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91" i="371" l="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9" i="431"/>
  <c r="K13" i="431"/>
  <c r="K17" i="431"/>
  <c r="K21" i="431"/>
  <c r="L10" i="431"/>
  <c r="L14" i="431"/>
  <c r="L18" i="431"/>
  <c r="L22" i="431"/>
  <c r="M11" i="431"/>
  <c r="M15" i="431"/>
  <c r="M19" i="431"/>
  <c r="M23" i="431"/>
  <c r="N12" i="431"/>
  <c r="N16" i="431"/>
  <c r="N20" i="431"/>
  <c r="O9" i="431"/>
  <c r="O13" i="431"/>
  <c r="O17" i="431"/>
  <c r="O21" i="431"/>
  <c r="P10" i="431"/>
  <c r="P14" i="431"/>
  <c r="P18" i="431"/>
  <c r="P22" i="431"/>
  <c r="Q11" i="431"/>
  <c r="Q15" i="431"/>
  <c r="Q19" i="431"/>
  <c r="Q23" i="431"/>
  <c r="J15" i="431"/>
  <c r="K20" i="431"/>
  <c r="L21" i="431"/>
  <c r="M18" i="431"/>
  <c r="N15" i="431"/>
  <c r="O12" i="431"/>
  <c r="P9" i="431"/>
  <c r="P21" i="431"/>
  <c r="Q18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O22" i="431"/>
  <c r="P11" i="431"/>
  <c r="P15" i="431"/>
  <c r="P19" i="431"/>
  <c r="P23" i="431"/>
  <c r="Q12" i="431"/>
  <c r="Q16" i="431"/>
  <c r="Q20" i="431"/>
  <c r="J19" i="431"/>
  <c r="L9" i="431"/>
  <c r="L17" i="431"/>
  <c r="M14" i="431"/>
  <c r="M22" i="431"/>
  <c r="N19" i="431"/>
  <c r="O16" i="431"/>
  <c r="P13" i="431"/>
  <c r="Q10" i="431"/>
  <c r="Q22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16" i="431"/>
  <c r="P20" i="431"/>
  <c r="Q9" i="431"/>
  <c r="Q13" i="431"/>
  <c r="Q17" i="431"/>
  <c r="Q21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23" i="431"/>
  <c r="K12" i="431"/>
  <c r="K16" i="431"/>
  <c r="L13" i="431"/>
  <c r="M10" i="431"/>
  <c r="N11" i="431"/>
  <c r="N23" i="431"/>
  <c r="O20" i="431"/>
  <c r="P17" i="431"/>
  <c r="Q14" i="431"/>
  <c r="K8" i="431"/>
  <c r="H8" i="431"/>
  <c r="E8" i="431"/>
  <c r="N8" i="431"/>
  <c r="P8" i="431"/>
  <c r="G8" i="431"/>
  <c r="F8" i="431"/>
  <c r="O8" i="431"/>
  <c r="L8" i="431"/>
  <c r="I8" i="431"/>
  <c r="C8" i="431"/>
  <c r="J8" i="431"/>
  <c r="M8" i="431"/>
  <c r="D8" i="431"/>
  <c r="Q8" i="431"/>
  <c r="S14" i="431" l="1"/>
  <c r="R14" i="431"/>
  <c r="S21" i="431"/>
  <c r="R21" i="431"/>
  <c r="S17" i="431"/>
  <c r="R17" i="431"/>
  <c r="S13" i="431"/>
  <c r="R13" i="431"/>
  <c r="S9" i="431"/>
  <c r="R9" i="431"/>
  <c r="S22" i="431"/>
  <c r="R22" i="431"/>
  <c r="S10" i="431"/>
  <c r="R10" i="431"/>
  <c r="R20" i="431"/>
  <c r="S20" i="431"/>
  <c r="R16" i="431"/>
  <c r="S16" i="431"/>
  <c r="R12" i="431"/>
  <c r="S12" i="431"/>
  <c r="S18" i="431"/>
  <c r="R18" i="431"/>
  <c r="R23" i="431"/>
  <c r="S23" i="431"/>
  <c r="R19" i="431"/>
  <c r="S19" i="431"/>
  <c r="R15" i="431"/>
  <c r="S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G3" i="342" l="1"/>
  <c r="D31" i="414"/>
  <c r="M3" i="410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N3" i="372" l="1"/>
  <c r="F3" i="372"/>
  <c r="J12" i="339"/>
  <c r="H3" i="390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<sst xmlns="http://schemas.openxmlformats.org/spreadsheetml/2006/main" count="26128" uniqueCount="5670">
  <si>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</si>
  <si>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</si>
  <si>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</si>
  <si>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</si>
  <si>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</si>
  <si>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</si>
  <si>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</si>
  <si>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</si>
  <si>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</si>
  <si>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</si>
  <si>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</si>
  <si>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</si>
  <si>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</si>
  <si>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</si>
  <si>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</si>
  <si>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</si>
  <si>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</si>
  <si>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</si>
  <si>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</si>
  <si>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</si>
  <si>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</si>
  <si>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</si>
  <si>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</si>
  <si>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</si>
  <si>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</si>
  <si>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</si>
  <si>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</si>
  <si>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</si>
  <si>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</si>
  <si>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</si>
  <si>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</si>
  <si>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</si>
  <si>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</si>
  <si>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</si>
  <si>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</si>
  <si>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</si>
  <si>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</si>
  <si>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</si>
  <si>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</si>
  <si>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</si>
  <si>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</si>
  <si>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</si>
  <si>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</si>
  <si>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</si>
  <si>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</si>
  <si>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</si>
  <si>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</si>
  <si>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</si>
  <si>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</si>
  <si>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</si>
  <si>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</si>
  <si>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</si>
  <si>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</si>
  <si>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</si>
  <si>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</si>
  <si>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</si>
  <si>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</si>
  <si>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</si>
  <si>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</si>
  <si>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</si>
  <si>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</si>
  <si>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</si>
  <si>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</si>
  <si>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</si>
  <si>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</si>
  <si>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</si>
  <si>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</si>
  <si>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</si>
  <si>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</si>
  <si>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</si>
  <si>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</si>
  <si>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</si>
  <si>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</si>
  <si>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</si>
  <si>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</si>
  <si>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</si>
  <si>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</si>
  <si>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</si>
  <si>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</si>
  <si>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</si>
  <si>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</si>
  <si>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</si>
  <si>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</si>
  <si>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</si>
  <si>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</si>
  <si>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</si>
  <si>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</si>
  <si>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</si>
  <si>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</si>
  <si>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</si>
  <si>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</si>
  <si>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</si>
  <si>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</si>
  <si>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</si>
  <si>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</si>
  <si>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</si>
  <si>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</si>
  <si>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</si>
  <si>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</si>
  <si>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</si>
  <si>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</si>
  <si>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</si>
  <si>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</si>
  <si>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</si>
  <si>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</si>
  <si>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</si>
  <si>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</si>
  <si>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</si>
  <si>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</si>
  <si>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</si>
  <si>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</si>
  <si>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</si>
  <si>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</si>
  <si>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</si>
  <si>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</si>
  <si>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</si>
  <si>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</si>
  <si>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</si>
  <si>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</si>
  <si>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</si>
  <si>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</si>
  <si>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</si>
  <si>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</si>
  <si>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</si>
  <si>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</si>
  <si>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</si>
  <si>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</si>
  <si>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</si>
  <si>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</si>
  <si>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</si>
  <si>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</si>
  <si>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</si>
  <si>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</si>
  <si>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</si>
  <si>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</si>
  <si>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</si>
  <si>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</si>
  <si>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</si>
  <si>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</si>
  <si>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</si>
  <si>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</si>
  <si>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</si>
  <si>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</si>
  <si>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</si>
  <si>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</si>
  <si>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</si>
  <si>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</si>
  <si>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</si>
  <si>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</si>
  <si>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</si>
  <si>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</si>
  <si>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</si>
  <si>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</si>
  <si>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</si>
  <si>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</si>
  <si>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</si>
  <si>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</si>
  <si>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</si>
  <si>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</si>
  <si>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</si>
  <si>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</si>
  <si>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</si>
  <si>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</si>
  <si>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</si>
  <si>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</si>
  <si>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</si>
  <si>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</si>
  <si>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</si>
  <si>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</si>
  <si>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</si>
  <si>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</si>
  <si>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</si>
  <si>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</si>
  <si>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</si>
  <si>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</si>
  <si>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</si>
  <si>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</si>
  <si>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</si>
  <si>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</si>
  <si>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</si>
  <si>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</si>
  <si>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</si>
  <si>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</si>
  <si>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</si>
  <si>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</si>
  <si>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</si>
  <si>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</si>
  <si>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</si>
  <si>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</si>
  <si>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</si>
  <si>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</si>
  <si>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</si>
  <si>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</si>
  <si>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</si>
  <si>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</si>
  <si>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</si>
  <si>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</si>
  <si>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</si>
  <si>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</si>
  <si>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</si>
  <si>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</si>
  <si>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</si>
  <si>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</si>
  <si>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</si>
  <si>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</si>
  <si>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</si>
  <si>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</si>
  <si>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</si>
  <si>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</si>
  <si>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</si>
  <si>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</si>
  <si>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</si>
  <si>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</si>
  <si>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</si>
  <si>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</si>
  <si>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</si>
  <si>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</si>
  <si>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</si>
  <si>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</si>
  <si>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</si>
  <si>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</si>
  <si>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</si>
  <si>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</si>
  <si>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</si>
  <si>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</si>
  <si>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</si>
  <si>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</si>
  <si>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</si>
  <si>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</si>
  <si>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</si>
  <si>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</si>
  <si>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</si>
  <si>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</si>
  <si>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</si>
  <si>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</si>
  <si>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</si>
  <si>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</si>
  <si>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</si>
  <si>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</si>
  <si>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</si>
  <si>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</si>
  <si>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</si>
  <si>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</si>
  <si>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</si>
  <si>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</si>
  <si>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</si>
  <si>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</si>
  <si>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</si>
  <si>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</si>
  <si>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</si>
  <si>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</si>
  <si>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</si>
  <si>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</si>
  <si>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</si>
  <si>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</si>
  <si>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</si>
  <si>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</si>
  <si>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</si>
  <si>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</si>
  <si>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</si>
  <si>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</si>
  <si>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</si>
  <si>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</si>
  <si>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</si>
  <si>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</si>
  <si>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</si>
  <si>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</si>
  <si>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</si>
  <si>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</si>
  <si>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</si>
  <si>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</si>
  <si>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</si>
  <si>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</si>
  <si>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</si>
  <si>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</si>
  <si>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</si>
  <si>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</si>
  <si>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</si>
  <si>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</si>
  <si>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</si>
  <si>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</si>
  <si>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</si>
  <si>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</si>
  <si>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</si>
  <si>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</si>
  <si>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</si>
  <si>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</si>
  <si>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</si>
  <si>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</si>
  <si>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</si>
  <si>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</si>
  <si>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</si>
  <si>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</si>
  <si>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</si>
  <si>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Kč (tisíce)</t>
  </si>
  <si>
    <t>Rozdíly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</si>
  <si>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</si>
  <si>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</si>
  <si>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</si>
  <si>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</si>
  <si>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</si>
  <si>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</si>
  <si>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</si>
  <si>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</si>
  <si>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</si>
  <si>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</si>
  <si>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</si>
  <si>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</si>
  <si>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</si>
  <si>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</si>
  <si>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</si>
  <si>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</si>
  <si>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</si>
  <si>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</si>
  <si>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</si>
  <si>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</si>
  <si>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</si>
  <si>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</si>
  <si>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</si>
  <si>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</si>
  <si>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</si>
  <si>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</si>
  <si>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</si>
  <si>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</si>
  <si>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</si>
  <si>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</si>
  <si>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</si>
  <si>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</si>
  <si>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</si>
  <si>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</si>
  <si>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</si>
  <si>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</si>
  <si>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</si>
  <si>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</si>
  <si>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</si>
  <si>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</si>
  <si>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</si>
  <si>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</si>
  <si>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</si>
  <si>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</si>
  <si>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</si>
  <si>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</si>
  <si>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</si>
  <si>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50113011     léky - hemofilici ZUL (TO)</t>
  </si>
  <si>
    <t>--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</si>
  <si>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</si>
  <si>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</si>
  <si>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</si>
  <si>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</si>
  <si>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</si>
  <si>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</si>
  <si>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</si>
  <si>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</si>
  <si>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50115002     kardiovertery (Z516)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</si>
  <si>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</si>
  <si>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</si>
  <si>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</si>
  <si>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</si>
  <si>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</si>
  <si>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</si>
  <si>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</si>
  <si>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</si>
  <si>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</si>
  <si>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</si>
  <si>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</si>
  <si>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</si>
  <si>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</si>
  <si>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</si>
  <si>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</si>
  <si>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</si>
  <si>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</si>
  <si>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</si>
  <si>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</si>
  <si>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</si>
  <si>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</si>
  <si>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</si>
  <si>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</si>
  <si>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</si>
  <si>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</si>
  <si>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</si>
  <si>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</si>
  <si>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</si>
  <si>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</si>
  <si>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</si>
  <si>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</si>
  <si>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</si>
  <si>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</si>
  <si>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</si>
  <si>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</si>
  <si>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</si>
  <si>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</si>
  <si>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</si>
  <si>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</si>
  <si>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</si>
  <si>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</si>
  <si>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</si>
  <si>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</si>
  <si>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</si>
  <si>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</si>
  <si>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</si>
  <si>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</si>
  <si>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</si>
  <si>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</si>
  <si>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</si>
  <si>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</si>
  <si>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</si>
  <si>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</si>
  <si>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</si>
  <si>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</si>
  <si>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</si>
  <si>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</si>
  <si>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</si>
  <si>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</si>
  <si>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</si>
  <si>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</si>
  <si>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</si>
  <si>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</si>
  <si>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</si>
  <si>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</si>
  <si>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</si>
  <si>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</si>
  <si>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</si>
  <si>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</si>
  <si>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</si>
  <si>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</si>
  <si>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</si>
  <si>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</si>
  <si>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</si>
  <si>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</si>
  <si>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</si>
  <si>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</si>
  <si>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</si>
  <si>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</si>
  <si>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</si>
  <si>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</si>
  <si>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</si>
  <si>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</si>
  <si>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</si>
  <si>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</si>
  <si>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</si>
  <si>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</si>
  <si>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</si>
  <si>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</si>
  <si>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</si>
  <si>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</si>
  <si>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</si>
  <si>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</si>
  <si>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</si>
  <si>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</si>
  <si>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</si>
  <si>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</si>
  <si>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</si>
  <si>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</si>
  <si>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</si>
  <si>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</si>
  <si>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</si>
  <si>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</si>
  <si>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</si>
  <si>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</si>
  <si>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</si>
  <si>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</si>
  <si>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</si>
  <si>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</si>
  <si>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</si>
  <si>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</si>
  <si>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</si>
  <si>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</si>
  <si>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</si>
  <si>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</si>
  <si>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</si>
  <si>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</si>
  <si>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</si>
  <si>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</si>
  <si>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</si>
  <si>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</si>
  <si>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</si>
  <si>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</si>
  <si>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</si>
  <si>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</si>
  <si>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</si>
  <si>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</si>
  <si>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</si>
  <si>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</si>
  <si>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</si>
  <si>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</si>
  <si>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</si>
  <si>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</si>
  <si>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</si>
  <si>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</si>
  <si>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</si>
  <si>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</si>
  <si>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</si>
  <si>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</si>
  <si>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</si>
  <si>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</si>
  <si>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</si>
  <si>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</si>
  <si>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</si>
  <si>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</si>
  <si>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</si>
  <si>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</si>
  <si>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</si>
  <si>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</si>
  <si>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</si>
  <si>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</si>
  <si>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</si>
  <si>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</si>
  <si>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</si>
  <si>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</si>
  <si>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</si>
  <si>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</si>
  <si>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</si>
  <si>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</si>
  <si>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</si>
  <si>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</si>
  <si>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</si>
  <si>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</si>
  <si>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</si>
  <si>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</si>
  <si>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</si>
  <si>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</si>
  <si>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</si>
  <si>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</si>
  <si>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</si>
  <si>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</si>
  <si>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</si>
  <si>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</si>
  <si>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</si>
  <si>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</si>
  <si>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</si>
  <si>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</si>
  <si>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</si>
  <si>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</si>
  <si>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</si>
  <si>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</si>
  <si>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</si>
  <si>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</si>
  <si>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</si>
  <si>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</si>
  <si>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</si>
  <si>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</si>
  <si>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</si>
  <si>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</si>
  <si>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</si>
  <si>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</si>
  <si>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</si>
  <si>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</si>
  <si>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</si>
  <si>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</si>
  <si>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</si>
  <si>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</si>
  <si>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</si>
  <si>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</si>
  <si>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</si>
  <si>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</si>
  <si>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</si>
  <si>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</si>
  <si>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</si>
  <si>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</si>
  <si>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</si>
  <si>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</si>
  <si>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</si>
  <si>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</si>
  <si>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</si>
  <si>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</si>
  <si>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</si>
  <si>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</si>
  <si>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</si>
  <si>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</si>
  <si>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</si>
  <si>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</si>
  <si>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</si>
  <si>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</si>
  <si>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</si>
  <si>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</si>
  <si>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</si>
  <si>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>NCHIR: Neurochirurgická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</si>
  <si>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</si>
  <si>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</si>
  <si>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</si>
  <si>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</si>
  <si>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</si>
  <si>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</si>
  <si>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50113009 - léky - RTG diagnostika ZUL (LEK)</t>
  </si>
  <si>
    <t>50113011 - léky - hemofilici ZUL (TO)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</si>
  <si>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</si>
  <si>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</si>
  <si>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</si>
  <si>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</si>
  <si>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</si>
  <si>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</si>
  <si>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</si>
  <si>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</si>
  <si>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</si>
  <si>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</si>
  <si>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</si>
  <si>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</si>
  <si>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</si>
  <si>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</si>
  <si>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</si>
  <si>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</si>
  <si>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</si>
  <si>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</si>
  <si>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</si>
  <si>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</si>
  <si>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</si>
  <si>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</si>
  <si>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</si>
  <si>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léky - paušál (LEK)</t>
  </si>
  <si>
    <t>O</t>
  </si>
  <si>
    <t>ADRENALIN LECIVA</t>
  </si>
  <si>
    <t>INJ 5X1ML/1MG</t>
  </si>
  <si>
    <t>AESCIN VULM tbl.20</t>
  </si>
  <si>
    <t>AESCIN-TEVA</t>
  </si>
  <si>
    <t>POR TBL ENT 90X20MG</t>
  </si>
  <si>
    <t>POR TBL FLM 30X20MG</t>
  </si>
  <si>
    <t>ALMIRAL</t>
  </si>
  <si>
    <t>INJ 10X3ML/75MG</t>
  </si>
  <si>
    <t>APAURIN</t>
  </si>
  <si>
    <t>INJ 10X2ML/10MG</t>
  </si>
  <si>
    <t>APO-IBUPROFEN 400 MG</t>
  </si>
  <si>
    <t>POR TBL FLM 30X400MG</t>
  </si>
  <si>
    <t>ARDEANUTRISOL G 40</t>
  </si>
  <si>
    <t>400G/L INF SOL 20X80ML</t>
  </si>
  <si>
    <t>ARDEAOSMOSOL MA 15</t>
  </si>
  <si>
    <t>150G/L INF SOL 20X80ML</t>
  </si>
  <si>
    <t>ARDEAOSMOSOL MA 15 (Mannitol)</t>
  </si>
  <si>
    <t>INF 1X80ML</t>
  </si>
  <si>
    <t>AULIN</t>
  </si>
  <si>
    <t>POR TBL NOB 30X100MG</t>
  </si>
  <si>
    <t>P</t>
  </si>
  <si>
    <t>TBL 15X100MG</t>
  </si>
  <si>
    <t>BETADINE - zelená</t>
  </si>
  <si>
    <t>LIQ 1X30ML</t>
  </si>
  <si>
    <t>BISACODYL</t>
  </si>
  <si>
    <t>DRG 105X5MG</t>
  </si>
  <si>
    <t>BISEPTOL 480</t>
  </si>
  <si>
    <t>POR TBL NOB 28X480MG</t>
  </si>
  <si>
    <t>CARZAP HCT 16 MG/12,5 MG  TABLETY</t>
  </si>
  <si>
    <t>POR TBL NOB 28</t>
  </si>
  <si>
    <t>CAVINTON FORTE</t>
  </si>
  <si>
    <t>POR TBL NOB 30X10MG</t>
  </si>
  <si>
    <t>CITALEC 10 ZENTIVA</t>
  </si>
  <si>
    <t>POR TBL FLM30X10MG</t>
  </si>
  <si>
    <t>CODEIN SLOVAKOFARMA 30MG</t>
  </si>
  <si>
    <t>TBL 10X30MG-BLISTR</t>
  </si>
  <si>
    <t>CONTROLOC 20 MG</t>
  </si>
  <si>
    <t>POR TBL ENT 100X20MG</t>
  </si>
  <si>
    <t>CONTROLOC I.V.</t>
  </si>
  <si>
    <t>INJ PLV SOL 1X40MG</t>
  </si>
  <si>
    <t>DEGAN</t>
  </si>
  <si>
    <t>TBL 40X10MG</t>
  </si>
  <si>
    <t>Delmar nosní sprej 50ml</t>
  </si>
  <si>
    <t>DETRALEX</t>
  </si>
  <si>
    <t>TBL OBD 30</t>
  </si>
  <si>
    <t>DEXAMED</t>
  </si>
  <si>
    <t>INJ 10X2ML/8MG</t>
  </si>
  <si>
    <t>DIAZEPAM SLOVAKOFARMA</t>
  </si>
  <si>
    <t>TBL 20X5MG</t>
  </si>
  <si>
    <t>TBL 20X10MG</t>
  </si>
  <si>
    <t>DIMEXOL</t>
  </si>
  <si>
    <t>TBL 30X200MG</t>
  </si>
  <si>
    <t>DIPIDOLOR</t>
  </si>
  <si>
    <t>INJ 5X2ML 7.5MG/ML</t>
  </si>
  <si>
    <t>DITHIADEN</t>
  </si>
  <si>
    <t>TBL 20X2MG</t>
  </si>
  <si>
    <t>DOLMINA 100 SR</t>
  </si>
  <si>
    <t>POR TBL PRO 20X100MG</t>
  </si>
  <si>
    <t>DOLMINA 50</t>
  </si>
  <si>
    <t>TBL OBD 30X50MG</t>
  </si>
  <si>
    <t>DUPHALAC</t>
  </si>
  <si>
    <t>667MG/ML POR SOL 1X200ML HDP</t>
  </si>
  <si>
    <t>667MG/ML POR SOL 1X500ML HDP</t>
  </si>
  <si>
    <t>DZ OCTENISEPT drm. sol. 250 ml</t>
  </si>
  <si>
    <t>DRM SOL 1X250ML</t>
  </si>
  <si>
    <t>DZ PRONTODERM GEL-STRONG 100ML</t>
  </si>
  <si>
    <t>ENDIARON</t>
  </si>
  <si>
    <t>TBL OBD 20X250MG</t>
  </si>
  <si>
    <t>POR TBL FLM 10X250MG</t>
  </si>
  <si>
    <t>ERDOMED 300MG</t>
  </si>
  <si>
    <t>CPS 10X300MG</t>
  </si>
  <si>
    <t>FOKUSIN</t>
  </si>
  <si>
    <t>POR CPS RDR30X0.4MG</t>
  </si>
  <si>
    <t>FORTECORTIN 4</t>
  </si>
  <si>
    <t>POR TBL NOB 20X4MG</t>
  </si>
  <si>
    <t>FRAXIPARIN MULTI</t>
  </si>
  <si>
    <t>INJ 10X5ML/47.5KU</t>
  </si>
  <si>
    <t>FRAXIPARINE</t>
  </si>
  <si>
    <t>INJ SOL 10X0.3ML</t>
  </si>
  <si>
    <t>GLUKÓZA 10 BRAUN</t>
  </si>
  <si>
    <t>INF SOL 10X500ML-PE</t>
  </si>
  <si>
    <t>GLUKÓZA 5 BRAUN</t>
  </si>
  <si>
    <t>GUAJACURAN « 5 % INJ</t>
  </si>
  <si>
    <t>HELICID 20 ZENTIVA</t>
  </si>
  <si>
    <t>POR CPS ETD 28X20MG</t>
  </si>
  <si>
    <t>HEPAROID LECIVA</t>
  </si>
  <si>
    <t>UNG 1X30GM</t>
  </si>
  <si>
    <t>HIRUDOID</t>
  </si>
  <si>
    <t>DRM CRM 1X40GM</t>
  </si>
  <si>
    <t>HUMULIN R 100 M.J./ML</t>
  </si>
  <si>
    <t>INJ 1X10ML/1KU</t>
  </si>
  <si>
    <t>HYDROCORTISON 10MG</t>
  </si>
  <si>
    <t>HYDROCORTISON M LECIVA</t>
  </si>
  <si>
    <t>UNG 10GM 1%</t>
  </si>
  <si>
    <t>HYDROCORTISON VUAB 100 MG</t>
  </si>
  <si>
    <t>INJ PLV SOL 1X100MG</t>
  </si>
  <si>
    <t>CHLORID SODNÝ 0,9% BRAUN</t>
  </si>
  <si>
    <t>INF SOL 20X100MLPELAH</t>
  </si>
  <si>
    <t>INF SOL 10X500MLPELAH</t>
  </si>
  <si>
    <t>IBALGIN 400 (IBUPROFEN 400)</t>
  </si>
  <si>
    <t>TBL OBD 100X400MG</t>
  </si>
  <si>
    <t>IMODIUM</t>
  </si>
  <si>
    <t>CPS 20X2MG</t>
  </si>
  <si>
    <t>IR OG. OPHTHALMO-SEPTONEX</t>
  </si>
  <si>
    <t>GTT OPH 1X10ML</t>
  </si>
  <si>
    <t>KALIUM CHLORATUM LECIVA 7.5%</t>
  </si>
  <si>
    <t>INJ 5X10ML 7.5%</t>
  </si>
  <si>
    <t>KANAVIT</t>
  </si>
  <si>
    <t>INJ 5X1ML/10MG</t>
  </si>
  <si>
    <t>KL AQUA PURIF. BAG IN BOX 5 l</t>
  </si>
  <si>
    <t>KL SOL.BORGLYCEROLI  3% 100 G</t>
  </si>
  <si>
    <t>KL SOL.BORGLYCEROLI 3% 200 G</t>
  </si>
  <si>
    <t>KL SOL.BORGLYCEROLI 3% 500 G</t>
  </si>
  <si>
    <t>KL SUPP.BISACODYLI 0,01G  30KS</t>
  </si>
  <si>
    <t>KL SUPP.BISACODYLI 0,01G  40KS</t>
  </si>
  <si>
    <t>KORYLAN</t>
  </si>
  <si>
    <t>TBL 10</t>
  </si>
  <si>
    <t>LAMICTAL 100 MG</t>
  </si>
  <si>
    <t>POR TBL NOB 42X100MG</t>
  </si>
  <si>
    <t>LEXAURIN</t>
  </si>
  <si>
    <t>TBL 30X1.5MG</t>
  </si>
  <si>
    <t>LOZAP 50 ZENTIVA</t>
  </si>
  <si>
    <t>POR TBL FLM 30X50MG</t>
  </si>
  <si>
    <t>MABRON</t>
  </si>
  <si>
    <t>INJ SOL 5X2ML</t>
  </si>
  <si>
    <t>MAGNESII LACTICI 0,5 TBL. MEDICAMENTA</t>
  </si>
  <si>
    <t>TBL NOB 50X0,5GM</t>
  </si>
  <si>
    <t>MAGNESIUM SULFURICUM BIOTIKA</t>
  </si>
  <si>
    <t>INJ 5X10ML 10%</t>
  </si>
  <si>
    <t>INJ 5X10ML 20%</t>
  </si>
  <si>
    <t>MESOCAIN</t>
  </si>
  <si>
    <t>GEL 1X20GM</t>
  </si>
  <si>
    <t>MOTILIUM</t>
  </si>
  <si>
    <t>TBL OBD 30X10MG</t>
  </si>
  <si>
    <t>NASIVIN Sensitive 0,025%</t>
  </si>
  <si>
    <t>nas.spr.sol.1x10ml</t>
  </si>
  <si>
    <t>NATRIUM SALICYLICUM BIOTIKA</t>
  </si>
  <si>
    <t>INJ 10X10ML 10%</t>
  </si>
  <si>
    <t>NEODOLPASSE</t>
  </si>
  <si>
    <t>INF 10X250ML</t>
  </si>
  <si>
    <t>NEUROL 0.25</t>
  </si>
  <si>
    <t>TBL 30X0.25MG</t>
  </si>
  <si>
    <t>NEURONTIN 100MG</t>
  </si>
  <si>
    <t>CPS 100X100MG</t>
  </si>
  <si>
    <t>NEURONTIN 300MG</t>
  </si>
  <si>
    <t>CPS 50X300MG</t>
  </si>
  <si>
    <t>NORETHISTERON ZENTIVA</t>
  </si>
  <si>
    <t>TBL NOB 45X5MG</t>
  </si>
  <si>
    <t>NOVALGIN</t>
  </si>
  <si>
    <t>INJ 10X2ML/1000MG</t>
  </si>
  <si>
    <t>TBL OBD 20X500MG</t>
  </si>
  <si>
    <t>INJ 5X5ML/2500MG</t>
  </si>
  <si>
    <t>ONDANSETRON ACCORD</t>
  </si>
  <si>
    <t>2MG/ML INJ+INF SOL 5X4ML</t>
  </si>
  <si>
    <t>ONDANSETRON KABI 2 MG/ML</t>
  </si>
  <si>
    <t>INJ SOL 5X4ML</t>
  </si>
  <si>
    <t>OPHTHALMO-AZULEN</t>
  </si>
  <si>
    <t>UNG OPH 1X5GM</t>
  </si>
  <si>
    <t>OPHTHALMO-SEPTONEX</t>
  </si>
  <si>
    <t>PANADOL JUNIOR ČÍPKY</t>
  </si>
  <si>
    <t>RCT SUP 10X250MG</t>
  </si>
  <si>
    <t>PARALEN 500</t>
  </si>
  <si>
    <t>POR TBL NOB 12X500MG</t>
  </si>
  <si>
    <t>POR TBL NOB 24X500MG</t>
  </si>
  <si>
    <t>PEROXID VODÍKU 3% COO</t>
  </si>
  <si>
    <t>DRM SOL 1X100ML 3%</t>
  </si>
  <si>
    <t>PRESID 5 MG</t>
  </si>
  <si>
    <t>TBL RET 30X5MG</t>
  </si>
  <si>
    <t>PRESTARIUM NEO COMBI 5mg/1,25mg</t>
  </si>
  <si>
    <t>POR TBL FLM 30</t>
  </si>
  <si>
    <t>RINGERFUNDIN B.BRAUN</t>
  </si>
  <si>
    <t>INF SOL10X1000ML PE</t>
  </si>
  <si>
    <t>RP UNG.MUPIROCINI 2%</t>
  </si>
  <si>
    <t>Bactroban ung.</t>
  </si>
  <si>
    <t>SANORIN 1 PM</t>
  </si>
  <si>
    <t>NAS SPR SOL 1X10ML</t>
  </si>
  <si>
    <t>SEPTONEX</t>
  </si>
  <si>
    <t>DRM. SPR. SOL. 1x100ml</t>
  </si>
  <si>
    <t>SIOFOR 850MG</t>
  </si>
  <si>
    <t>TBL FLM 60x850MG</t>
  </si>
  <si>
    <t>SOLU-MEDROL</t>
  </si>
  <si>
    <t>INJ SIC 1X40MG+1ML</t>
  </si>
  <si>
    <t>SORBIFER DURULES</t>
  </si>
  <si>
    <t>TBL FLM 60X320MG/60MG</t>
  </si>
  <si>
    <t>SORTIS 10MG</t>
  </si>
  <si>
    <t>SPECIES UROLOGICAE PLANTA LEROS</t>
  </si>
  <si>
    <t>SPC 20X1.5GM(SÁČKY)</t>
  </si>
  <si>
    <t>SYNTOPHYLLIN</t>
  </si>
  <si>
    <t>INJ 5X10ML/240MG</t>
  </si>
  <si>
    <t>SYNTOSTIGMIN</t>
  </si>
  <si>
    <t>INJ 10X1ML/0.5MG</t>
  </si>
  <si>
    <t>TACHOSIL</t>
  </si>
  <si>
    <t>DRM SPO 3.0X2.5CM</t>
  </si>
  <si>
    <t>TENSIOMIN</t>
  </si>
  <si>
    <t>TBL 30X12.5MG</t>
  </si>
  <si>
    <t>TIAPRIDAL</t>
  </si>
  <si>
    <t>POR TBLNOB 50X100MG</t>
  </si>
  <si>
    <t>INJ SOL 12X2ML/100MG</t>
  </si>
  <si>
    <t>TORECAN</t>
  </si>
  <si>
    <t>INJ 5X1ML/6.5MG</t>
  </si>
  <si>
    <t>TRALGIT</t>
  </si>
  <si>
    <t>POR CPS DUR 20X50MG</t>
  </si>
  <si>
    <t>TRALGIT SR 100</t>
  </si>
  <si>
    <t>POR TBL RET30X100MG</t>
  </si>
  <si>
    <t>UBRETID</t>
  </si>
  <si>
    <t>ULTRACOD</t>
  </si>
  <si>
    <t>POR TBL NOB 10</t>
  </si>
  <si>
    <t>POR TBL NOB 30</t>
  </si>
  <si>
    <t>Vincentka nosní sprej  25ml (30ml)</t>
  </si>
  <si>
    <t>VITAMIN B12 LECIVA 1000RG</t>
  </si>
  <si>
    <t>INJ 5X1ML/1000RG</t>
  </si>
  <si>
    <t>ZODAC</t>
  </si>
  <si>
    <t>ZOLPIDEM MYLAN</t>
  </si>
  <si>
    <t>POR TBL FLM 20X10MG</t>
  </si>
  <si>
    <t>léky - antibiotika (LEK)</t>
  </si>
  <si>
    <t>AMOKSIKLAV 1.2GM</t>
  </si>
  <si>
    <t>INJ SIC 5X1.2GM</t>
  </si>
  <si>
    <t>AMOKSIKLAV 1G</t>
  </si>
  <si>
    <t>TBL OBD 14X1GM</t>
  </si>
  <si>
    <t>AXETINE 1,5GM</t>
  </si>
  <si>
    <t>INJ SIC 10X1.5GM</t>
  </si>
  <si>
    <t>AZEPO 1 G</t>
  </si>
  <si>
    <t>INJ+INF PLV SOL 10X1GM</t>
  </si>
  <si>
    <t>CEFOTAXIME LEK 1 G PRÁŠEK PRO INJEKČNÍ ROZTOK</t>
  </si>
  <si>
    <t>IMS+IVN INJ PLV SOL 10X1GM</t>
  </si>
  <si>
    <t>CEFTAZIDIM KABI 1 GM</t>
  </si>
  <si>
    <t>INJ PLV SOL 10X1GM</t>
  </si>
  <si>
    <t>CEFUROXIM KABI 1500 MG</t>
  </si>
  <si>
    <t>INJ+INF PLV SOL 10X1.5GM</t>
  </si>
  <si>
    <t>CEFUROXIM KABI 750 MG</t>
  </si>
  <si>
    <t>INJ+INF PLV SOL 10X750MG</t>
  </si>
  <si>
    <t>Clindamycin Kabi 150mg/ml 10 x 4ml/600mg</t>
  </si>
  <si>
    <t>10 x 4ml /600mg</t>
  </si>
  <si>
    <t>Clindamycin Kabi inj.sol.10x2ml/300mg</t>
  </si>
  <si>
    <t>DALACIN C 300 MG</t>
  </si>
  <si>
    <t>POR CPS DUR 16X300MG</t>
  </si>
  <si>
    <t>FRAMYKOIN</t>
  </si>
  <si>
    <t>UNG 1X10GM</t>
  </si>
  <si>
    <t>PLV ADS 1X5GM</t>
  </si>
  <si>
    <t xml:space="preserve">GENTAMICIN B.BRAUN 3 MG/ML INFUZNÍ ROZTOK </t>
  </si>
  <si>
    <t>INF SOL 20X80ML</t>
  </si>
  <si>
    <t>PIPERACILLIN/TAZOBACTAM KABI 4 G/0,5 G</t>
  </si>
  <si>
    <t>INF PLV SOL 10X4.5GM</t>
  </si>
  <si>
    <t>SEFOTAK 1 G</t>
  </si>
  <si>
    <t>INJ PLV SOL 1X1GM</t>
  </si>
  <si>
    <t>UNASYN</t>
  </si>
  <si>
    <t>INJ PLV SOL 1X1.5GM</t>
  </si>
  <si>
    <t>POR TBL FLM12X375MG</t>
  </si>
  <si>
    <t>XORIMAX 500 MG POTAH.TABLETY</t>
  </si>
  <si>
    <t>PORTBLFLM10X500MG</t>
  </si>
  <si>
    <t>XORIMAX 500 MG POTAHOVANÉ TABLETY</t>
  </si>
  <si>
    <t>POR TBL FLM 16X500MG</t>
  </si>
  <si>
    <t>ZINNAT 250 MG</t>
  </si>
  <si>
    <t>TBL OBD 10X250MG</t>
  </si>
  <si>
    <t>léky - antimykotika (LEK)</t>
  </si>
  <si>
    <t>DIFLUCAN 100 MG</t>
  </si>
  <si>
    <t>POR CPS DUR 28X100MG</t>
  </si>
  <si>
    <t>ACIDUM FOLICUM LECIVA</t>
  </si>
  <si>
    <t>DRG 30X10MG</t>
  </si>
  <si>
    <t>ALGIFEN NEO</t>
  </si>
  <si>
    <t>POR GTT SOL 1X50ML</t>
  </si>
  <si>
    <t>ALOPURINOL SANDOZ</t>
  </si>
  <si>
    <t>100MG TBL NOB 30</t>
  </si>
  <si>
    <t>100MG TBL NOB 100</t>
  </si>
  <si>
    <t>AMESOS 10 MG/5 MG TABLETY</t>
  </si>
  <si>
    <t>ANOPYRIN 100MG</t>
  </si>
  <si>
    <t>TBL 60X100 MG</t>
  </si>
  <si>
    <t>APO-ALLOPURINOL</t>
  </si>
  <si>
    <t>POR TBL NOB 100X100MG</t>
  </si>
  <si>
    <t>APO-DICLO SR 100</t>
  </si>
  <si>
    <t>POR TBL RET 100X100MG</t>
  </si>
  <si>
    <t>POR TBL FLM 100X400MG</t>
  </si>
  <si>
    <t>ARDEAOSMOSOL MA 20</t>
  </si>
  <si>
    <t>200G/L INF SOL 20X100ML</t>
  </si>
  <si>
    <t>ARDEAOSMOSOL MA 20 (Mannitol)</t>
  </si>
  <si>
    <t>INF 1X100 ML</t>
  </si>
  <si>
    <t>ATARALGIN</t>
  </si>
  <si>
    <t>POR TBL NOB 20</t>
  </si>
  <si>
    <t>ATROPIN BIOTIKA 1MG</t>
  </si>
  <si>
    <t>INJ 10X1ML/1MG</t>
  </si>
  <si>
    <t>GRA 15X100MG(SACKY)</t>
  </si>
  <si>
    <t>LIQ 1X120ML</t>
  </si>
  <si>
    <t>Biopron9 tob.60</t>
  </si>
  <si>
    <t>BURONIL 25 MG</t>
  </si>
  <si>
    <t>POR TBL OBD 50X25MG</t>
  </si>
  <si>
    <t>CIPRALEX 20 MG/ML</t>
  </si>
  <si>
    <t>POR GTT SOL 1X15ML</t>
  </si>
  <si>
    <t>CORYOL 3.125</t>
  </si>
  <si>
    <t>PORTBLNOB30X3.125MG</t>
  </si>
  <si>
    <t>INJ 50X2ML/10MG</t>
  </si>
  <si>
    <t>DEPAKINE CHRONO 500MG SECABLE</t>
  </si>
  <si>
    <t>TBL RET 100X500MG</t>
  </si>
  <si>
    <t>DEPREX LÉČIVA</t>
  </si>
  <si>
    <t>POR CPS DUR 30X20MG</t>
  </si>
  <si>
    <t>POR TBL FLM 60</t>
  </si>
  <si>
    <t>DICYNONE 250</t>
  </si>
  <si>
    <t>INJ SOL 4X2ML/250MG</t>
  </si>
  <si>
    <t>DITROPAN</t>
  </si>
  <si>
    <t>TBL 30X5MG</t>
  </si>
  <si>
    <t>DOLMINA INJ.</t>
  </si>
  <si>
    <t>INJ 5X3ML/75MG</t>
  </si>
  <si>
    <t>DORMICUM 7.5 MG</t>
  </si>
  <si>
    <t>TBL OBD 10X7.5MG</t>
  </si>
  <si>
    <t>DRETACEN 250 MG</t>
  </si>
  <si>
    <t>POR TBL FLM 50X250MG</t>
  </si>
  <si>
    <t>SIR 1X500ML-HDPE</t>
  </si>
  <si>
    <t>DUSPATALIN RETARD</t>
  </si>
  <si>
    <t>POR CPS RDR 30X200MG</t>
  </si>
  <si>
    <t>DZ OCTENISEPT 1 l</t>
  </si>
  <si>
    <t>DZ OCTENISEPT 250 ml</t>
  </si>
  <si>
    <t>sprej</t>
  </si>
  <si>
    <t>EBRANTIL 30 RETARD</t>
  </si>
  <si>
    <t>POR CPS PRO 50X30MG</t>
  </si>
  <si>
    <t>ESPUMISAN</t>
  </si>
  <si>
    <t>PORCPSMOL50X40MG-BL</t>
  </si>
  <si>
    <t>Espumisan cps.100x40mg-blistr</t>
  </si>
  <si>
    <t>0057585</t>
  </si>
  <si>
    <t>EUPHYLLIN CR N 200</t>
  </si>
  <si>
    <t>POR CPS PRO 50X200MG</t>
  </si>
  <si>
    <t>EUTHYROX 75</t>
  </si>
  <si>
    <t>TBL 100X75RG</t>
  </si>
  <si>
    <t>EUTHYROX 88 MIKROGRAMŮ</t>
  </si>
  <si>
    <t>POR TBL NOB 100X88RG II</t>
  </si>
  <si>
    <t>FAKTU</t>
  </si>
  <si>
    <t>UNG 1X20GM</t>
  </si>
  <si>
    <t>FAMOSAN</t>
  </si>
  <si>
    <t>TBL OBD 20X40MG</t>
  </si>
  <si>
    <t>INJ SOL 10X0.8ML</t>
  </si>
  <si>
    <t>INJ SOL 10X0.6ML</t>
  </si>
  <si>
    <t>INJ SOL 10X0.4ML</t>
  </si>
  <si>
    <t>FRAXIPARINE FORTE</t>
  </si>
  <si>
    <t>INJ SOL 2X0.8ML</t>
  </si>
  <si>
    <t>INJ SOL 2X0.6ML</t>
  </si>
  <si>
    <t>FURON</t>
  </si>
  <si>
    <t>TBL 50X40MG</t>
  </si>
  <si>
    <t>GALANTAMIN MYLAN 8 MG</t>
  </si>
  <si>
    <t>POR CPS PRO 30X8MG I</t>
  </si>
  <si>
    <t>GERATAM 1200</t>
  </si>
  <si>
    <t>TBL OBD 60X1200MG</t>
  </si>
  <si>
    <t>TBL OBD 100X1200MG</t>
  </si>
  <si>
    <t>GERATAM 800MG</t>
  </si>
  <si>
    <t>TBL OBD 60X800MG</t>
  </si>
  <si>
    <t>GLIMEPIRID SANDOZ 1 MG TABLETY</t>
  </si>
  <si>
    <t>POR TBL NOB 30X1MG</t>
  </si>
  <si>
    <t>GLURENORM</t>
  </si>
  <si>
    <t>TBL 30X30MG</t>
  </si>
  <si>
    <t>GUTRON 2.5MG</t>
  </si>
  <si>
    <t>TBL 20X2.5MG</t>
  </si>
  <si>
    <t>POR CPS ETD 90X20MG</t>
  </si>
  <si>
    <t>HEMINEVRIN 300 MG</t>
  </si>
  <si>
    <t>POR CPS MOL 100X300MG</t>
  </si>
  <si>
    <t>HYDROCHLOROTHIAZID LECIVA</t>
  </si>
  <si>
    <t>TBL 20X25MG</t>
  </si>
  <si>
    <t>HYLAK FORTE</t>
  </si>
  <si>
    <t>GTT 1X100ML</t>
  </si>
  <si>
    <t>INF SOL 10X250MLPELAH</t>
  </si>
  <si>
    <t>IFIRMACOMBI 150 MG/12,5 MG</t>
  </si>
  <si>
    <t>POR TBL FLM 28</t>
  </si>
  <si>
    <t>INJ PROCAINII CHLORATI 0,2% ARD 10x200ml</t>
  </si>
  <si>
    <t>2MG/ML INJ SOL 10X200ML</t>
  </si>
  <si>
    <t>INJECTIO PROCAIN.CHLOR.0.2% ARD</t>
  </si>
  <si>
    <t>INJ 1X200ML 0.2%</t>
  </si>
  <si>
    <t>ISOPTIN 80 MG</t>
  </si>
  <si>
    <t>POR TBL FLM 50X80MG</t>
  </si>
  <si>
    <t>KALIUM CHLORATUM BIOMEDICA</t>
  </si>
  <si>
    <t>POR TBLFLM100X500MG</t>
  </si>
  <si>
    <t>KL SOL.BORGLYCEROLI 3% 1000 G</t>
  </si>
  <si>
    <t>KL SOL.HYD.PEROX.3% 100G</t>
  </si>
  <si>
    <t>Lactobacillus acidophil.cps.75 bez laktózy</t>
  </si>
  <si>
    <t>LANZUL</t>
  </si>
  <si>
    <t>CPS 28X30MG</t>
  </si>
  <si>
    <t>LETROX 50</t>
  </si>
  <si>
    <t>POR TBL NOB 100X50RG II</t>
  </si>
  <si>
    <t>LEXAURIN 3</t>
  </si>
  <si>
    <t>POR TBL NOB 30X3MG</t>
  </si>
  <si>
    <t>LIOTON 100000 GEL</t>
  </si>
  <si>
    <t>GEL 1X50GM</t>
  </si>
  <si>
    <t>LYRICA 150 MG</t>
  </si>
  <si>
    <t>POR CPSDUR14X150MG</t>
  </si>
  <si>
    <t>MAGNE B6</t>
  </si>
  <si>
    <t>DRG 50</t>
  </si>
  <si>
    <t>TBL NOB 100X0,5GM</t>
  </si>
  <si>
    <t>MAGNOSOLV</t>
  </si>
  <si>
    <t>GRA 30X6.1GM(SACKY)</t>
  </si>
  <si>
    <t>MEDRACET 37,5 MG/325 MG</t>
  </si>
  <si>
    <t>INJ 10X10ML 1%</t>
  </si>
  <si>
    <t>MILURIT 300</t>
  </si>
  <si>
    <t>TBL 30X300MG</t>
  </si>
  <si>
    <t>MINIRIN MELT 60 MCG</t>
  </si>
  <si>
    <t>POR LYO 30X60RG</t>
  </si>
  <si>
    <t>MO LAHEV NA OXIPER 1 l</t>
  </si>
  <si>
    <t>MODURETIC</t>
  </si>
  <si>
    <t>MUCOSOLVAN</t>
  </si>
  <si>
    <t>POR GTT SOL+INH SOL 60ML</t>
  </si>
  <si>
    <t>NATRIUM CHLORATUM BIOTIKA 10%</t>
  </si>
  <si>
    <t>INJ 10X5ML 10%</t>
  </si>
  <si>
    <t>NIMOTOP S</t>
  </si>
  <si>
    <t>POR TBL FLM 100X30MG</t>
  </si>
  <si>
    <t>PLAQUENIL</t>
  </si>
  <si>
    <t>TBL OBD 60X200MG</t>
  </si>
  <si>
    <t>PREDNISON 5 LECIVA</t>
  </si>
  <si>
    <t>PREGABALIN SANDOZ 150 MG</t>
  </si>
  <si>
    <t>POR CPS DUR 14X150MG</t>
  </si>
  <si>
    <t>PRESTANCE 5 MG/5 MG</t>
  </si>
  <si>
    <t>POR TBL NOB 90</t>
  </si>
  <si>
    <t>PRESTARIUM NEO</t>
  </si>
  <si>
    <t>POR TBL FLM 30X5MG</t>
  </si>
  <si>
    <t>POR TBL FLM 90X5MG</t>
  </si>
  <si>
    <t>PROTHIADEN</t>
  </si>
  <si>
    <t>DRG 30X25MG</t>
  </si>
  <si>
    <t>PULMORAN LEROS</t>
  </si>
  <si>
    <t>SPC 1X100GM</t>
  </si>
  <si>
    <t>RANITAL</t>
  </si>
  <si>
    <t>TBL 30X150MG</t>
  </si>
  <si>
    <t>REASEC</t>
  </si>
  <si>
    <t>RECOXA 15</t>
  </si>
  <si>
    <t>POR TBL NOB20X15MG</t>
  </si>
  <si>
    <t>RINGERUV ROZTOK BRAUN</t>
  </si>
  <si>
    <t>INF 10X500ML(LDPE)</t>
  </si>
  <si>
    <t>RIVOCOR 10</t>
  </si>
  <si>
    <t>POR TBL FLM 30X10MG</t>
  </si>
  <si>
    <t>ROSUCARD 20 MG POTAHOVANÉ TABLETY</t>
  </si>
  <si>
    <t>SANORIN</t>
  </si>
  <si>
    <t>LIQ 10ML 0.1%</t>
  </si>
  <si>
    <t>SANORIN EMULSIO</t>
  </si>
  <si>
    <t>GTT NAS 10ML 0.1%</t>
  </si>
  <si>
    <t>SIMBRINZA 10 MG/ML + 2 MG/ML</t>
  </si>
  <si>
    <t>OPH GTT SUS 1X5ML</t>
  </si>
  <si>
    <t>SIOFOR 1000</t>
  </si>
  <si>
    <t>POR TBL FLM 60X1000MG</t>
  </si>
  <si>
    <t>SIOFOR 500</t>
  </si>
  <si>
    <t>TBL OBD 60X500MG</t>
  </si>
  <si>
    <t>SIRDALUD 2 MG</t>
  </si>
  <si>
    <t>POR TBL NOB 30X2MG</t>
  </si>
  <si>
    <t>SOLIAN 200 MG</t>
  </si>
  <si>
    <t>POR TBL FLM 100X100MG</t>
  </si>
  <si>
    <t>TBL.MAGNESII LACTICI 0.5 GLO</t>
  </si>
  <si>
    <t>TBL 100X500MG</t>
  </si>
  <si>
    <t>TENAXUM</t>
  </si>
  <si>
    <t>TBL 30X1MG</t>
  </si>
  <si>
    <t>TOLUCOMBI 80 MG/25 MG</t>
  </si>
  <si>
    <t>SUP 6X6.5MG</t>
  </si>
  <si>
    <t>TRALGIT SR 150</t>
  </si>
  <si>
    <t>POR TBL RET30X150MG</t>
  </si>
  <si>
    <t>TRIAMCINOLON S LECIVA</t>
  </si>
  <si>
    <t>UNG 30GM</t>
  </si>
  <si>
    <t>TRIPLIXAM 5 MG/1,25 MG/10 MG</t>
  </si>
  <si>
    <t>TRITACE 2,5 MG</t>
  </si>
  <si>
    <t>POR TBL NOB 20X2.5MG</t>
  </si>
  <si>
    <t>TRITTICO AC 75</t>
  </si>
  <si>
    <t>TBL RET 30X75MG</t>
  </si>
  <si>
    <t>VALSACOR 160 MG</t>
  </si>
  <si>
    <t>POR TBL FLM 28X160MG</t>
  </si>
  <si>
    <t>XANAX</t>
  </si>
  <si>
    <t>POR TBL FLM 90X10MG</t>
  </si>
  <si>
    <t>ZOLOFT 50MG</t>
  </si>
  <si>
    <t>TBL OBD 28X50MG</t>
  </si>
  <si>
    <t>POR TBL FLM 50X10MG</t>
  </si>
  <si>
    <t>ZYLLT 75 MG</t>
  </si>
  <si>
    <t>POR TBL FLM 56X75MG</t>
  </si>
  <si>
    <t>POR TBL FLM 28X75MG</t>
  </si>
  <si>
    <t>AMOKSIKLAV</t>
  </si>
  <si>
    <t>TBL OBD 21X625MG</t>
  </si>
  <si>
    <t>ARCHIFAR 500 MG</t>
  </si>
  <si>
    <t>INJ+INF PLV SOL 10X500MG</t>
  </si>
  <si>
    <t>AXETINE 750MG</t>
  </si>
  <si>
    <t>INJ SIC 10X750MG</t>
  </si>
  <si>
    <t>CIPRINOL 500</t>
  </si>
  <si>
    <t>TBL 10X500MG</t>
  </si>
  <si>
    <t>COTRIMOXAZOL AL FORTE</t>
  </si>
  <si>
    <t>TBL 20X960MG</t>
  </si>
  <si>
    <t>GENTAMICIN LEK 80 MG/2 ML</t>
  </si>
  <si>
    <t>INJ SOL 10X2ML/80MG</t>
  </si>
  <si>
    <t>KLACID 500</t>
  </si>
  <si>
    <t>POR TBL FLM 14X500MG</t>
  </si>
  <si>
    <t>KLACID I.V.</t>
  </si>
  <si>
    <t>INF PLV SOL 1X500MG</t>
  </si>
  <si>
    <t xml:space="preserve">LINEZOLID SANDOZ 600 MG </t>
  </si>
  <si>
    <t>POR TBL FLM 10X600MG</t>
  </si>
  <si>
    <t>METRONIDAZOLE 0.5% POLFA</t>
  </si>
  <si>
    <t>INJ 1X100ML 5MG/1ML</t>
  </si>
  <si>
    <t>OFLOXIN 200</t>
  </si>
  <si>
    <t>TBL OBD 10X200MG</t>
  </si>
  <si>
    <t>VANCOMYCIN MYLAN 1000 MG</t>
  </si>
  <si>
    <t>INF PLV SOL 1X1GM</t>
  </si>
  <si>
    <t>ZINNAT 500 MG</t>
  </si>
  <si>
    <t>TBL OBD 10X500MG</t>
  </si>
  <si>
    <t>DIPROPHOS</t>
  </si>
  <si>
    <t>INJ SUS 5X1ML/7MG</t>
  </si>
  <si>
    <t>KL ETHER 130G</t>
  </si>
  <si>
    <t>MARCAINE 0.5%</t>
  </si>
  <si>
    <t>INJ SOL5X20ML/100MG</t>
  </si>
  <si>
    <t>léky - dle §16 (LEK)</t>
  </si>
  <si>
    <t>LIORESAL INJ.10mg/5ml - MIMOŘ.DOVOZ!!</t>
  </si>
  <si>
    <t>ACC INJEKT</t>
  </si>
  <si>
    <t>INJ SOL 5X3ML/300MG</t>
  </si>
  <si>
    <t>ACIDUM ASCORBICUM</t>
  </si>
  <si>
    <t>INJ 50X5ML</t>
  </si>
  <si>
    <t>AKNEMYCIN 2000</t>
  </si>
  <si>
    <t>UNG 1X25GM</t>
  </si>
  <si>
    <t>AMBROBENE</t>
  </si>
  <si>
    <t>INJ 5X2ML/15MG</t>
  </si>
  <si>
    <t>AMBROBENE 75 MG</t>
  </si>
  <si>
    <t>POR CPS PRO 20X75MG</t>
  </si>
  <si>
    <t>ANALGIN</t>
  </si>
  <si>
    <t>INJ SOL 5X5ML</t>
  </si>
  <si>
    <t>ANESIA 10MG/ML</t>
  </si>
  <si>
    <t>INJ+INF EML 1X100ML</t>
  </si>
  <si>
    <t>ANEXATE</t>
  </si>
  <si>
    <t>INJ 5X5ML/0.5MG</t>
  </si>
  <si>
    <t>TBL 20X100MG</t>
  </si>
  <si>
    <t>APO-AMLO 10</t>
  </si>
  <si>
    <t>POR TBL NOB 100X10MG</t>
  </si>
  <si>
    <t>APO-AMLO 5</t>
  </si>
  <si>
    <t>POR TBL NOB 100X5MG</t>
  </si>
  <si>
    <t>AQUA PRO INJECTIONE ARDEAPHARMA</t>
  </si>
  <si>
    <t>INF 1X250ML</t>
  </si>
  <si>
    <t>AQUA PRO INJECTIONE BRAUN</t>
  </si>
  <si>
    <t>PAR LQF 20X100ML-PE</t>
  </si>
  <si>
    <t>ARDEAELYTOSOL NA.HYDR.CARB. 8,4%</t>
  </si>
  <si>
    <t>84MG/ML INF CNC SOL 10X200ML</t>
  </si>
  <si>
    <t>ARDUAN</t>
  </si>
  <si>
    <t>INJ SIC 25X4MG+2ML</t>
  </si>
  <si>
    <t>ASCORUTIN (BLISTR)</t>
  </si>
  <si>
    <t>TBL OBD 50</t>
  </si>
  <si>
    <t>ATROPIN BIOTIKA 0.5MG</t>
  </si>
  <si>
    <t>ATROVENT N</t>
  </si>
  <si>
    <t>INH SOL PSS200X20RG</t>
  </si>
  <si>
    <t>AUGMENTIN 1 G</t>
  </si>
  <si>
    <t>POR TBL FLM 14X1GM+SÁČ</t>
  </si>
  <si>
    <t>BERODUAL N</t>
  </si>
  <si>
    <t>INH SOL PSS 200DÁV</t>
  </si>
  <si>
    <t>BETADINE (CHIRURG.) - hnědá</t>
  </si>
  <si>
    <t>BETALOC</t>
  </si>
  <si>
    <t>INJ 5X5ML/5MG</t>
  </si>
  <si>
    <t>BETALOC SR 200MG</t>
  </si>
  <si>
    <t>TBL RET 100X200MG</t>
  </si>
  <si>
    <t>BETALOC ZOK 100 MG</t>
  </si>
  <si>
    <t>POR TBL PRO 100X100MG</t>
  </si>
  <si>
    <t>TBL RET 30X100MG</t>
  </si>
  <si>
    <t>BETALOC ZOK 25 MG</t>
  </si>
  <si>
    <t>TBL RET 100X25MG</t>
  </si>
  <si>
    <t>TBL RET 28X25MG</t>
  </si>
  <si>
    <t>Biopron Forte Box tbl.10x10</t>
  </si>
  <si>
    <t>Biopron9    PREMIUM tob.120</t>
  </si>
  <si>
    <t>Biopron9 tob.120</t>
  </si>
  <si>
    <t>CALCICHEW D3</t>
  </si>
  <si>
    <t>CTB 60</t>
  </si>
  <si>
    <t>CALCIUM GLUCONICUM 10% B.BRAUN</t>
  </si>
  <si>
    <t>INJ SOL 20X10ML</t>
  </si>
  <si>
    <t>CARAMLO 10 MG/16 MG TABLETY</t>
  </si>
  <si>
    <t>CARVESAN 6,25</t>
  </si>
  <si>
    <t>POR TBL NOB 30X6,25MG</t>
  </si>
  <si>
    <t>POR TBL NOB 100X6,25MG</t>
  </si>
  <si>
    <t>CEREBROLYSIN</t>
  </si>
  <si>
    <t>INJ SOL 5X10ML</t>
  </si>
  <si>
    <t>CERNEVIT</t>
  </si>
  <si>
    <t>INJ PLV SOL10X750MG</t>
  </si>
  <si>
    <t>CEZERA 5 MG</t>
  </si>
  <si>
    <t>CILOXAN STERILE OPHTHALMIC.SOL.</t>
  </si>
  <si>
    <t>GTT OPH 1X5ML</t>
  </si>
  <si>
    <t>CITALEC 20 ZENTIVA</t>
  </si>
  <si>
    <t>POR TBL FLM 60X20MG</t>
  </si>
  <si>
    <t>CODEIN SLOVAKOFARMA 15MG</t>
  </si>
  <si>
    <t>TBL 10X15MG-BLISTR</t>
  </si>
  <si>
    <t>CORDARONE</t>
  </si>
  <si>
    <t>POR TBL NOB60X200MG</t>
  </si>
  <si>
    <t>INJ SOL 6X3ML/150MG</t>
  </si>
  <si>
    <t>CORVATON FORTE</t>
  </si>
  <si>
    <t>TBL 30X4MG</t>
  </si>
  <si>
    <t>Deca durabolin 50mg amp.1x1ml - MIMOŘÁDNÝ DOVOZ!!</t>
  </si>
  <si>
    <t>DEPAKINE</t>
  </si>
  <si>
    <t>INJ PSO LQF 4X4ML/400MG</t>
  </si>
  <si>
    <t>POR TBL FLM 120X500MG</t>
  </si>
  <si>
    <t>DICLOFENAC AL 25</t>
  </si>
  <si>
    <t>TBL OBD 20X25MG</t>
  </si>
  <si>
    <t>DICLOFENAC DUO PHARMASWISS 75 MG</t>
  </si>
  <si>
    <t>POR CPS RDR 30X75MG</t>
  </si>
  <si>
    <t>DIGOXIN 0.250 LECIVA</t>
  </si>
  <si>
    <t>DILCEREN PRO INFUSIONE</t>
  </si>
  <si>
    <t>INF 1X50ML/10MG</t>
  </si>
  <si>
    <t>INJ 10X2ML</t>
  </si>
  <si>
    <t>EBRANTIL 60 RETARD</t>
  </si>
  <si>
    <t>POR CPS PRO 50X60MG</t>
  </si>
  <si>
    <t>ELIQUIS 2,5 MG</t>
  </si>
  <si>
    <t>POR TBL FLM 20X2.5MG</t>
  </si>
  <si>
    <t>ENELBIN RETARD</t>
  </si>
  <si>
    <t>TBL OBD 50X100MG</t>
  </si>
  <si>
    <t>ENSURE PLUS ADVANCE JAHODOVÁ PŘÍCHUŤ</t>
  </si>
  <si>
    <t>POR SOL 4X220ML</t>
  </si>
  <si>
    <t>ENSURE PLUS ADVANCE KÁVOVÁ PŘÍCHUŤ</t>
  </si>
  <si>
    <t>EPILAN D GEROT</t>
  </si>
  <si>
    <t>CPS 20X300MG</t>
  </si>
  <si>
    <t xml:space="preserve">Essentiale Forte N </t>
  </si>
  <si>
    <t>por.cps.dur.100</t>
  </si>
  <si>
    <t>ESSENTIALE FORTE N</t>
  </si>
  <si>
    <t>POR CPS DUR 50</t>
  </si>
  <si>
    <t>EUPHYLLIN CR N 300</t>
  </si>
  <si>
    <t>POR CPS PRO 50X300MG</t>
  </si>
  <si>
    <t>EUTHYROX 50</t>
  </si>
  <si>
    <t>TBL 100X50RG</t>
  </si>
  <si>
    <t>FLAVOBION</t>
  </si>
  <si>
    <t>POR TBL FLM 50X70MG</t>
  </si>
  <si>
    <t>FUROSEMID BIOTIKA</t>
  </si>
  <si>
    <t>INJ 5X2ML/20MG</t>
  </si>
  <si>
    <t>FUROSEMID BIOTIKA FORTE</t>
  </si>
  <si>
    <t>INJ 10X10ML/125MG</t>
  </si>
  <si>
    <t>GLUKÓZA 20 BRAUN</t>
  </si>
  <si>
    <t>GLUKÓZA 40 BRAUN</t>
  </si>
  <si>
    <t>INF 20X10ML-PLA.AMP</t>
  </si>
  <si>
    <t>TBL 50X2.5MG</t>
  </si>
  <si>
    <t>GUTRON 5MG</t>
  </si>
  <si>
    <t>TBL 50X5MG</t>
  </si>
  <si>
    <t>GYNO-PEVARYL 150 COMBIPACK</t>
  </si>
  <si>
    <t>VAG GLB 3+DRM CRM 15GM</t>
  </si>
  <si>
    <t>HALOPERIDOL</t>
  </si>
  <si>
    <t>INJ 5X1ML/5MG</t>
  </si>
  <si>
    <t>HEPARIN LECIVA</t>
  </si>
  <si>
    <t>INJ 1X10ML/50KU</t>
  </si>
  <si>
    <t>HERPESIN 200</t>
  </si>
  <si>
    <t>POR TBL NOB 25X200MG</t>
  </si>
  <si>
    <t>Hylo-Gel 10ml</t>
  </si>
  <si>
    <t>INF SOL 10X1000MLPLAH</t>
  </si>
  <si>
    <t>IBALGIN 400 TBL 36</t>
  </si>
  <si>
    <t xml:space="preserve">POR TBL FLM 36X400MG </t>
  </si>
  <si>
    <t>IBALGIN DUO EFFECT</t>
  </si>
  <si>
    <t>DRM CRM 1X50GM</t>
  </si>
  <si>
    <t>IBALGIN GEL 50G</t>
  </si>
  <si>
    <t>DRM GEL 1X50GM</t>
  </si>
  <si>
    <t>IBALGIN KRÉM 50G</t>
  </si>
  <si>
    <t>INDAP</t>
  </si>
  <si>
    <t>CPS 30X2.5MG</t>
  </si>
  <si>
    <t>INDOMETACIN 100 BERLIN-CHEMIE</t>
  </si>
  <si>
    <t>SUP 10X100MG</t>
  </si>
  <si>
    <t>INDOMETACIN 50 BERLIN-CHEMIE</t>
  </si>
  <si>
    <t>SUP 10X50MG</t>
  </si>
  <si>
    <t>ISICOM 100 MG</t>
  </si>
  <si>
    <t>POR TBL NOB 100X125MG</t>
  </si>
  <si>
    <t>KALIUMCHLORID 7.45% BRAUN</t>
  </si>
  <si>
    <t>INF CNC SOL 20X100ML</t>
  </si>
  <si>
    <t>KALNORMIN</t>
  </si>
  <si>
    <t>POR TBL PRO 30X1GM</t>
  </si>
  <si>
    <t>KAPIDIN 10 MG</t>
  </si>
  <si>
    <t>KEPPRA 100 MG/ML</t>
  </si>
  <si>
    <t>INF CNC SOL 10X5ML II</t>
  </si>
  <si>
    <t>KINITO 50 MG, POTAHOVANÉ TABLETY</t>
  </si>
  <si>
    <t>POR TBL FLM 40X50MG</t>
  </si>
  <si>
    <t>KL AQUA PURIF. KUL,FAG 5 kg</t>
  </si>
  <si>
    <t>KL BENZINUM 900ml/ 600g</t>
  </si>
  <si>
    <t>UN 3295</t>
  </si>
  <si>
    <t>KL ETHANOLUM 70% 800 g</t>
  </si>
  <si>
    <t>KL ETHER  LÉKOPISNÝ 1000 ml Fagron, Kulich</t>
  </si>
  <si>
    <t>jednotka 1 ks   UN 1155</t>
  </si>
  <si>
    <t>KL PRIPRAVEK</t>
  </si>
  <si>
    <t>LAGOSA</t>
  </si>
  <si>
    <t>DRG 100X150MG</t>
  </si>
  <si>
    <t>LEKOPTIN</t>
  </si>
  <si>
    <t>INJ 50X2ML/5MG</t>
  </si>
  <si>
    <t>LOKREN 20 MG</t>
  </si>
  <si>
    <t>POR TBL FLM 28X20MG</t>
  </si>
  <si>
    <t>LYRICA 75 MG</t>
  </si>
  <si>
    <t>POR CPSDUR14X75MG</t>
  </si>
  <si>
    <t>MAXITROL</t>
  </si>
  <si>
    <t>SUS OPH 1X5ML</t>
  </si>
  <si>
    <t>UNG OPH 1X3.5GM</t>
  </si>
  <si>
    <t>MIDAZOLAM ACCORD 5 MG/ML</t>
  </si>
  <si>
    <t>INJ+INF SOL 10X3MLX5MG/ML</t>
  </si>
  <si>
    <t>MILURIT 100</t>
  </si>
  <si>
    <t>POR TBL NOB 50X100MG</t>
  </si>
  <si>
    <t>MINIRIN 0.1 MG TABLETY</t>
  </si>
  <si>
    <t>POR TBL NOB30X0.1MG</t>
  </si>
  <si>
    <t>MONOSAN 20MG</t>
  </si>
  <si>
    <t>TBL 50X20MG</t>
  </si>
  <si>
    <t>MONOTAB SR</t>
  </si>
  <si>
    <t>POR TBL PRO20X100MG</t>
  </si>
  <si>
    <t>MORPHIN BIOTIKA 1%</t>
  </si>
  <si>
    <t>INJ 10X2ML/20MG</t>
  </si>
  <si>
    <t>MYDOCALM 150MG</t>
  </si>
  <si>
    <t>TBL OBD 30X150MG</t>
  </si>
  <si>
    <t>NAKOM MITE</t>
  </si>
  <si>
    <t>TBL 100X125MG</t>
  </si>
  <si>
    <t>NALOXONE POLFA</t>
  </si>
  <si>
    <t>INJ 10X1ML/0.4MG</t>
  </si>
  <si>
    <t>NASIVIN 0,05%</t>
  </si>
  <si>
    <t>NAS SPR SOL 10ML-SK</t>
  </si>
  <si>
    <t>NASIVIN SENSITIVE 0,05%</t>
  </si>
  <si>
    <t>NAS SPR SOL 1X10ML/5MG</t>
  </si>
  <si>
    <t>NEBILET</t>
  </si>
  <si>
    <t>POR TBL NOB 28X5MG</t>
  </si>
  <si>
    <t>NITRO POHL INFUS.</t>
  </si>
  <si>
    <t>INF 10X10ML/10MG</t>
  </si>
  <si>
    <t>Nitroprussiat Fides 1x50mg-MIMOŘÁDNÝ DOVOZ!!</t>
  </si>
  <si>
    <t>INF. PLV. SOL 1x50mg</t>
  </si>
  <si>
    <t>NORADRENALIN LECIVA</t>
  </si>
  <si>
    <t>OTOBACID N</t>
  </si>
  <si>
    <t>AUR GTT SOL 1X5ML</t>
  </si>
  <si>
    <t>PANCREOLAN FORTE</t>
  </si>
  <si>
    <t>TBL ENT 30X220MG</t>
  </si>
  <si>
    <t>PARACETAMOL KABI 10MG/ML</t>
  </si>
  <si>
    <t>INF SOL 10X100ML/1000MG</t>
  </si>
  <si>
    <t>PARALEN</t>
  </si>
  <si>
    <t>SUP 5X500MG</t>
  </si>
  <si>
    <t>PARALEN PLUS</t>
  </si>
  <si>
    <t>TBL OBD 24</t>
  </si>
  <si>
    <t>PRAXBIND 2,5 G/50 ML</t>
  </si>
  <si>
    <t>INJ+INF SOL 2X50MLX2,5GM/50ML</t>
  </si>
  <si>
    <t>PREGABALIN SANDOZ 75 MG</t>
  </si>
  <si>
    <t>POR CPS DUR 14X75MG</t>
  </si>
  <si>
    <t>POR CPS DUR 56X75MG</t>
  </si>
  <si>
    <t>PRESTANCE 10 MG/10 MG</t>
  </si>
  <si>
    <t>PRESTANCE 5 MG/10 MG</t>
  </si>
  <si>
    <t>PRESTARIUM NEO COMBI 10 MG/2,5 MG</t>
  </si>
  <si>
    <t>PRESTARIUM NEO FORTE</t>
  </si>
  <si>
    <t>PROCORALAN 7,5 MG</t>
  </si>
  <si>
    <t>POR TBL FLM 56X7,5MG</t>
  </si>
  <si>
    <t>PROPOFOL 1% MCT/LCT FRESENIUS</t>
  </si>
  <si>
    <t>INJ EML 10X100ML</t>
  </si>
  <si>
    <t>PROPOFOL-LIPURO 0,5% (5MG/ML) 5X20ML</t>
  </si>
  <si>
    <t>INJ+INF EML 5X20ML/100MG</t>
  </si>
  <si>
    <t>PROPOFOL-LIPURO 1 % (10MG/ML)</t>
  </si>
  <si>
    <t>INJ+INF EML 10X100ML/1000MG</t>
  </si>
  <si>
    <t>PROTEVASC 35 MG TABLETY S PRODLOUŽENÝM UVOLŇOVÁNÍM</t>
  </si>
  <si>
    <t>POR TBL PRO 60X35MG</t>
  </si>
  <si>
    <t>INF SOL 10X500ML PE</t>
  </si>
  <si>
    <t>RIVOCOR 5</t>
  </si>
  <si>
    <t>RIVOTRIL</t>
  </si>
  <si>
    <t>INJ 5X1ML/1MG+SOLV.</t>
  </si>
  <si>
    <t>RIVOTRIL 2 MG</t>
  </si>
  <si>
    <t>TBL 30X2MG</t>
  </si>
  <si>
    <t>RYTMONORM 150MG</t>
  </si>
  <si>
    <t>TBL FLM 50</t>
  </si>
  <si>
    <t>SECTRAL 400</t>
  </si>
  <si>
    <t>TBL OBD 30X400MG</t>
  </si>
  <si>
    <t>SKINOREN KRÉM</t>
  </si>
  <si>
    <t>DRM CRM 1X30GM 20%</t>
  </si>
  <si>
    <t>INJ SIC 1X500MG+8ML</t>
  </si>
  <si>
    <t>INJ SIC 1X1GM+16ML</t>
  </si>
  <si>
    <t>SOLUVIT N PRO INFUS.</t>
  </si>
  <si>
    <t>INJ SIC 10</t>
  </si>
  <si>
    <t xml:space="preserve">SUFENTANIL TORREX 5 MCG/ML </t>
  </si>
  <si>
    <t>INJ SOL 5X2ML/10RG</t>
  </si>
  <si>
    <t>SUFENTANIL TORREX 50 MCG/ML</t>
  </si>
  <si>
    <t>INJ SOL 5X5ML/250RG</t>
  </si>
  <si>
    <t>SUXAMETHONIUM CHLORID VUAB 100 MG</t>
  </si>
  <si>
    <t>SUXAMETHONIUM CHLORID VUAB 100MG</t>
  </si>
  <si>
    <t>INJ/INF PLV SOL 1x100MG</t>
  </si>
  <si>
    <t>TACHYBEN I.V. 50 MG INJEKČNÍ ROZTOK</t>
  </si>
  <si>
    <t>INJ SOL 5X10ML/50MG</t>
  </si>
  <si>
    <t>TANTUM VERDE</t>
  </si>
  <si>
    <t>LIQ 1X240ML-PET TR</t>
  </si>
  <si>
    <t>TEGRETOL CR 400</t>
  </si>
  <si>
    <t>TBL RET 30X400MG</t>
  </si>
  <si>
    <t>POR TBL NOB 90X1MG</t>
  </si>
  <si>
    <t>TBL 30X25MG</t>
  </si>
  <si>
    <t>TETRASPAN 10%</t>
  </si>
  <si>
    <t>INF SOL 20X500ML</t>
  </si>
  <si>
    <t>TETRASPAN 6%</t>
  </si>
  <si>
    <t>THIAMIN LECIVA</t>
  </si>
  <si>
    <t>INJ 10X2ML/100MG</t>
  </si>
  <si>
    <t>TBL 20X50MG(BLISTR)</t>
  </si>
  <si>
    <t>THIOCTACID 600 T</t>
  </si>
  <si>
    <t>INJ SOL 5X24ML/600MG</t>
  </si>
  <si>
    <t>THIOPENTAL VALEANT 10x0,5g</t>
  </si>
  <si>
    <t>INJ PLV SOL 10</t>
  </si>
  <si>
    <t>THIOPENTAL VALEANT 10x1G</t>
  </si>
  <si>
    <t>THIOPENTAL VUAB INJ. PLV. SOL. 1,0 G</t>
  </si>
  <si>
    <t>TIMONIL RETARD</t>
  </si>
  <si>
    <t>TBL 50X300MG</t>
  </si>
  <si>
    <t>TOBRADEX</t>
  </si>
  <si>
    <t>TRACUTIL</t>
  </si>
  <si>
    <t>INF 5X10ML</t>
  </si>
  <si>
    <t>TRAJENTA 5 MG</t>
  </si>
  <si>
    <t>TRALGIT SR 200</t>
  </si>
  <si>
    <t>POR TBL RET30X200MG</t>
  </si>
  <si>
    <t>TRANSMETIL 500 MG TABLETY</t>
  </si>
  <si>
    <t>POR TBL ENT 10X500MG</t>
  </si>
  <si>
    <t>TRIPLIXAM 10 MG/2,5 MG/10 MG</t>
  </si>
  <si>
    <t>TRUND 250 MG POTAHOVANÉ TABLETY</t>
  </si>
  <si>
    <t>TRUND 500 MG POTAHOVANÉ TABLETY</t>
  </si>
  <si>
    <t>POR TBL FLM 100X500MG</t>
  </si>
  <si>
    <t>URSOSAN</t>
  </si>
  <si>
    <t>CPS 50X250MG</t>
  </si>
  <si>
    <t>VALSACOR 80 MG</t>
  </si>
  <si>
    <t>POR TBL FLM 28X80MG</t>
  </si>
  <si>
    <t>VENTOLIN INHALER N</t>
  </si>
  <si>
    <t>INHSUSPSS200X100RG</t>
  </si>
  <si>
    <t>VENTOLIN ROZTOK K INHALACI</t>
  </si>
  <si>
    <t>INH SOL1X20ML/120MG</t>
  </si>
  <si>
    <t>VEROSPIRON 50MG</t>
  </si>
  <si>
    <t>CPS 30X50MG</t>
  </si>
  <si>
    <t>VESSEL DUE F</t>
  </si>
  <si>
    <t>CPS 50X250LSU</t>
  </si>
  <si>
    <t>VIDISIC</t>
  </si>
  <si>
    <t>GEL OPH 3X10GM</t>
  </si>
  <si>
    <t>VIREGYT-K</t>
  </si>
  <si>
    <t>CPS 50X100MG</t>
  </si>
  <si>
    <t>VISINE CLASSIC</t>
  </si>
  <si>
    <t>OPH GTT SOL 1X15ML</t>
  </si>
  <si>
    <t>VITALIPID N ADULT</t>
  </si>
  <si>
    <t>INF CNC SOL 10X10ML</t>
  </si>
  <si>
    <t>VITAMIN B12 LECIVA 300RG</t>
  </si>
  <si>
    <t>INJ 5X1ML/300RG</t>
  </si>
  <si>
    <t>WARFARIN</t>
  </si>
  <si>
    <t>TBL 100X3MG</t>
  </si>
  <si>
    <t>TBL OBD 60X10MG</t>
  </si>
  <si>
    <t>ZOFRAN</t>
  </si>
  <si>
    <t>INJ SOL 5X2ML/4MG</t>
  </si>
  <si>
    <t>ZOFRAN ZYDIS</t>
  </si>
  <si>
    <t>4MG TBL BUC 10</t>
  </si>
  <si>
    <t>ZOXON 2</t>
  </si>
  <si>
    <t>léky - parenterální výživa (LEK)</t>
  </si>
  <si>
    <t>AMINOPLASMAL B.BRAUN 10%</t>
  </si>
  <si>
    <t>INF SOL 10X500ML</t>
  </si>
  <si>
    <t>AMINOPLASMAL B.BRAUN 5% E</t>
  </si>
  <si>
    <t>AMINOPLASMAL HEPA-10%</t>
  </si>
  <si>
    <t>INF 10X500ML</t>
  </si>
  <si>
    <t>IR  SMOFKABIVEN 1970ml</t>
  </si>
  <si>
    <t>IR 4x1970 ml</t>
  </si>
  <si>
    <t>IR  SMOFKABIVEN elektrrolyte free 1970 ml</t>
  </si>
  <si>
    <t xml:space="preserve">IR 4x1970 ml  </t>
  </si>
  <si>
    <t>NUTRAMIN VLI</t>
  </si>
  <si>
    <t>INF 1X500ML</t>
  </si>
  <si>
    <t>NUTRIFLEX LIPID PERI</t>
  </si>
  <si>
    <t>INF EML 5X2500ML</t>
  </si>
  <si>
    <t>NUTRIFLEX OMEGA plus 2 500 ml</t>
  </si>
  <si>
    <t>NUTRIFLEX OMEGA SPECIAL</t>
  </si>
  <si>
    <t>INF EML 5X625ML</t>
  </si>
  <si>
    <t>NUTRIFLEX PERI</t>
  </si>
  <si>
    <t>INF SOL 5X2000ML</t>
  </si>
  <si>
    <t>INF SOL 5X1000ML</t>
  </si>
  <si>
    <t>léky - enterální výživa (LEK)</t>
  </si>
  <si>
    <t>DIASIP S PŘÍCHUTÍ CAPPUCCINO</t>
  </si>
  <si>
    <t>POR SOL 4X200ML</t>
  </si>
  <si>
    <t>DIASIP S PŘÍCHUTÍ JAHODOVOU</t>
  </si>
  <si>
    <t>POR SOL 1X200ML</t>
  </si>
  <si>
    <t>DIASIP S PŘÍCHUTÍ VANILKOVOU</t>
  </si>
  <si>
    <t>ENSURE PLUS ADVANCE ČOKOLÁDOVÁ PŘÍCHUŤ</t>
  </si>
  <si>
    <t>ENSURE PLUS ADVANCE VANILKA</t>
  </si>
  <si>
    <t>ENSURE PLUS PŘÍCHUŤ LESNÍ OVOCE</t>
  </si>
  <si>
    <t>POR SOL 1X220ML</t>
  </si>
  <si>
    <t>JEVITY PLUS HP</t>
  </si>
  <si>
    <t>POR SOL 1X500ML</t>
  </si>
  <si>
    <t>NEPRO HP 500ml vanilková</t>
  </si>
  <si>
    <t>NUTRIDRINK COMPACT PROTEIN S PŘÍCHUTÍ KÁVY</t>
  </si>
  <si>
    <t>POR SOL 4X125ML</t>
  </si>
  <si>
    <t>NUTRIDRINK COMPACT S PŘÍCHUTÍ MERUŇKOVOU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</si>
  <si>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</si>
  <si>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</si>
  <si>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</si>
  <si>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</si>
  <si>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</si>
  <si>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</si>
  <si>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</si>
  <si>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</si>
  <si>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PROTEIN S PŘÍCHUTÍ ČOKOLÁDOVOU</t>
  </si>
  <si>
    <t>Nutrison Advanced Diason 1000ml</t>
  </si>
  <si>
    <t>Nutrison Advanced Protison 500ml</t>
  </si>
  <si>
    <t>1X500ML</t>
  </si>
  <si>
    <t>NUTRISON ENERGY MULTI FIBRE</t>
  </si>
  <si>
    <t>POR SOL 1X1500ML</t>
  </si>
  <si>
    <t>NUTRISON MULTI FIBRE</t>
  </si>
  <si>
    <t>POR SOL 1X1000ML-VA</t>
  </si>
  <si>
    <t>OSMOLITE HICAL</t>
  </si>
  <si>
    <t>POR SOL 1X1000ML</t>
  </si>
  <si>
    <t>OXEPA</t>
  </si>
  <si>
    <t>PULMOCARE 500 ML PŘÍCHUŤ VANILKA</t>
  </si>
  <si>
    <t>Resource Instant Protein 1x800g</t>
  </si>
  <si>
    <t>léky - krev.deriváty ZUL (TO)</t>
  </si>
  <si>
    <t>ATENATIV</t>
  </si>
  <si>
    <t>50IU/ML INF PSO LQF 1+1X10ML</t>
  </si>
  <si>
    <t>HAEMOCOMPLETTAN P</t>
  </si>
  <si>
    <t>20MG/ML INJ/INF PLV SOL 1X1000MG</t>
  </si>
  <si>
    <t>OCPLEX</t>
  </si>
  <si>
    <t>500IU INF PSO LQF 1+1X20ML</t>
  </si>
  <si>
    <t>AMIKACIN MEDOPHARM 500 MG/2 ML</t>
  </si>
  <si>
    <t>INJ+INF SOL 10X2ML/500MG</t>
  </si>
  <si>
    <t>AMOKSIKLAV 1 G</t>
  </si>
  <si>
    <t>POR TBL FLM 21X1GM</t>
  </si>
  <si>
    <t>ARCHIFAR 1 G</t>
  </si>
  <si>
    <t>AZITROMYCIN SANDOZ 500 MG</t>
  </si>
  <si>
    <t>POR TBL FLM 3X500MG</t>
  </si>
  <si>
    <t>BELOGENT KRÉM</t>
  </si>
  <si>
    <t>CRM 1X30GM</t>
  </si>
  <si>
    <t>INJ 10X5ML</t>
  </si>
  <si>
    <t>CEFTAZIDIM KABI 2 GM</t>
  </si>
  <si>
    <t>INJ+INF PLV SOL 10X2GM</t>
  </si>
  <si>
    <t>CIPLOX 250</t>
  </si>
  <si>
    <t>CIPLOX 500</t>
  </si>
  <si>
    <t>CIPROFLOXACIN KABI 200 MG/100 ML INFUZNÍ ROZTOK</t>
  </si>
  <si>
    <t>INF SOL 10X200MG/100ML</t>
  </si>
  <si>
    <t>CIPROFLOXACIN KABI 400 MG/200 ML INFUZNÍ ROZTOK</t>
  </si>
  <si>
    <t>INF SOL 10X400MG/200ML</t>
  </si>
  <si>
    <t>COLOMYCIN INJEKCE 1 000 000 MEZINÁRODNÍCH JEDNOTEK</t>
  </si>
  <si>
    <t>1000000IU INJ PLV SOL/SOL NEB 10X1MIU</t>
  </si>
  <si>
    <t>COLOMYCIN INJEKCE 1000000 IU</t>
  </si>
  <si>
    <t>INJ PLV SOL 10X1MU</t>
  </si>
  <si>
    <t>DOXYBENE 100MG</t>
  </si>
  <si>
    <t>CPS 10X100MG</t>
  </si>
  <si>
    <t>ENTIZOL</t>
  </si>
  <si>
    <t>TBL 20X250MG</t>
  </si>
  <si>
    <t>PLV ADS 1X20GM</t>
  </si>
  <si>
    <t>FUCICORT</t>
  </si>
  <si>
    <t>CRM 1X15GM</t>
  </si>
  <si>
    <t>LEVOFLOXACIN MYLAN 500 MG/100 ML</t>
  </si>
  <si>
    <t>INF SOL 10X100ML/500MG</t>
  </si>
  <si>
    <t>MACMIROR COMPLEX</t>
  </si>
  <si>
    <t>SUP VAG 12</t>
  </si>
  <si>
    <t>OFLOXACINO G.E.S.</t>
  </si>
  <si>
    <t>2MG/ML INF SOL 20X100ML</t>
  </si>
  <si>
    <t>OPHTHALMO-FRAMYKOIN</t>
  </si>
  <si>
    <t>TYGACIL 50 MG</t>
  </si>
  <si>
    <t>INF PLV SOL 10X50MG/5ML</t>
  </si>
  <si>
    <t>VANCOMYCIN MYLAN 500 MG</t>
  </si>
  <si>
    <t>ZINNAT 125 MG</t>
  </si>
  <si>
    <t>TBL OBD 10X125MG</t>
  </si>
  <si>
    <t>FLUCONAZOL KABI 2 MG/ML</t>
  </si>
  <si>
    <t>INF SOL 10X100ML/200MG</t>
  </si>
  <si>
    <t>INF SOL 10X200ML/400MG</t>
  </si>
  <si>
    <t>IMAZOL KRÉMPASTA</t>
  </si>
  <si>
    <t>DRM PST 1X30GM</t>
  </si>
  <si>
    <t>MYCAMINE 100 MG</t>
  </si>
  <si>
    <t>INF PLV SOL 1X100MG</t>
  </si>
  <si>
    <t xml:space="preserve">DGICG- Verdye indocyanine green </t>
  </si>
  <si>
    <t>inj.plv. 5x25mg</t>
  </si>
  <si>
    <t>DZ BRAUNOL 1 L</t>
  </si>
  <si>
    <t>DZ BRAUNOL 500 ML</t>
  </si>
  <si>
    <t>FYZIOLOGICKÝ ROZTOK VIAFLO</t>
  </si>
  <si>
    <t>INF SOL 10X1000ML</t>
  </si>
  <si>
    <t>GLIOLAN 30 MG/ML</t>
  </si>
  <si>
    <t>POR PLV SOL 1X1,5GMX30MG/ML</t>
  </si>
  <si>
    <t>KL AQUA PURIF. KUL., FAG. 1 kg</t>
  </si>
  <si>
    <t>KL ELIXÍR NA OPTIKU</t>
  </si>
  <si>
    <t>KL ETHANOLUM BENZ.DENAT. 900 ml / 720g/</t>
  </si>
  <si>
    <t>KL Paraffinum liquidum 800g  HVLP</t>
  </si>
  <si>
    <t>KL Paraffinum perliq. 800g  HVLP</t>
  </si>
  <si>
    <t>KL SOL.FORMALDEHYDI 10% 1000 g</t>
  </si>
  <si>
    <t>UN 2209</t>
  </si>
  <si>
    <t>KL SOL.FORMALDEHYDI 10% 5 KG</t>
  </si>
  <si>
    <t>KL SOL.IODI SPIR.DIL. 800 g</t>
  </si>
  <si>
    <t>KL VASELINUM ALBUM STERILNI,  10G</t>
  </si>
  <si>
    <t>MS ETHER LÉKOPISNÝ / gramy /</t>
  </si>
  <si>
    <t>jednotka 1 g    UN 1155</t>
  </si>
  <si>
    <t>RINGERŮV ROZTOK VIAFLO</t>
  </si>
  <si>
    <t>LIQ 10ML 0.05%</t>
  </si>
  <si>
    <t>TISSEEL (FROZ)</t>
  </si>
  <si>
    <t>EPL GKU SOL 1X2ML</t>
  </si>
  <si>
    <t>EPL GKU SOL 1X4ML</t>
  </si>
  <si>
    <t>0612 - NCHIR: lůžkové oddělení 36A</t>
  </si>
  <si>
    <t>0611 - NCHIR: lůžkové oddělení 34</t>
  </si>
  <si>
    <t>0621 - NCHIR: ambulance</t>
  </si>
  <si>
    <t>0631 - NCHIR: JIP</t>
  </si>
  <si>
    <t>0662 - NCHIR: operační sál - lokální</t>
  </si>
  <si>
    <t>A02BA02 - RANITIDIN</t>
  </si>
  <si>
    <t>A02BC02 - PANTOPRAZOL</t>
  </si>
  <si>
    <t>A02BC03 - LANSOPRAZOL</t>
  </si>
  <si>
    <t>A04AA01 - ONDANSETRON</t>
  </si>
  <si>
    <t>A06AD11 - LAKTULÓZA</t>
  </si>
  <si>
    <t>A07DA - ANTIPROPULZIVA</t>
  </si>
  <si>
    <t>A10BA02 - METFORMIN</t>
  </si>
  <si>
    <t>B01AA03 - WARFARIN</t>
  </si>
  <si>
    <t>B01AB06 - NADROPARIN</t>
  </si>
  <si>
    <t>B01AC04 - KLOPIDOGREL</t>
  </si>
  <si>
    <t>C01BC03 - PROPAFENON</t>
  </si>
  <si>
    <t>C01BD01 - AMIODARON</t>
  </si>
  <si>
    <t>C01EB15 - TRIMETAZIDIN</t>
  </si>
  <si>
    <t>C01EB17 - IVABRADIN</t>
  </si>
  <si>
    <t>C02CA04 - DOXAZOSIN</t>
  </si>
  <si>
    <t>C05BA01 - ORGANO-HEPARINOID</t>
  </si>
  <si>
    <t>C07AB02 - METOPROLOL</t>
  </si>
  <si>
    <t>C07AB05 - BETAXOLOL</t>
  </si>
  <si>
    <t>C07AB07 - BISOPROLOL</t>
  </si>
  <si>
    <t>C07AG02 - KARVEDILOL</t>
  </si>
  <si>
    <t>C08DA01 - VERAPAMIL</t>
  </si>
  <si>
    <t>C09AA04 - PERINDOPRIL</t>
  </si>
  <si>
    <t>C09AA05 - RAMIPRIL</t>
  </si>
  <si>
    <t>C09BA04 - PERINDOPRIL A DIURETIKA</t>
  </si>
  <si>
    <t>C09BB04 - PERINDOPRIL A AMLODIPIN</t>
  </si>
  <si>
    <t>C09CA01 - LOSARTAN</t>
  </si>
  <si>
    <t>C09CA03 - VALSARTAN</t>
  </si>
  <si>
    <t>C10AA05 - ATORVASTATIN</t>
  </si>
  <si>
    <t>C10AA07 - ROSUVASTATIN</t>
  </si>
  <si>
    <t>G04CA02 - TAMSULOSIN</t>
  </si>
  <si>
    <t>H02AB04 - METHYLPREDNISOLON</t>
  </si>
  <si>
    <t>H03AA01 - LEVOTHYROXIN, SODNÁ SŮL</t>
  </si>
  <si>
    <t>J01AA12 - TIGECYKLIN</t>
  </si>
  <si>
    <t>J01CR02 - AMOXICILIN A ENZYMOVÝ INHIBITOR</t>
  </si>
  <si>
    <t>J01CR05 - PIPERACILIN A ENZYMOVÝ INHIBITOR</t>
  </si>
  <si>
    <t>J01DC02 - CEFUROXIM</t>
  </si>
  <si>
    <t>J01DD01 - CEFOTAXIM</t>
  </si>
  <si>
    <t>J01DH02 - MEROPENEM</t>
  </si>
  <si>
    <t>J01EE01 - SULFAMETHOXAZOL A TRIMETHOPRIM</t>
  </si>
  <si>
    <t>J01FA10 - AZITHROMYCIN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</si>
  <si>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</si>
  <si>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</si>
  <si>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</si>
  <si>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</si>
  <si>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</si>
  <si>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</si>
  <si>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M01AC06 - MELOXIKAM</t>
  </si>
  <si>
    <t>M01AX17 - NIMESULID</t>
  </si>
  <si>
    <t>M04AA01 - ALOPURINOL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</si>
  <si>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</si>
  <si>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</si>
  <si>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</si>
  <si>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</si>
  <si>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</si>
  <si>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N03AX09 - LAMOTRIGIN</t>
  </si>
  <si>
    <t>N03AX14 - LEVETIRACETAM</t>
  </si>
  <si>
    <t>N03AX16 - PREGABALIN</t>
  </si>
  <si>
    <t>N04BA02 - LEVODOPA A INHIBITOR DEKARBOXYLÁZY</t>
  </si>
  <si>
    <t>N05AL05 - AMISULPRID</t>
  </si>
  <si>
    <t>N05BA12 - ALPRAZOLAM</t>
  </si>
  <si>
    <t>N05CD08 - MIDAZOLAM</t>
  </si>
  <si>
    <t>N05CF02 - ZOLPIDEM</t>
  </si>
  <si>
    <t>N06AB04 - CITALOPRAM</t>
  </si>
  <si>
    <t>N06AB06 - SERTRALIN</t>
  </si>
  <si>
    <t>N06BX18 - VINPOCETIN</t>
  </si>
  <si>
    <t>R03AC02 - SALBUTAMOL</t>
  </si>
  <si>
    <t>R06AE07 - CETIRIZIN</t>
  </si>
  <si>
    <t>R06AE09 - LEVOCETIRIZIN</t>
  </si>
  <si>
    <t>V06XX - POTRAVINY PRO ZVLÁŠTNÍ LÉKAŘSKÉ ÚČELY (PZLÚ)</t>
  </si>
  <si>
    <t>B01AF02 - APIXABAN</t>
  </si>
  <si>
    <t>C09BX01 - PERINDOPRIL, AMLODIPIN A INDAPAMID</t>
  </si>
  <si>
    <t>A03FA07 - ITOPRIDUM</t>
  </si>
  <si>
    <t>N02AJ13 - TRAMADOL A PARACETAMOL</t>
  </si>
  <si>
    <t>N02AJ06 - KODEIN A PARACETAMOL</t>
  </si>
  <si>
    <t>N01AH03 - SUFENTANIL</t>
  </si>
  <si>
    <t>A02BC02</t>
  </si>
  <si>
    <t>214427</t>
  </si>
  <si>
    <t>40MG INJ PLV SOL 1</t>
  </si>
  <si>
    <t>214435</t>
  </si>
  <si>
    <t>CONTROLOC</t>
  </si>
  <si>
    <t>20MG TBL ENT 100</t>
  </si>
  <si>
    <t>A04AA01</t>
  </si>
  <si>
    <t>24550</t>
  </si>
  <si>
    <t>ONDANSETRON KABI</t>
  </si>
  <si>
    <t>2MG/ML INJ SOL 5X4ML</t>
  </si>
  <si>
    <t>A06AD11</t>
  </si>
  <si>
    <t>215713</t>
  </si>
  <si>
    <t>667G/L POR SOL 1X200ML HDP</t>
  </si>
  <si>
    <t>215715</t>
  </si>
  <si>
    <t>667G/L POR SOL 1X500ML HDP</t>
  </si>
  <si>
    <t>B01AB06</t>
  </si>
  <si>
    <t>213477</t>
  </si>
  <si>
    <t>9500IU/ML INJ SOL 10X5ML</t>
  </si>
  <si>
    <t>213487</t>
  </si>
  <si>
    <t>9500IU/ML INJ SOL ISP 10X0,3ML</t>
  </si>
  <si>
    <t>C05BA01</t>
  </si>
  <si>
    <t>100308</t>
  </si>
  <si>
    <t>300MG/100G CRM 40G</t>
  </si>
  <si>
    <t>C09BA04</t>
  </si>
  <si>
    <t>122685</t>
  </si>
  <si>
    <t>PRESTARIUM NEO COMBI</t>
  </si>
  <si>
    <t>5MG/1,25MG TBL FLM 30</t>
  </si>
  <si>
    <t>C09CA01</t>
  </si>
  <si>
    <t>114065</t>
  </si>
  <si>
    <t>50MG TBL FLM 30 II</t>
  </si>
  <si>
    <t>C10AA05</t>
  </si>
  <si>
    <t>93013</t>
  </si>
  <si>
    <t>SORTIS</t>
  </si>
  <si>
    <t>10MG TBL FLM 30</t>
  </si>
  <si>
    <t>G04CA02</t>
  </si>
  <si>
    <t>14439</t>
  </si>
  <si>
    <t>0,4MG CPS RDR 30</t>
  </si>
  <si>
    <t>H02AB04</t>
  </si>
  <si>
    <t>9709</t>
  </si>
  <si>
    <t>40MG/ML INJ PSO LQF 40MG+1ML</t>
  </si>
  <si>
    <t>J01CR02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</si>
  <si>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</si>
  <si>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</si>
  <si>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</si>
  <si>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</si>
  <si>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</si>
  <si>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</si>
  <si>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</si>
  <si>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169033</t>
  </si>
  <si>
    <t>XORIMAX</t>
  </si>
  <si>
    <t>500MG TBL FLM 16</t>
  </si>
  <si>
    <t>18547</t>
  </si>
  <si>
    <t>500MG TBL FLM 10</t>
  </si>
  <si>
    <t>47725</t>
  </si>
  <si>
    <t>ZINNAT</t>
  </si>
  <si>
    <t>250MG TBL FLM 10</t>
  </si>
  <si>
    <t>J01DD01</t>
  </si>
  <si>
    <t>201030</t>
  </si>
  <si>
    <t>SEFOTAK</t>
  </si>
  <si>
    <t>1G INJ PLV SOL 1</t>
  </si>
  <si>
    <t>J01FF01</t>
  </si>
  <si>
    <t>129834</t>
  </si>
  <si>
    <t>CLINDAMYCIN KABI</t>
  </si>
  <si>
    <t>150MG/ML INJ SOL 10X2ML</t>
  </si>
  <si>
    <t>129836</t>
  </si>
  <si>
    <t>150MG/ML INJ SOL 10X4ML</t>
  </si>
  <si>
    <t>J02AC01</t>
  </si>
  <si>
    <t>64942</t>
  </si>
  <si>
    <t>DIFLUCAN</t>
  </si>
  <si>
    <t>100MG CPS DUR 28 I</t>
  </si>
  <si>
    <t>M01AX17</t>
  </si>
  <si>
    <t>12891</t>
  </si>
  <si>
    <t>100MG TBL NOB 15</t>
  </si>
  <si>
    <t>12892</t>
  </si>
  <si>
    <t>132853</t>
  </si>
  <si>
    <t>N02AJ06</t>
  </si>
  <si>
    <t>109797</t>
  </si>
  <si>
    <t>500MG/30MG TBL NOB 10</t>
  </si>
  <si>
    <t>109799</t>
  </si>
  <si>
    <t>500MG/30MG TBL NOB 30</t>
  </si>
  <si>
    <t>87906</t>
  </si>
  <si>
    <t>325MG/28,73MG TBL NOB 10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</si>
  <si>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</si>
  <si>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</si>
  <si>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</si>
  <si>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</si>
  <si>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</si>
  <si>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</si>
  <si>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</si>
  <si>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</si>
  <si>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</si>
  <si>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N03AX09</t>
  </si>
  <si>
    <t>151056</t>
  </si>
  <si>
    <t>LAMICTAL</t>
  </si>
  <si>
    <t>100MG TBL NOB 42</t>
  </si>
  <si>
    <t>N05BA12</t>
  </si>
  <si>
    <t>91788</t>
  </si>
  <si>
    <t>NEUROL 0,25</t>
  </si>
  <si>
    <t>0,25MG TBL NOB 30</t>
  </si>
  <si>
    <t>N05CF02</t>
  </si>
  <si>
    <t>146894</t>
  </si>
  <si>
    <t>10MG TBL FLM 20</t>
  </si>
  <si>
    <t>N06AB04</t>
  </si>
  <si>
    <t>17425</t>
  </si>
  <si>
    <t>N06BX18</t>
  </si>
  <si>
    <t>10252</t>
  </si>
  <si>
    <t>10MG TBL NOB 30</t>
  </si>
  <si>
    <t>R06AE07</t>
  </si>
  <si>
    <t>66030</t>
  </si>
  <si>
    <t>A02BA02</t>
  </si>
  <si>
    <t>91280</t>
  </si>
  <si>
    <t>150MG TBL FLM 30</t>
  </si>
  <si>
    <t>A02BC03</t>
  </si>
  <si>
    <t>17121</t>
  </si>
  <si>
    <t>30MG CPS DUR 28</t>
  </si>
  <si>
    <t>81456</t>
  </si>
  <si>
    <t>A07DA</t>
  </si>
  <si>
    <t>30652</t>
  </si>
  <si>
    <t>2,5MG/0,025MG TBL NOB 20</t>
  </si>
  <si>
    <t>A10BA02</t>
  </si>
  <si>
    <t>191922</t>
  </si>
  <si>
    <t>1000MG TBL FLM 60</t>
  </si>
  <si>
    <t>213479</t>
  </si>
  <si>
    <t>19000IU/ML INJ SOL ISP 2X0,6ML</t>
  </si>
  <si>
    <t>213480</t>
  </si>
  <si>
    <t>19000IU/ML INJ SOL ISP 10X0,6ML</t>
  </si>
  <si>
    <t>213489</t>
  </si>
  <si>
    <t>9500IU/ML INJ SOL ISP 10X0,6ML</t>
  </si>
  <si>
    <t>213494</t>
  </si>
  <si>
    <t>9500IU/ML INJ SOL ISP 10X0,4ML</t>
  </si>
  <si>
    <t>32063</t>
  </si>
  <si>
    <t>9500IU/ML INJ SOL ISP 10X0,8ML</t>
  </si>
  <si>
    <t>59807</t>
  </si>
  <si>
    <t>19000IU/ML INJ SOL ISP 2X0,8ML</t>
  </si>
  <si>
    <t>B01AC04</t>
  </si>
  <si>
    <t>149480</t>
  </si>
  <si>
    <t>ZYLLT</t>
  </si>
  <si>
    <t>75MG TBL FLM 28</t>
  </si>
  <si>
    <t>149483</t>
  </si>
  <si>
    <t>75MG TBL FLM 56</t>
  </si>
  <si>
    <t>C07AB07</t>
  </si>
  <si>
    <t>47741</t>
  </si>
  <si>
    <t>C08DA01</t>
  </si>
  <si>
    <t>186204</t>
  </si>
  <si>
    <t>ISOPTIN</t>
  </si>
  <si>
    <t>80MG TBL FLM 50</t>
  </si>
  <si>
    <t>C09AA04</t>
  </si>
  <si>
    <t>101205</t>
  </si>
  <si>
    <t>5MG TBL FLM 30</t>
  </si>
  <si>
    <t>101211</t>
  </si>
  <si>
    <t>5MG TBL FLM 90</t>
  </si>
  <si>
    <t>C09AA05</t>
  </si>
  <si>
    <t>56976</t>
  </si>
  <si>
    <t>TRITACE</t>
  </si>
  <si>
    <t>2,5MG TBL NOB 20</t>
  </si>
  <si>
    <t>C09BB04</t>
  </si>
  <si>
    <t>124091</t>
  </si>
  <si>
    <t>PRESTANCE</t>
  </si>
  <si>
    <t>5MG/5MG TBL NOB 90</t>
  </si>
  <si>
    <t>C09CA03</t>
  </si>
  <si>
    <t>125595</t>
  </si>
  <si>
    <t>VALSACOR</t>
  </si>
  <si>
    <t>160MG TBL FLM 28</t>
  </si>
  <si>
    <t>C10AA07</t>
  </si>
  <si>
    <t>148072</t>
  </si>
  <si>
    <t>ROSUCARD</t>
  </si>
  <si>
    <t>20MG TBL FLM 30</t>
  </si>
  <si>
    <t>H03AA01</t>
  </si>
  <si>
    <t>147454</t>
  </si>
  <si>
    <t>EUTHYROX</t>
  </si>
  <si>
    <t>88MCG TBL NOB 100 II</t>
  </si>
  <si>
    <t>187425</t>
  </si>
  <si>
    <t>LETROX</t>
  </si>
  <si>
    <t>50MCG TBL NOB 100</t>
  </si>
  <si>
    <t>46692</t>
  </si>
  <si>
    <t>75MCG TBL NOB 100</t>
  </si>
  <si>
    <t>85525</t>
  </si>
  <si>
    <t>AMOKSIKLAV 625 MG</t>
  </si>
  <si>
    <t>500MG/125MG TBL FLM 21</t>
  </si>
  <si>
    <t>47727</t>
  </si>
  <si>
    <t>J01DH02</t>
  </si>
  <si>
    <t>183812</t>
  </si>
  <si>
    <t>ARCHIFAR</t>
  </si>
  <si>
    <t>500MG INJ/INF PLV SOL 10</t>
  </si>
  <si>
    <t>J01XA01</t>
  </si>
  <si>
    <t>166269</t>
  </si>
  <si>
    <t>VANCOMYCIN MYLAN</t>
  </si>
  <si>
    <t>1000MG INF PLV SOL 1</t>
  </si>
  <si>
    <t>J01XD01</t>
  </si>
  <si>
    <t>97000</t>
  </si>
  <si>
    <t>METRONIDAZOLE 0,5%-POLPHARMA</t>
  </si>
  <si>
    <t>5MG/ML INF SOL 1X100ML</t>
  </si>
  <si>
    <t>J01XX08</t>
  </si>
  <si>
    <t>197699</t>
  </si>
  <si>
    <t>LINEZOLID SANDOZ</t>
  </si>
  <si>
    <t>600MG TBL FLM 10</t>
  </si>
  <si>
    <t>M01AC06</t>
  </si>
  <si>
    <t>13281</t>
  </si>
  <si>
    <t>RECOXA</t>
  </si>
  <si>
    <t>15MG TBL NOB 20</t>
  </si>
  <si>
    <t>M04AA01</t>
  </si>
  <si>
    <t>107869</t>
  </si>
  <si>
    <t>127260</t>
  </si>
  <si>
    <t>127263</t>
  </si>
  <si>
    <t>1710</t>
  </si>
  <si>
    <t>300MG TBL NOB 30</t>
  </si>
  <si>
    <t>N02AJ13</t>
  </si>
  <si>
    <t>201290</t>
  </si>
  <si>
    <t>MEDRACET</t>
  </si>
  <si>
    <t>37,5MG/325MG TBL NOB 30</t>
  </si>
  <si>
    <t>N03AG01</t>
  </si>
  <si>
    <t>44997</t>
  </si>
  <si>
    <t>DEPAKINE CHRONO 500 MG SÉCABLE</t>
  </si>
  <si>
    <t>500MG TBL RET 100</t>
  </si>
  <si>
    <t>N03AX14</t>
  </si>
  <si>
    <t>175080</t>
  </si>
  <si>
    <t>DRETACEN</t>
  </si>
  <si>
    <t>250MG TBL FLM 50</t>
  </si>
  <si>
    <t>N03AX16</t>
  </si>
  <si>
    <t>210565</t>
  </si>
  <si>
    <t>PREGABALIN SANDOZ</t>
  </si>
  <si>
    <t>150MG CPS DUR 14</t>
  </si>
  <si>
    <t>N05AL05</t>
  </si>
  <si>
    <t>58172</t>
  </si>
  <si>
    <t>SOLIAN</t>
  </si>
  <si>
    <t>200MG TBL NOB 30</t>
  </si>
  <si>
    <t>96977</t>
  </si>
  <si>
    <t>1MG TBL NOB 30</t>
  </si>
  <si>
    <t>N05CD08</t>
  </si>
  <si>
    <t>15013</t>
  </si>
  <si>
    <t>DORMICUM</t>
  </si>
  <si>
    <t>7,5MG TBL FLM 10X1</t>
  </si>
  <si>
    <t>146899</t>
  </si>
  <si>
    <t>10MG TBL FLM 50</t>
  </si>
  <si>
    <t>N06AB06</t>
  </si>
  <si>
    <t>53950</t>
  </si>
  <si>
    <t>ZOLOFT</t>
  </si>
  <si>
    <t>50MG TBL FLM 28</t>
  </si>
  <si>
    <t>99600</t>
  </si>
  <si>
    <t>10MG TBL FLM 90</t>
  </si>
  <si>
    <t>A03FA07</t>
  </si>
  <si>
    <t>166759</t>
  </si>
  <si>
    <t>KINITO</t>
  </si>
  <si>
    <t>50MG TBL FLM 40</t>
  </si>
  <si>
    <t>B01AA03</t>
  </si>
  <si>
    <t>94113</t>
  </si>
  <si>
    <t>WARFARIN ORION</t>
  </si>
  <si>
    <t>3MG TBL NOB 100</t>
  </si>
  <si>
    <t>B01AF02</t>
  </si>
  <si>
    <t>168326</t>
  </si>
  <si>
    <t>ELIQUIS</t>
  </si>
  <si>
    <t>2,5MG TBL FLM 20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</si>
  <si>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</si>
  <si>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</si>
  <si>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</si>
  <si>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</si>
  <si>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</si>
  <si>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</si>
  <si>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</si>
  <si>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13768</t>
  </si>
  <si>
    <t>200MG TBL NOB 60</t>
  </si>
  <si>
    <t>C01EB15</t>
  </si>
  <si>
    <t>178689</t>
  </si>
  <si>
    <t>PROTEVASC</t>
  </si>
  <si>
    <t>35MG TBL PRO 60</t>
  </si>
  <si>
    <t>C01EB17</t>
  </si>
  <si>
    <t>25978</t>
  </si>
  <si>
    <t>PROCORALAN</t>
  </si>
  <si>
    <t>7,5MG TBL FLM 56 KALBLI</t>
  </si>
  <si>
    <t>C02CA04</t>
  </si>
  <si>
    <t>45214</t>
  </si>
  <si>
    <t>2MG TBL NOB 30</t>
  </si>
  <si>
    <t>C07AB02</t>
  </si>
  <si>
    <t>31536</t>
  </si>
  <si>
    <t>BETALOC ZOK</t>
  </si>
  <si>
    <t>25MG TBL PRO 100</t>
  </si>
  <si>
    <t>32225</t>
  </si>
  <si>
    <t>25MG TBL PRO 28</t>
  </si>
  <si>
    <t>45499</t>
  </si>
  <si>
    <t>100MG TBL PRO 30</t>
  </si>
  <si>
    <t>49941</t>
  </si>
  <si>
    <t>100MG TBL PRO 100</t>
  </si>
  <si>
    <t>83974</t>
  </si>
  <si>
    <t>1MG/ML INJ SOL 5X5ML</t>
  </si>
  <si>
    <t>C07AB05</t>
  </si>
  <si>
    <t>49909</t>
  </si>
  <si>
    <t>LOKREN</t>
  </si>
  <si>
    <t>20MG TBL FLM 28</t>
  </si>
  <si>
    <t>47740</t>
  </si>
  <si>
    <t>C07AG02</t>
  </si>
  <si>
    <t>102596</t>
  </si>
  <si>
    <t>6,25MG TBL NOB 30</t>
  </si>
  <si>
    <t>102600</t>
  </si>
  <si>
    <t>6,25MG TBL NOB 100</t>
  </si>
  <si>
    <t>101227</t>
  </si>
  <si>
    <t>162008</t>
  </si>
  <si>
    <t>10MG/2,5MG TBL FLM 30</t>
  </si>
  <si>
    <t>124087</t>
  </si>
  <si>
    <t>5MG/5MG TBL NOB 30</t>
  </si>
  <si>
    <t>124101</t>
  </si>
  <si>
    <t>5MG/10MG TBL NOB 30</t>
  </si>
  <si>
    <t>124129</t>
  </si>
  <si>
    <t>10MG/10MG TBL NOB 30</t>
  </si>
  <si>
    <t>C09BX01</t>
  </si>
  <si>
    <t>190973</t>
  </si>
  <si>
    <t>TRIPLIXAM</t>
  </si>
  <si>
    <t>10MG/2,5MG/10MG TBL FLM 30</t>
  </si>
  <si>
    <t>125589</t>
  </si>
  <si>
    <t>80MG TBL FLM 28</t>
  </si>
  <si>
    <t>9711</t>
  </si>
  <si>
    <t>62,5MG/ML INJ PSO LQF 500MG+8ML</t>
  </si>
  <si>
    <t>9712</t>
  </si>
  <si>
    <t>62,5MG/ML INJ PSO LQF 1G+16ML</t>
  </si>
  <si>
    <t>69189</t>
  </si>
  <si>
    <t>J01AA12</t>
  </si>
  <si>
    <t>26127</t>
  </si>
  <si>
    <t>TYGACIL</t>
  </si>
  <si>
    <t>50MG INF PLV SOL 10</t>
  </si>
  <si>
    <t>203097</t>
  </si>
  <si>
    <t>875MG/125MG TBL FLM 21</t>
  </si>
  <si>
    <t>94933</t>
  </si>
  <si>
    <t>875MG/125MG TBL FLM 14 II</t>
  </si>
  <si>
    <t>203855</t>
  </si>
  <si>
    <t>CEFOTAXIME LEK</t>
  </si>
  <si>
    <t>1G INJ PLV SOL 10</t>
  </si>
  <si>
    <t>183817</t>
  </si>
  <si>
    <t>1G INJ/INF PLV SOL 10</t>
  </si>
  <si>
    <t>J01EE01</t>
  </si>
  <si>
    <t>11706</t>
  </si>
  <si>
    <t>80MG/16MG/ML INF CNC SOL 10X5ML</t>
  </si>
  <si>
    <t>J01FA10</t>
  </si>
  <si>
    <t>45010</t>
  </si>
  <si>
    <t>AZITROMYCIN SANDOZ</t>
  </si>
  <si>
    <t>500MG TBL FLM 3</t>
  </si>
  <si>
    <t>J01GB06</t>
  </si>
  <si>
    <t>195147</t>
  </si>
  <si>
    <t>AMIKACIN MEDOPHARM</t>
  </si>
  <si>
    <t>500MG/2ML INJ/INF SOL 10X2ML</t>
  </si>
  <si>
    <t>166265</t>
  </si>
  <si>
    <t>500MG INF PLV SOL 1</t>
  </si>
  <si>
    <t>164401</t>
  </si>
  <si>
    <t>FLUCONAZOL KABI</t>
  </si>
  <si>
    <t>2MG/ML INF SOL 10X100ML</t>
  </si>
  <si>
    <t>164407</t>
  </si>
  <si>
    <t>2MG/ML INF SOL 10X200ML</t>
  </si>
  <si>
    <t>2592</t>
  </si>
  <si>
    <t>100MG TBL NOB 50</t>
  </si>
  <si>
    <t>N01AF03</t>
  </si>
  <si>
    <t>120407</t>
  </si>
  <si>
    <t>1G INJ PLV SOL 1 I</t>
  </si>
  <si>
    <t>216673</t>
  </si>
  <si>
    <t>THIOPENTAL VALEANT</t>
  </si>
  <si>
    <t>0,5G INJ PLV SOL 10</t>
  </si>
  <si>
    <t>216674</t>
  </si>
  <si>
    <t>N01AH03</t>
  </si>
  <si>
    <t>162444</t>
  </si>
  <si>
    <t>SUFENTANIL TORREX</t>
  </si>
  <si>
    <t>5MCG/ML INJ SOL 5X2ML</t>
  </si>
  <si>
    <t>21088</t>
  </si>
  <si>
    <t>50MCG/ML INJ SOL 5X5ML</t>
  </si>
  <si>
    <t>N01AX10</t>
  </si>
  <si>
    <t>18175</t>
  </si>
  <si>
    <t>10MG/ML INJ/INF EML 10X100ML</t>
  </si>
  <si>
    <t>N02BE01</t>
  </si>
  <si>
    <t>157875</t>
  </si>
  <si>
    <t>PARACETAMOL KABI</t>
  </si>
  <si>
    <t>10MG/ML INF SOL 10X100ML</t>
  </si>
  <si>
    <t>151050</t>
  </si>
  <si>
    <t>400MG/4ML INJ PSO LQF 4+4X4ML</t>
  </si>
  <si>
    <t>174681</t>
  </si>
  <si>
    <t>TRUND</t>
  </si>
  <si>
    <t>174700</t>
  </si>
  <si>
    <t>500MG TBL FLM 100</t>
  </si>
  <si>
    <t>210541</t>
  </si>
  <si>
    <t>75MG CPS DUR 14</t>
  </si>
  <si>
    <t>210544</t>
  </si>
  <si>
    <t>75MG CPS DUR 56</t>
  </si>
  <si>
    <t>28216</t>
  </si>
  <si>
    <t>LYRICA</t>
  </si>
  <si>
    <t>N04BA02</t>
  </si>
  <si>
    <t>45241</t>
  </si>
  <si>
    <t>100MG/25MG TBL NOB 100</t>
  </si>
  <si>
    <t>127738</t>
  </si>
  <si>
    <t>MIDAZOLAM ACCORD</t>
  </si>
  <si>
    <t>5MG/ML INJ/INF SOL 10X3ML</t>
  </si>
  <si>
    <t>17433</t>
  </si>
  <si>
    <t>20MG TBL FLM 60</t>
  </si>
  <si>
    <t>R03AC02</t>
  </si>
  <si>
    <t>31934</t>
  </si>
  <si>
    <t>100MCG/DÁV INH SUS PSS 200DÁV</t>
  </si>
  <si>
    <t>58380</t>
  </si>
  <si>
    <t>VENTOLIN</t>
  </si>
  <si>
    <t>5MG/ML INH SOL 1X20ML</t>
  </si>
  <si>
    <t>5496</t>
  </si>
  <si>
    <t>10MG TBL FLM 60</t>
  </si>
  <si>
    <t>R06AE09</t>
  </si>
  <si>
    <t>124346</t>
  </si>
  <si>
    <t>CEZERA</t>
  </si>
  <si>
    <t>5MG TBL FLM 90 I</t>
  </si>
  <si>
    <t>V06XX</t>
  </si>
  <si>
    <t>33339</t>
  </si>
  <si>
    <t>33340</t>
  </si>
  <si>
    <t>33530</t>
  </si>
  <si>
    <t>33677</t>
  </si>
  <si>
    <t>33740</t>
  </si>
  <si>
    <t>33749</t>
  </si>
  <si>
    <t>POR SOL 4X125G</t>
  </si>
  <si>
    <t>33750</t>
  </si>
  <si>
    <t>33751</t>
  </si>
  <si>
    <t>33752</t>
  </si>
  <si>
    <t>NUTRIDRINK CREME S PŘÍCHUTÍ LESNÍHO OVOCE</t>
  </si>
  <si>
    <t>33833</t>
  </si>
  <si>
    <t>33850</t>
  </si>
  <si>
    <t>33858</t>
  </si>
  <si>
    <t>33859</t>
  </si>
  <si>
    <t>33866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</si>
  <si>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</si>
  <si>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</si>
  <si>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</si>
  <si>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</si>
  <si>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</si>
  <si>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</si>
  <si>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</si>
  <si>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</si>
  <si>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</si>
  <si>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</si>
  <si>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</si>
  <si>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</si>
  <si>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</si>
  <si>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</si>
  <si>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</si>
  <si>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Neurochirurgická klinika Celkem</t>
  </si>
  <si>
    <t>* Legenda</t>
  </si>
  <si>
    <t>DIAPZT = Pomůcky pro diabetiky, jejichž název začíná slovem "Pumpa"</t>
  </si>
  <si>
    <t>Balik Vladimír</t>
  </si>
  <si>
    <t>Gabryš Martin</t>
  </si>
  <si>
    <t>Halaj Matej</t>
  </si>
  <si>
    <t>Hampl Martin</t>
  </si>
  <si>
    <t>Hrabálek Lumír</t>
  </si>
  <si>
    <t>Jablonský Jakub</t>
  </si>
  <si>
    <t>Kalita Ondřej</t>
  </si>
  <si>
    <t>Krahulík David</t>
  </si>
  <si>
    <t>Novák Vlastimil</t>
  </si>
  <si>
    <t>Stejskal Přemysl</t>
  </si>
  <si>
    <t>Svačková Andrea</t>
  </si>
  <si>
    <t>Wanek Tomáš</t>
  </si>
  <si>
    <t>AMOXICILIN A ENZYMOVÝ INHIBITOR</t>
  </si>
  <si>
    <t>12494</t>
  </si>
  <si>
    <t>875MG/125MG TBL FLM 14 I</t>
  </si>
  <si>
    <t>Dexamethason</t>
  </si>
  <si>
    <t>52334</t>
  </si>
  <si>
    <t>4MG TBL NOB 20</t>
  </si>
  <si>
    <t>Ortopedicko protetické pomůcky sériově vyráběné</t>
  </si>
  <si>
    <t>11807</t>
  </si>
  <si>
    <t>ORTÉZA KRČNÍ LÍMEC ORTEL C1</t>
  </si>
  <si>
    <t>ANATOM.TVAROVANÝ,FIXAČNÍ PÁSKA NA SUCHÝ ZIP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</si>
  <si>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</si>
  <si>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</si>
  <si>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</si>
  <si>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</si>
  <si>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</si>
  <si>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</si>
  <si>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Ortopedicko protetické pomůcky individuálně zhotovené</t>
  </si>
  <si>
    <t>957</t>
  </si>
  <si>
    <t>ORTÉZA TRUPOVÁ</t>
  </si>
  <si>
    <t>S KONSTRUK.ZÁKLADEM Z PEV.MAT.(PE,LAM.KOV)ZHOTOV.NA ZÁKL.SEJMUTÍ MĚR.PODKLADŮ</t>
  </si>
  <si>
    <t>ATORVASTATIN</t>
  </si>
  <si>
    <t>93016</t>
  </si>
  <si>
    <t>93018</t>
  </si>
  <si>
    <t>20MG TBL FLM 100</t>
  </si>
  <si>
    <t>Gestoden a ethinylestradiol</t>
  </si>
  <si>
    <t>132605</t>
  </si>
  <si>
    <t>KATYA</t>
  </si>
  <si>
    <t>0,075MG/0,03MG TBL OBD 3X21</t>
  </si>
  <si>
    <t>HOŘČÍK (RŮZNÉ SOLE V KOMBINACI)</t>
  </si>
  <si>
    <t>66555</t>
  </si>
  <si>
    <t>365MG POR GRA SOL SCC 30</t>
  </si>
  <si>
    <t>ROSUVASTATIN</t>
  </si>
  <si>
    <t>145551</t>
  </si>
  <si>
    <t>ROSUMOP</t>
  </si>
  <si>
    <t>Sumatriptan</t>
  </si>
  <si>
    <t>107983</t>
  </si>
  <si>
    <t>SUMAMIGREN</t>
  </si>
  <si>
    <t>100MG TBL FLM 6</t>
  </si>
  <si>
    <t>Amlodipin</t>
  </si>
  <si>
    <t>42848</t>
  </si>
  <si>
    <t>HIPRES 5</t>
  </si>
  <si>
    <t>5MG TBL NOB 30</t>
  </si>
  <si>
    <t>15383</t>
  </si>
  <si>
    <t>5MG TBL NOB 90</t>
  </si>
  <si>
    <t>DESLORATADIN</t>
  </si>
  <si>
    <t>168838</t>
  </si>
  <si>
    <t>DASSELTA</t>
  </si>
  <si>
    <t>DIOSMIN, KOMBINACE</t>
  </si>
  <si>
    <t>14075</t>
  </si>
  <si>
    <t>500MG TBL FLM 60</t>
  </si>
  <si>
    <t>97522</t>
  </si>
  <si>
    <t>500MG TBL FLM 30</t>
  </si>
  <si>
    <t>FEBUXOSTÁT</t>
  </si>
  <si>
    <t>208439</t>
  </si>
  <si>
    <t>ADENURIC</t>
  </si>
  <si>
    <t>80MG TBL FLM 28 II</t>
  </si>
  <si>
    <t>215978</t>
  </si>
  <si>
    <t>HYDROKORTISON A ANTIBIOTIKA</t>
  </si>
  <si>
    <t>61980</t>
  </si>
  <si>
    <t>PIMAFUCORT</t>
  </si>
  <si>
    <t>10MG/G+10MG/G+3,5MG/G UNG 15G</t>
  </si>
  <si>
    <t>KLOPIDOGREL</t>
  </si>
  <si>
    <t>LEVOCETIRIZIN</t>
  </si>
  <si>
    <t>124343</t>
  </si>
  <si>
    <t>5MG TBL FLM 30 I</t>
  </si>
  <si>
    <t>OMEPRAZOL</t>
  </si>
  <si>
    <t>17104</t>
  </si>
  <si>
    <t>LOSEPRAZOL</t>
  </si>
  <si>
    <t>20MG CPS ETD 28</t>
  </si>
  <si>
    <t>25364</t>
  </si>
  <si>
    <t>20MG CPS ETD 14</t>
  </si>
  <si>
    <t>TRIAMCINOLON</t>
  </si>
  <si>
    <t>4160</t>
  </si>
  <si>
    <t>TRIAMCINOLON S LÉČIVA</t>
  </si>
  <si>
    <t>1MG/G+30MG/G UNG 30G</t>
  </si>
  <si>
    <t>PERINDOPRIL, AMLODIPIN A INDAPAMID</t>
  </si>
  <si>
    <t>190968</t>
  </si>
  <si>
    <t>10MG/2,5MG/5MG TBL FLM 30</t>
  </si>
  <si>
    <t>ORFENADRIN, KOMBINACE</t>
  </si>
  <si>
    <t>10085</t>
  </si>
  <si>
    <t>0,3MG/ML+0,12MG/ML INF SOL 1X2</t>
  </si>
  <si>
    <t>93884</t>
  </si>
  <si>
    <t>PÁS BEDERNÍ LOMBASKIN 0870</t>
  </si>
  <si>
    <t>EXTRA TENKÝ BEDERNÍ PÁS S PEVNÝMI VÝZTUHAMI</t>
  </si>
  <si>
    <t>140996</t>
  </si>
  <si>
    <t>PÁS BEDERNÍ ACCESS 1507</t>
  </si>
  <si>
    <t>S PŘÍDAVNÝMI TAHY, 6 VELIKOSTÍ</t>
  </si>
  <si>
    <t>CETIRIZIN</t>
  </si>
  <si>
    <t>CIPROFLOXACIN</t>
  </si>
  <si>
    <t>15659</t>
  </si>
  <si>
    <t>CIPLOX</t>
  </si>
  <si>
    <t>500MG TBL FLM 50(5X10)</t>
  </si>
  <si>
    <t>15654</t>
  </si>
  <si>
    <t>250MG TBL FLM 50(5X10)</t>
  </si>
  <si>
    <t>27899</t>
  </si>
  <si>
    <t>AERIUS</t>
  </si>
  <si>
    <t>28833</t>
  </si>
  <si>
    <t>2,5MG POR TBL DIS 60</t>
  </si>
  <si>
    <t>DIKLOFENAK</t>
  </si>
  <si>
    <t>125121</t>
  </si>
  <si>
    <t>100MG TBL RET 30</t>
  </si>
  <si>
    <t>75632</t>
  </si>
  <si>
    <t>DICLOFENAC AL RETARD</t>
  </si>
  <si>
    <t>100MG TBL PRO 50</t>
  </si>
  <si>
    <t>89026</t>
  </si>
  <si>
    <t>DICLOFENAC AL 50</t>
  </si>
  <si>
    <t>50MG TBL ENT 100</t>
  </si>
  <si>
    <t>201992</t>
  </si>
  <si>
    <t>500MG TBL FLM 120</t>
  </si>
  <si>
    <t>132908</t>
  </si>
  <si>
    <t>DROSPIRENON A ETHINYLESTRADIOL</t>
  </si>
  <si>
    <t>164768</t>
  </si>
  <si>
    <t>JANGEE 0,03 MG/3 MG 28 POTAHOVANÝCH TABLET</t>
  </si>
  <si>
    <t>0,03MG/3MG TBL FLM 3X28(21+7)</t>
  </si>
  <si>
    <t>41515</t>
  </si>
  <si>
    <t>10MG/G+10MG/G+3,5MG/G CRM 15G</t>
  </si>
  <si>
    <t>JINÁ KAPILÁRY STABILIZUJÍCÍ LÁTKY</t>
  </si>
  <si>
    <t>202701</t>
  </si>
  <si>
    <t>20MG TBL ENT 90</t>
  </si>
  <si>
    <t>KLARITHROMYCIN</t>
  </si>
  <si>
    <t>75490</t>
  </si>
  <si>
    <t>KLACID 250</t>
  </si>
  <si>
    <t>250MG TBL FLM 14</t>
  </si>
  <si>
    <t>141036</t>
  </si>
  <si>
    <t>TROMBEX</t>
  </si>
  <si>
    <t>75MG TBL FLM 90</t>
  </si>
  <si>
    <t>KYSELINA ACETYLSALICYLOVÁ</t>
  </si>
  <si>
    <t>99295</t>
  </si>
  <si>
    <t>ANOPYRIN</t>
  </si>
  <si>
    <t>100MG TBL NOB 2X10</t>
  </si>
  <si>
    <t>203564</t>
  </si>
  <si>
    <t>LEVOTHYROXIN, SODNÁ SŮL</t>
  </si>
  <si>
    <t>97186</t>
  </si>
  <si>
    <t>100MCG TBL NOB 100 I</t>
  </si>
  <si>
    <t>LOSARTAN A DIURETIKA</t>
  </si>
  <si>
    <t>15317</t>
  </si>
  <si>
    <t>LOZAP H</t>
  </si>
  <si>
    <t>50MG/12,5MG TBL FLM 90</t>
  </si>
  <si>
    <t>MEFENOXALON</t>
  </si>
  <si>
    <t>85656</t>
  </si>
  <si>
    <t>DORSIFLEX</t>
  </si>
  <si>
    <t>NIMESULID</t>
  </si>
  <si>
    <t>17187</t>
  </si>
  <si>
    <t>NIMESIL</t>
  </si>
  <si>
    <t>100MG POR GRA SUS 30</t>
  </si>
  <si>
    <t>Pregabalin</t>
  </si>
  <si>
    <t>27111</t>
  </si>
  <si>
    <t>75MG CPS DUR 112(2X56)</t>
  </si>
  <si>
    <t>RABEPRAZOL</t>
  </si>
  <si>
    <t>157141</t>
  </si>
  <si>
    <t>ZULBEX</t>
  </si>
  <si>
    <t>20MG TBL ENT 56</t>
  </si>
  <si>
    <t>157139</t>
  </si>
  <si>
    <t>20MG TBL ENT 28</t>
  </si>
  <si>
    <t>157129</t>
  </si>
  <si>
    <t>10MG TBL ENT 28</t>
  </si>
  <si>
    <t>148070</t>
  </si>
  <si>
    <t>SILIKONY</t>
  </si>
  <si>
    <t>130719</t>
  </si>
  <si>
    <t>ESPUMISAN KAPKY 100 MG/ML</t>
  </si>
  <si>
    <t>100MG/ML POR GTT EML 1X30ML</t>
  </si>
  <si>
    <t>SODNÁ SŮL METAMIZOLU</t>
  </si>
  <si>
    <t>SULFAMETHOXAZOL A TRIMETHOPRIM</t>
  </si>
  <si>
    <t>3377</t>
  </si>
  <si>
    <t>400MG/80MG TBL NOB 20</t>
  </si>
  <si>
    <t>203954</t>
  </si>
  <si>
    <t>400MG/80MG TBL NOB 28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</si>
  <si>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</si>
  <si>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</si>
  <si>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</si>
  <si>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</si>
  <si>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</si>
  <si>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</si>
  <si>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</si>
  <si>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23412</t>
  </si>
  <si>
    <t>ORTÉZA-DĚTSKÁ DO 18TI LET-SPECIÁLNÍ</t>
  </si>
  <si>
    <t>S KONSTRUK.ZÁKLADEM Z ODLEH.MAT.(TITAN,KARBON),NEBO VYUŽITÍM ATYP.KONSTR.DÍLŮ</t>
  </si>
  <si>
    <t>140999</t>
  </si>
  <si>
    <t>ORTÉZA KRANIÁLNÍ REMODELAČNÍ</t>
  </si>
  <si>
    <t>PEVNÉ A PĚNOVÉ PLASTOVÉ MATERIÁLY</t>
  </si>
  <si>
    <t>Escitalopram</t>
  </si>
  <si>
    <t>134505</t>
  </si>
  <si>
    <t>ELICEA</t>
  </si>
  <si>
    <t>10MG TBL FLM 56</t>
  </si>
  <si>
    <t>107806</t>
  </si>
  <si>
    <t>20MG TBL ENT 30</t>
  </si>
  <si>
    <t>KYSELINA LISTOVÁ</t>
  </si>
  <si>
    <t>76064</t>
  </si>
  <si>
    <t>ACIDUM FOLICUM LÉČIVA</t>
  </si>
  <si>
    <t>10MG TBL OBD 30</t>
  </si>
  <si>
    <t>LOPERAMID</t>
  </si>
  <si>
    <t>132604</t>
  </si>
  <si>
    <t>2MG CPS DUR 20</t>
  </si>
  <si>
    <t>Meloxikam</t>
  </si>
  <si>
    <t>132718</t>
  </si>
  <si>
    <t>MOVALIS</t>
  </si>
  <si>
    <t>METHYLPREDNISOLON</t>
  </si>
  <si>
    <t>40368</t>
  </si>
  <si>
    <t>MEDROL</t>
  </si>
  <si>
    <t>4MG TBL NOB 30 I</t>
  </si>
  <si>
    <t>NADROPARIN</t>
  </si>
  <si>
    <t>32059</t>
  </si>
  <si>
    <t>Organo-heparinoid</t>
  </si>
  <si>
    <t>3575</t>
  </si>
  <si>
    <t>HEPAROID LÉČIVA</t>
  </si>
  <si>
    <t>2MG/G CRM 30G</t>
  </si>
  <si>
    <t>PANTOPRAZOL</t>
  </si>
  <si>
    <t>49113</t>
  </si>
  <si>
    <t>20MG TBL ENT 28 I</t>
  </si>
  <si>
    <t>SERTRALIN</t>
  </si>
  <si>
    <t>11659</t>
  </si>
  <si>
    <t>ORTÉZA ZÁPĚSTÍ KRÁTKÁ PAN 5.01</t>
  </si>
  <si>
    <t>S DLAHOU,VELIKOST S,M,L, PRAVÁ-LEVÁ</t>
  </si>
  <si>
    <t>93898</t>
  </si>
  <si>
    <t>ORTÉZA ZÁPĚSTÍ KARPAL PAN 5.06</t>
  </si>
  <si>
    <t>FIXACE KARPÁLNÍ OBLASTI, VELIKOSTI S,M,L,XL PROVEDENÍ PRAVÁ A LEVÁ</t>
  </si>
  <si>
    <t>93531</t>
  </si>
  <si>
    <t>ORTÉZA ZÁDOVÁ LOMBAX H G2 0843</t>
  </si>
  <si>
    <t>VYSOKÝ PÁS, PEVNÁ KOMPRESE</t>
  </si>
  <si>
    <t>22901</t>
  </si>
  <si>
    <t>MELOXICAM TEVA</t>
  </si>
  <si>
    <t>15MG TBL NOB 50 I</t>
  </si>
  <si>
    <t>PROMETHAZIN</t>
  </si>
  <si>
    <t>122197</t>
  </si>
  <si>
    <t>PROTHAZIN</t>
  </si>
  <si>
    <t>25MG TBL FLM 20X1</t>
  </si>
  <si>
    <t>BROMAZEPAM</t>
  </si>
  <si>
    <t>88219</t>
  </si>
  <si>
    <t>3MG TBL NOB 30</t>
  </si>
  <si>
    <t>132764</t>
  </si>
  <si>
    <t>DIAZEPAM</t>
  </si>
  <si>
    <t>2477</t>
  </si>
  <si>
    <t>5MG TBL NOB 20(2X10)</t>
  </si>
  <si>
    <t>ETOFYLIN-NIKOTINÁT</t>
  </si>
  <si>
    <t>17983</t>
  </si>
  <si>
    <t>OXYPHYLLIN</t>
  </si>
  <si>
    <t>Hydrokortison</t>
  </si>
  <si>
    <t>858</t>
  </si>
  <si>
    <t>HYDROCORTISON LÉČIVA</t>
  </si>
  <si>
    <t>10MG/G UNG 10G</t>
  </si>
  <si>
    <t>203290</t>
  </si>
  <si>
    <t>KLACID SR</t>
  </si>
  <si>
    <t>500MG TBL RET 14</t>
  </si>
  <si>
    <t>METOPROLOL</t>
  </si>
  <si>
    <t>MOMETASON</t>
  </si>
  <si>
    <t>170760</t>
  </si>
  <si>
    <t>MOMMOX</t>
  </si>
  <si>
    <t>0,05MG/DÁV NAS SPR SUS 140DÁV</t>
  </si>
  <si>
    <t>PIRACETAM</t>
  </si>
  <si>
    <t>11242</t>
  </si>
  <si>
    <t>GERATAM</t>
  </si>
  <si>
    <t>1200MG TBL FLM 60</t>
  </si>
  <si>
    <t>ZOLPIDEM</t>
  </si>
  <si>
    <t>TRAMADOL A PARACETAMOL</t>
  </si>
  <si>
    <t>179333</t>
  </si>
  <si>
    <t>DORETA</t>
  </si>
  <si>
    <t>75MG/650MG TBL FLM 90 I</t>
  </si>
  <si>
    <t>155683</t>
  </si>
  <si>
    <t>ZYRTEC</t>
  </si>
  <si>
    <t>KOMBINACE RŮZNÝCH ANTIBIOTIK</t>
  </si>
  <si>
    <t>1076</t>
  </si>
  <si>
    <t>OPH UNG 5G</t>
  </si>
  <si>
    <t>AMOXICILIN</t>
  </si>
  <si>
    <t>32559</t>
  </si>
  <si>
    <t>OSPAMOX</t>
  </si>
  <si>
    <t>1000MG TBL FLM 14</t>
  </si>
  <si>
    <t>32558</t>
  </si>
  <si>
    <t>750MG TBL FLM 14</t>
  </si>
  <si>
    <t>132968</t>
  </si>
  <si>
    <t>AZITHROMYCIN</t>
  </si>
  <si>
    <t>15658</t>
  </si>
  <si>
    <t>DESMOPRESIN</t>
  </si>
  <si>
    <t>18563</t>
  </si>
  <si>
    <t>MINIRIN MELT</t>
  </si>
  <si>
    <t>60MCG POR LYO 30</t>
  </si>
  <si>
    <t>DOXYCYKLIN</t>
  </si>
  <si>
    <t>32954</t>
  </si>
  <si>
    <t>DOXYHEXAL TABS</t>
  </si>
  <si>
    <t>100MG TBL NOB 20</t>
  </si>
  <si>
    <t>134502</t>
  </si>
  <si>
    <t>10MG TBL FLM 28</t>
  </si>
  <si>
    <t>180825</t>
  </si>
  <si>
    <t>HYDROCORTISON 10 MG JENAPHARM</t>
  </si>
  <si>
    <t>10MG TBL NOB 20</t>
  </si>
  <si>
    <t>Jiná antibiotika pro lokální aplikaci</t>
  </si>
  <si>
    <t>1066</t>
  </si>
  <si>
    <t>250IU/G+5,2MG/G UNG 10G</t>
  </si>
  <si>
    <t>202700</t>
  </si>
  <si>
    <t>20MG TBL ENT 60</t>
  </si>
  <si>
    <t>53853</t>
  </si>
  <si>
    <t>500MG TBL FLM 14</t>
  </si>
  <si>
    <t>KYSELINA VALPROOVÁ</t>
  </si>
  <si>
    <t>92587</t>
  </si>
  <si>
    <t>500MG TBL RET 30</t>
  </si>
  <si>
    <t>LEVETIRACETAM</t>
  </si>
  <si>
    <t>MOXONIDIN</t>
  </si>
  <si>
    <t>1017</t>
  </si>
  <si>
    <t>MOXOSTAD</t>
  </si>
  <si>
    <t>0,4MG TBL FLM 100</t>
  </si>
  <si>
    <t>32061</t>
  </si>
  <si>
    <t>115308</t>
  </si>
  <si>
    <t>SÍRAN HOŘEČNATÝ</t>
  </si>
  <si>
    <t>498</t>
  </si>
  <si>
    <t>MAGNESIUM SULFURICUM BIOTIKA 10%</t>
  </si>
  <si>
    <t>100MG/ML INJ SOL 5X10ML</t>
  </si>
  <si>
    <t>TRAMADOL</t>
  </si>
  <si>
    <t>59672</t>
  </si>
  <si>
    <t>ZOPIKLON</t>
  </si>
  <si>
    <t>102591</t>
  </si>
  <si>
    <t>ZOPITIN</t>
  </si>
  <si>
    <t>7,5MG TBL FLM 30</t>
  </si>
  <si>
    <t>132872</t>
  </si>
  <si>
    <t>ZALDIAR</t>
  </si>
  <si>
    <t>37,5MG/325MG TBL FLM 30</t>
  </si>
  <si>
    <t>23828</t>
  </si>
  <si>
    <t>ORTÉZA RAMENNÍ 107A</t>
  </si>
  <si>
    <t>VEL.S-80-90CM,M-91-100CM,L-101-110CM,XL-111-120CM,XXL-121-130CM,PR/LE</t>
  </si>
  <si>
    <t>Kompenzační pomůcky pro tělesně postižené</t>
  </si>
  <si>
    <t>93526</t>
  </si>
  <si>
    <t>BERLE PODPAŽNÍ THUASNE W2010</t>
  </si>
  <si>
    <t>KRÁTKÁ/STŘEDNÍ/DLOUHÁ, VÝŠKOVĚ STAVITELNÉ, POHODLNÉ ČALOUNĚNÍ, DO 130KG</t>
  </si>
  <si>
    <t>GABAPENTIN</t>
  </si>
  <si>
    <t>19987</t>
  </si>
  <si>
    <t>GABAPENTIN-TEVA</t>
  </si>
  <si>
    <t>300MG CPS DUR 100</t>
  </si>
  <si>
    <t>KLINDAMYCIN</t>
  </si>
  <si>
    <t>100339</t>
  </si>
  <si>
    <t>DALACIN C</t>
  </si>
  <si>
    <t>300MG CPS DUR 16</t>
  </si>
  <si>
    <t>KODEIN</t>
  </si>
  <si>
    <t>56993</t>
  </si>
  <si>
    <t>CODEIN SLOVAKOFARMA</t>
  </si>
  <si>
    <t>30MG TBL NOB 10</t>
  </si>
  <si>
    <t>115318</t>
  </si>
  <si>
    <t>20MG CPS ETD 90</t>
  </si>
  <si>
    <t>115451</t>
  </si>
  <si>
    <t>SUMATRIPTAN ACTAVIS</t>
  </si>
  <si>
    <t>50MG TBL OBD 24 II</t>
  </si>
  <si>
    <t>949</t>
  </si>
  <si>
    <t>ORTÉZA-DĚTSKÁ DO 18TI LET-STANDARDNÍ</t>
  </si>
  <si>
    <t>S KONSTR.ZÁKL.Z PEV.MAT.(PE,LAMINÁT,KOV)ZHOTOV.NA PODKLADĚ SEJMUTÍ MĚR.PODKLADŮ</t>
  </si>
  <si>
    <t>KLONAZEPAM</t>
  </si>
  <si>
    <t>14957</t>
  </si>
  <si>
    <t>0,5MG TBL NOB 50</t>
  </si>
  <si>
    <t>NITROFURANTOIN</t>
  </si>
  <si>
    <t>207280</t>
  </si>
  <si>
    <t>FUROLIN</t>
  </si>
  <si>
    <t>25365</t>
  </si>
  <si>
    <t>202855</t>
  </si>
  <si>
    <t>HELICID</t>
  </si>
  <si>
    <t>40MG CPS ETD 28 II</t>
  </si>
  <si>
    <t>58491</t>
  </si>
  <si>
    <t>FROMILID</t>
  </si>
  <si>
    <t>125MG/5ML POR GRA SUS 1X60ML</t>
  </si>
  <si>
    <t>NIFUROXAZID</t>
  </si>
  <si>
    <t>155871</t>
  </si>
  <si>
    <t>ERCEFURYL 200 MG CPS.</t>
  </si>
  <si>
    <t>200MG CPS DUR 14</t>
  </si>
  <si>
    <t>17925</t>
  </si>
  <si>
    <t>37,5MG/325MG TBL FLM 20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</si>
  <si>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</si>
  <si>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</si>
  <si>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</si>
  <si>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</si>
  <si>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</si>
  <si>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N06AB10 - ESCITALOPRAM</t>
  </si>
  <si>
    <t>C02AC05 - MOXONIDIN</t>
  </si>
  <si>
    <t>R01AD09 - MOMETASON</t>
  </si>
  <si>
    <t>N02CC01 - SUMATRIPTAN</t>
  </si>
  <si>
    <t>C09DA01 - LOSARTAN A DIURETIKA</t>
  </si>
  <si>
    <t>R01AD09</t>
  </si>
  <si>
    <t>N02CC01</t>
  </si>
  <si>
    <t>R06AX27</t>
  </si>
  <si>
    <t>C09DA01</t>
  </si>
  <si>
    <t>N06AB10</t>
  </si>
  <si>
    <t>C02AC05</t>
  </si>
  <si>
    <t>Přehled plnění PL - Preskripce léčivých přípravků - orientační přehled</t>
  </si>
  <si>
    <t>50115002 - kardiovertery (Z516)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</si>
  <si>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</si>
  <si>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</si>
  <si>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</si>
  <si>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</si>
  <si>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</si>
  <si>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</si>
  <si>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</si>
  <si>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</si>
  <si>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</si>
  <si>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</si>
  <si>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</si>
  <si>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</si>
  <si>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</si>
  <si>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</si>
  <si>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</si>
  <si>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</si>
  <si>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</si>
  <si>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</si>
  <si>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ZA459</t>
  </si>
  <si>
    <t>Kompresa AB 10 x 20 cm/1 ks sterilní NT savá (1230114021) 1327114021</t>
  </si>
  <si>
    <t>Kompresa AB 10 x 20 cm/1 ks sterilní NT savá 1230114021</t>
  </si>
  <si>
    <t>ZC845</t>
  </si>
  <si>
    <t>Kompresa NT 10 x 20 cm/5 ks sterilní 26621</t>
  </si>
  <si>
    <t>ZD482</t>
  </si>
  <si>
    <t>Krytí filmové transparentní Opsite spray 240 ml bal. á 12 ks 66004980</t>
  </si>
  <si>
    <t>ZE396</t>
  </si>
  <si>
    <t>Krytí mastný tyl grassolind 7,5 x 10 cm bal. á 10 ks 499313</t>
  </si>
  <si>
    <t>ZA562</t>
  </si>
  <si>
    <t>Náplast cosmopor i. v. 6 x 8 cm bal. á 50 ks 9008054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</si>
  <si>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</si>
  <si>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</si>
  <si>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</si>
  <si>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</si>
  <si>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</si>
  <si>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</si>
  <si>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ZH012</t>
  </si>
  <si>
    <t>Náplast micropore 2,50 cm x 9,10 m 840W-1</t>
  </si>
  <si>
    <t>ZA450</t>
  </si>
  <si>
    <t>Náplast omniplast 1,25 cm x 9,1 m 9004520</t>
  </si>
  <si>
    <t>ZB084</t>
  </si>
  <si>
    <t>Náplast transpore 2,50 cm x 9,14 m 1527-1</t>
  </si>
  <si>
    <t>ZN477</t>
  </si>
  <si>
    <t>Obinadlo elastické universal 12 cm x 5 m 1323100314</t>
  </si>
  <si>
    <t>ZN476</t>
  </si>
  <si>
    <t>Obinadlo elastické universal 15 cm x 5 m 1323100315</t>
  </si>
  <si>
    <t>ZF716</t>
  </si>
  <si>
    <t>Obinadlo fixační peha-haft 6cm á 20 m 9324471</t>
  </si>
  <si>
    <t>ZA338</t>
  </si>
  <si>
    <t>Obinadlo hydrofilní   6 cm x   5 m 13005</t>
  </si>
  <si>
    <t>ZA340</t>
  </si>
  <si>
    <t>Obinadlo hydrofilní 12 cm x   5 m 13008</t>
  </si>
  <si>
    <t>ZA007</t>
  </si>
  <si>
    <t>Obvaz elastický síťový pruban č. 9 427309</t>
  </si>
  <si>
    <t>ZP221</t>
  </si>
  <si>
    <t>Obvaz elastický síťový pruban Tg-fix vel. D větší hlava, slabší trup 25 m 24253</t>
  </si>
  <si>
    <t>ZL789</t>
  </si>
  <si>
    <t>Obvaz sterilní hotový č. 2 A4091360</t>
  </si>
  <si>
    <t>ZL790</t>
  </si>
  <si>
    <t>Obvaz sterilní hotový č. 3 A4101144</t>
  </si>
  <si>
    <t>ZD232</t>
  </si>
  <si>
    <t>Podkolenky antitrombotické pro imobilní pacienty mediven thrombexin L normální ANTICO TPS 26935</t>
  </si>
  <si>
    <t>ZL999</t>
  </si>
  <si>
    <t>Rychloobvaz 8 x 4 cm 001445510</t>
  </si>
  <si>
    <t>ZA443</t>
  </si>
  <si>
    <t>Šátek trojcípý NT 136 x 96 x 96 cm 20002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</si>
  <si>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</si>
  <si>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</si>
  <si>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</si>
  <si>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</si>
  <si>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</si>
  <si>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</si>
  <si>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</si>
  <si>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</si>
  <si>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</si>
  <si>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</si>
  <si>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ZB771</t>
  </si>
  <si>
    <t>Držák jehly základní 450201</t>
  </si>
  <si>
    <t>ZN297</t>
  </si>
  <si>
    <t>Hadička spojovací Gamaplus 1,8 x 450 LL NO DOP 606301-ND</t>
  </si>
  <si>
    <t>ZD809</t>
  </si>
  <si>
    <t>Kanyla vasofix 20G růžová safety 4269110S-01</t>
  </si>
  <si>
    <t>ZD808</t>
  </si>
  <si>
    <t>Kanyla vasofix 22G modrá safety 4269098S-01</t>
  </si>
  <si>
    <t>ZA707</t>
  </si>
  <si>
    <t>Katetr močový foley 12CH bal. á 12 ks 1125-02</t>
  </si>
  <si>
    <t>ZH816</t>
  </si>
  <si>
    <t>Katetr močový foley CH14 180605-000140</t>
  </si>
  <si>
    <t>ZN409</t>
  </si>
  <si>
    <t>Katetr močový nelaton 14CH Silasil balónkový 28 dní bal. á 10 ks 186005-000140</t>
  </si>
  <si>
    <t>ZC947</t>
  </si>
  <si>
    <t>Katetr močový tiemann CH12 s balonkem bal. á 12 ks K02-9812-02</t>
  </si>
  <si>
    <t>ZO372</t>
  </si>
  <si>
    <t>Konektor bezjehlový OptiSyte JIM:JSM4001</t>
  </si>
  <si>
    <t>ZF159</t>
  </si>
  <si>
    <t>Nádoba na kontaminovaný odpad 1 l 15-0002</t>
  </si>
  <si>
    <t>ZL105</t>
  </si>
  <si>
    <t>Nástavec pro odběr moče ke zkumavce vacuete 450251</t>
  </si>
  <si>
    <t>ZF911</t>
  </si>
  <si>
    <t>Nůžky oční rovné 105 mm B397113920043</t>
  </si>
  <si>
    <t>ZD069</t>
  </si>
  <si>
    <t>Pinzeta anatomická rovná úzká 145 mm B397114920003</t>
  </si>
  <si>
    <t>ZB963</t>
  </si>
  <si>
    <t>Pinzeta anatomická úzká 145 mm B397114920019</t>
  </si>
  <si>
    <t>ZJ673</t>
  </si>
  <si>
    <t>Pohár na moč 100 ml UH GAMA204808</t>
  </si>
  <si>
    <t>ZL688</t>
  </si>
  <si>
    <t>Proužky Accu-Check Inform IIStrip 50 EU1 á 50 ks 05942861041</t>
  </si>
  <si>
    <t>ZL689</t>
  </si>
  <si>
    <t>Roztok Accu-Check Performa Int´l Controls 1+2 level 04861736</t>
  </si>
  <si>
    <t>ZB249</t>
  </si>
  <si>
    <t>Sáček močový s křížovou výpustí 2000 ml ZAR-TNU201601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</si>
  <si>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</si>
  <si>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</si>
  <si>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</si>
  <si>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</si>
  <si>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</si>
  <si>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</si>
  <si>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</si>
  <si>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</si>
  <si>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ZB893</t>
  </si>
  <si>
    <t>Stříkačka inzulinová omnican 0,5 ml 100j s jehlou 30 G 9151125S</t>
  </si>
  <si>
    <t>ZC906</t>
  </si>
  <si>
    <t>Škrtidlo se sponou pro dospělé 25 x 500 mm KVS25500</t>
  </si>
  <si>
    <t>ZH845</t>
  </si>
  <si>
    <t>Tyčinka vatová medcomfort + glyc. citónová příchuť bal. á 75 ks 09157-100</t>
  </si>
  <si>
    <t>ZK799</t>
  </si>
  <si>
    <t>Zátka combi červená 4495101</t>
  </si>
  <si>
    <t>ZI182</t>
  </si>
  <si>
    <t>Zkumavka + aplikátor s chem.stabilizátorem UriSwab žlutá 802CE.A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</si>
  <si>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</si>
  <si>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</si>
  <si>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</si>
  <si>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</si>
  <si>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</si>
  <si>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</si>
  <si>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</si>
  <si>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</si>
  <si>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ZB763</t>
  </si>
  <si>
    <t>Zkumavka červená 9 ml 455092</t>
  </si>
  <si>
    <t>ZB775</t>
  </si>
  <si>
    <t>Zkumavka koagulace 4 ml modrá 454329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</si>
  <si>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</si>
  <si>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</si>
  <si>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</si>
  <si>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</si>
  <si>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</si>
  <si>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</si>
  <si>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</si>
  <si>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</si>
  <si>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</si>
  <si>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</si>
  <si>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</si>
  <si>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</si>
  <si>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</si>
  <si>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</si>
  <si>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</si>
  <si>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</si>
  <si>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</si>
  <si>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</si>
  <si>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</si>
  <si>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</si>
  <si>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</si>
  <si>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</si>
  <si>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</si>
  <si>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</si>
  <si>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</si>
  <si>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</si>
  <si>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</si>
  <si>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</si>
  <si>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</si>
  <si>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</si>
  <si>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</si>
  <si>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ZN041</t>
  </si>
  <si>
    <t>Rukavice operační gammex latex PF bez pudru 6,5 330048065</t>
  </si>
  <si>
    <t>ZN040</t>
  </si>
  <si>
    <t>Rukavice operační gammex latex PF bez pudru 8,5 330048085</t>
  </si>
  <si>
    <t>50115079</t>
  </si>
  <si>
    <t>ZPr - internzivní péče (Z542)</t>
  </si>
  <si>
    <t>ZC698</t>
  </si>
  <si>
    <t>Maska kyslíková + hadička pro dosp.1105000</t>
  </si>
  <si>
    <t>ZB173</t>
  </si>
  <si>
    <t>Maska kyslíková s hadičkou a nosní svorkou dospělá H-103013</t>
  </si>
  <si>
    <t>ZD668</t>
  </si>
  <si>
    <t>Kompresa gáza 10 x 10 cm/5 ks sterilní 1325019275</t>
  </si>
  <si>
    <t>ZA643</t>
  </si>
  <si>
    <t>Kompresa vliwasoft 10 x 20 nesterilní á 100 ks 12070</t>
  </si>
  <si>
    <t>ZN814</t>
  </si>
  <si>
    <t>Krytí gelové na rány ActiMaris bal. á 20g 3097749</t>
  </si>
  <si>
    <t>ZA547</t>
  </si>
  <si>
    <t>Krytí inadine nepřilnavé 9,5 x 9,5 cm 1/10 SYS01512EE</t>
  </si>
  <si>
    <t>ZE748</t>
  </si>
  <si>
    <t>Krytí melgisorb Ag alginátové absorpční 10 x 10 cm bal. á 10 ks 256100-00</t>
  </si>
  <si>
    <t>Krytí melgisorb Ag alginátové absorpční 10 x 10 cm bal. á 10 ks 256105</t>
  </si>
  <si>
    <t>ZA526</t>
  </si>
  <si>
    <t>Krytí sorbalgon 10 x 10 cm bal. á 10 ks 999595</t>
  </si>
  <si>
    <t>ZI558</t>
  </si>
  <si>
    <t>Náplast curapor   7 x   5 cm 32912  (22120,  náhrada za cosmopor )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</si>
  <si>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</si>
  <si>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</si>
  <si>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</si>
  <si>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</si>
  <si>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ZA425</t>
  </si>
  <si>
    <t>Obinadlo hydrofilní 10 cm x   5 m 13007</t>
  </si>
  <si>
    <t>ZN321</t>
  </si>
  <si>
    <t>Obvaz elastický síťový CareFix Head velikost L bal. á 10 ks 0170 L</t>
  </si>
  <si>
    <t>ZA576</t>
  </si>
  <si>
    <t>Set sterilní pro močovou katetrizaci Mediset bal. á 10 ks 4552710</t>
  </si>
  <si>
    <t>ZB889</t>
  </si>
  <si>
    <t>Filtr injekční kapalinový 0,2ul RowePhil 25, plocha 4 cm2  A-6328</t>
  </si>
  <si>
    <t>ZA738</t>
  </si>
  <si>
    <t>Filtr mini spike zelený 4550242</t>
  </si>
  <si>
    <t>ZN410</t>
  </si>
  <si>
    <t>Katetr močový nelaton 16CH Silasil balónkový 28 dní bal. á 10 ks 186005-000160</t>
  </si>
  <si>
    <t>ZD211</t>
  </si>
  <si>
    <t>Kohout trojcestný modrý bal. á 50 ks, RO 301- pouze pro KNM</t>
  </si>
  <si>
    <t>ZA727</t>
  </si>
  <si>
    <t>Kontejner 30 ml sterilní uchovávání pevných i kapalných vzorků (nesterilní obal) bal. á 500 ks FLME25175</t>
  </si>
  <si>
    <t>ZM405</t>
  </si>
  <si>
    <t>Kontejner ze styrofoamu na přepravu zkumavek kompletní bal. á 6 ks 95.1123</t>
  </si>
  <si>
    <t>ZA731</t>
  </si>
  <si>
    <t>Mandren růžový 4219104</t>
  </si>
  <si>
    <t>ZE159</t>
  </si>
  <si>
    <t>Nádoba na kontaminovaný odpad 2 l 15-0003</t>
  </si>
  <si>
    <t>ZA883</t>
  </si>
  <si>
    <t>Rourka rektální CH18 délka 40 cm 19-18.100</t>
  </si>
  <si>
    <t>ZA688</t>
  </si>
  <si>
    <t>Sáček močový curity s hod. diurézou 400 ml hadička 150 cm 8150</t>
  </si>
  <si>
    <t>ZA965</t>
  </si>
  <si>
    <t>Stříkačka inzulínová omnican 1 ml 100j bal. á 100 ks 9151141S</t>
  </si>
  <si>
    <t>ZB774</t>
  </si>
  <si>
    <t>Zkumavka červená 5 ml gel 456071</t>
  </si>
  <si>
    <t>Zkumavka koagulace modrá Quick 4 ml modrá 454329</t>
  </si>
  <si>
    <t>ZO939</t>
  </si>
  <si>
    <t>Zkumavka liquor PP 10 ml 15,3 x 92 ml šroubovací víčko sterilní s popisem bal.á 100 ks 62.610.018</t>
  </si>
  <si>
    <t>ZA360</t>
  </si>
  <si>
    <t>Jehla sterican 0,5 x 25 mm oranžová 9186158</t>
  </si>
  <si>
    <t>ZN108</t>
  </si>
  <si>
    <t>Rukavice operační gammex latex PF bez pudru 8,0 330048080</t>
  </si>
  <si>
    <t>ZK438</t>
  </si>
  <si>
    <t>Rukavice operační latexové s pudrem sempermed classic vel. 7,0 31282</t>
  </si>
  <si>
    <t>ZA464</t>
  </si>
  <si>
    <t>Kompresa NT 10 x 10 cm/2 ks sterilní 26520</t>
  </si>
  <si>
    <t>ZA463</t>
  </si>
  <si>
    <t>Kompresa NT 10 x 20 cm/2 ks sterilní 26620</t>
  </si>
  <si>
    <t>ZN475</t>
  </si>
  <si>
    <t>Obinadlo elastické universal   8 cm x 5 m 1323100312</t>
  </si>
  <si>
    <t>ZP212</t>
  </si>
  <si>
    <t>Obvaz elastický síťový pruban Tg-fix vel. C paže, noha, loket 25 m 24252</t>
  </si>
  <si>
    <t>ZF432</t>
  </si>
  <si>
    <t>Rukavice operační gammex PF sensitive vel. 8,0 bal. á 50 párů 330051080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</si>
  <si>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</si>
  <si>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</si>
  <si>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</si>
  <si>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</si>
  <si>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</si>
  <si>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</si>
  <si>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</si>
  <si>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</si>
  <si>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ZA583</t>
  </si>
  <si>
    <t>Čtverečky desinfekční Webcol 3,5 x 3,5 cm 70% á 4000 ks 6818-1</t>
  </si>
  <si>
    <t>ZL978</t>
  </si>
  <si>
    <t>Kanystr renasys GO 300 ml 66800914</t>
  </si>
  <si>
    <t>ZL977</t>
  </si>
  <si>
    <t>Kanystr renasys GO 750 ml 66800916</t>
  </si>
  <si>
    <t>ZC506</t>
  </si>
  <si>
    <t>Kompresa NT 10 x 10 cm/5 ks sterilní 1325020275</t>
  </si>
  <si>
    <t>ZL410</t>
  </si>
  <si>
    <t>Krytí gelové Hemagel 100 g A2681147</t>
  </si>
  <si>
    <t>ZO863</t>
  </si>
  <si>
    <t>Krytí mepilex border flex 13,5 x 16,5 cm bal. á 5 ks 283370</t>
  </si>
  <si>
    <t>ZO864</t>
  </si>
  <si>
    <t>Krytí mepilex border flex 16 x 20 cm bal. á 5 ks 283470</t>
  </si>
  <si>
    <t>ZO865</t>
  </si>
  <si>
    <t>Krytí mepilex border flex 7,8 x 10 cm bal. á 5 ks 283570</t>
  </si>
  <si>
    <t>ZN201</t>
  </si>
  <si>
    <t>Krytí mepilex border heel 18,5 x 24,5 cm bal. á 5 ks 283250</t>
  </si>
  <si>
    <t>ZA476</t>
  </si>
  <si>
    <t>Krytí mepilex border lite 10 x 10 cm bal. á 5 ks 281300-00</t>
  </si>
  <si>
    <t>ZD633</t>
  </si>
  <si>
    <t>Krytí mepilex border sacrum 18 x 18 cm bal. á 5 ks 282000-01</t>
  </si>
  <si>
    <t>ZD634</t>
  </si>
  <si>
    <t>Krytí mepilex border sacrum 23 x 23 cm bal. á 5 ks 282400-01</t>
  </si>
  <si>
    <t>ZE108</t>
  </si>
  <si>
    <t>Krytí mepilex lite 10 x 10 cm bal. á 5 ks 284100-01</t>
  </si>
  <si>
    <t>ZA316</t>
  </si>
  <si>
    <t>Krytí mepitel 7,5 x 10 cm bal. á 10 ks 290710-15</t>
  </si>
  <si>
    <t>ZN895</t>
  </si>
  <si>
    <t>Krytí reston nesterilní 10,0 cm x 5,0 cm x 5 m role 1563L</t>
  </si>
  <si>
    <t>ZN815</t>
  </si>
  <si>
    <t>Krytí roztok k čištění a hojenní ran ActiMaris Forte 300 ml 3098077</t>
  </si>
  <si>
    <t>ZK646</t>
  </si>
  <si>
    <t>Krytí tegaderm CHG 8,5 cm x 11,5 cm na CŽK-antibakt. bal. á 25 ks 1657R</t>
  </si>
  <si>
    <t>ZA418</t>
  </si>
  <si>
    <t>Náplast metaline pod TS 8 x 9 cm 23094</t>
  </si>
  <si>
    <t>ZC885</t>
  </si>
  <si>
    <t>Náplast omnifix E 10 cm x 10 m 900650</t>
  </si>
  <si>
    <t>ZA540</t>
  </si>
  <si>
    <t>Náplast omnifix E 15 cm x 10 m 9006513</t>
  </si>
  <si>
    <t>ZD104</t>
  </si>
  <si>
    <t>Náplast omniplast 10,0 cm x 10,0 m 9004472 (900535)</t>
  </si>
  <si>
    <t>ZL668</t>
  </si>
  <si>
    <t>Náplast silikon tape 2,5 cm x 5 m bal. á 12 ks 2770-1</t>
  </si>
  <si>
    <t>ZA542</t>
  </si>
  <si>
    <t>Náplast wet pruf voduvzd. 1,25 cm x 9,14 m bal. á 24 ks K00-3063C</t>
  </si>
  <si>
    <t>ZN322</t>
  </si>
  <si>
    <t>Obvaz elastický síťový CareFix Head velikost XL bal. á 10 ks 0170 XL</t>
  </si>
  <si>
    <t>ZN091</t>
  </si>
  <si>
    <t>Obvaz elastický síťový CareFix Tube k zajištění a ochraně fixace IV kanyl vel. M bal. á 15 ks 0151 M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</si>
  <si>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</si>
  <si>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</si>
  <si>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</si>
  <si>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</si>
  <si>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</si>
  <si>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</si>
  <si>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ZA577</t>
  </si>
  <si>
    <t>Set rouškovací Certofix pro CVC bal á 10 ks 291832</t>
  </si>
  <si>
    <t>ZD159</t>
  </si>
  <si>
    <t>Sprej linovera 30 ml 468156</t>
  </si>
  <si>
    <t>ZA599</t>
  </si>
  <si>
    <t>Steh náplasťový Steri-strip 6 x 75 mm bal. á 50 ks elast. E4541</t>
  </si>
  <si>
    <t>ZA615</t>
  </si>
  <si>
    <t>Tampón cavilon 1 ml bal. á 25 ks 3343E</t>
  </si>
  <si>
    <t>ZA444</t>
  </si>
  <si>
    <t>Tampon nesterilní stáčený 20 x 19 cm bez RTG nití bal. á 100 ks 1320300404</t>
  </si>
  <si>
    <t>ZF053</t>
  </si>
  <si>
    <t>Tampon sterilní stáčený 20 x 19 cm / 10 ks karton á 1200 ks 1230110434</t>
  </si>
  <si>
    <t>ZA617</t>
  </si>
  <si>
    <t>Tampon TC-OC k ošetření dutiny ústní á 250 ks 12240</t>
  </si>
  <si>
    <t>ZA467</t>
  </si>
  <si>
    <t>Tyčinka vatová nesterilní 15 cm bal. á 100 ks 9679369</t>
  </si>
  <si>
    <t>ZJ117</t>
  </si>
  <si>
    <t>Adaptér jednorázový k senzoru CO2 á 20 ks 415036-001</t>
  </si>
  <si>
    <t>ZC748</t>
  </si>
  <si>
    <t>Brýle kyslíkové 210 cm, á 50 ks, 1104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</si>
  <si>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</si>
  <si>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</si>
  <si>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</si>
  <si>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</si>
  <si>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</si>
  <si>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</si>
  <si>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</si>
  <si>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</si>
  <si>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ZD223</t>
  </si>
  <si>
    <t>Čidlo průtoku vzduchu-flow senzor 281637(279331)</t>
  </si>
  <si>
    <t>ZI239</t>
  </si>
  <si>
    <t>Čidlo saturační na čelo oxi-max bal. á 24 ks MAX-FAST-I</t>
  </si>
  <si>
    <t>ZC498</t>
  </si>
  <si>
    <t>Držák močových sáčků UH 800800100</t>
  </si>
  <si>
    <t>ZB424</t>
  </si>
  <si>
    <t>Elektroda EKG H34SG 31.1946.21</t>
  </si>
  <si>
    <t>ZB844</t>
  </si>
  <si>
    <t>Esmarch 60 x 1250 KVS 06125</t>
  </si>
  <si>
    <t>ZB295</t>
  </si>
  <si>
    <t>Filtr iso-gard hepa čistý bal. á 20 ks 28012</t>
  </si>
  <si>
    <t>ZA737</t>
  </si>
  <si>
    <t>Filtr mini spike modrý 4550234</t>
  </si>
  <si>
    <t>ZB340</t>
  </si>
  <si>
    <t>Hadička kyslíková bal. á 50 ks 41113</t>
  </si>
  <si>
    <t>ZN298</t>
  </si>
  <si>
    <t>Hadička spojovací Gamaplus 1,8 x 1800 LL NO DOP 606304-ND</t>
  </si>
  <si>
    <t>ZP749</t>
  </si>
  <si>
    <t>Jehelec Crile-Wood tvrdokovový 180 mm 1320847018</t>
  </si>
  <si>
    <t>ZL717</t>
  </si>
  <si>
    <t>Kanyla introcan safety 3 modrá 22G bal. á 50 ks 4251128-01</t>
  </si>
  <si>
    <t>ZL718</t>
  </si>
  <si>
    <t>Kanyla introcan safety 3 růžová 20G bal. á 50 ks 4251130-01</t>
  </si>
  <si>
    <t>ZA279</t>
  </si>
  <si>
    <t>Kanyla TS 7,0 s manžetou 100/800/070</t>
  </si>
  <si>
    <t>ZA725</t>
  </si>
  <si>
    <t>Kanyla TS 8,0 s manžetou bal. á 10 ks 100/860/080</t>
  </si>
  <si>
    <t>ZN411</t>
  </si>
  <si>
    <t>Katetr močový nelaton 18CH Silasil balónkový 28 dní bal. á 10 ks 186005-000180</t>
  </si>
  <si>
    <t>ZN412</t>
  </si>
  <si>
    <t>Katetr močový nelaton 20CH Silasil balónkový 28 dní bal. á 10 ks 186005-000200</t>
  </si>
  <si>
    <t>ZK884</t>
  </si>
  <si>
    <t>Kohout trojcestný discofix modrý 4095111</t>
  </si>
  <si>
    <t>ZJ659</t>
  </si>
  <si>
    <t>Kohout trojcestný s bezjehlovým konektorem Discofix C bal. á 100 ks 16494CSF</t>
  </si>
  <si>
    <t>ZB334</t>
  </si>
  <si>
    <t>Konektor bezjehlový bionecteur á 50 ks 896.03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</si>
  <si>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</si>
  <si>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</si>
  <si>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</si>
  <si>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</si>
  <si>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ZB495</t>
  </si>
  <si>
    <t>Krytka expir.ventilu 151228</t>
  </si>
  <si>
    <t>ZB103</t>
  </si>
  <si>
    <t>Láhev k odsávačce flovac 2l hadice 1,8 m 000-036-021</t>
  </si>
  <si>
    <t>ZH299</t>
  </si>
  <si>
    <t>Lžíce laryngoskopická 3 bal. á 10 ks 670150-100030</t>
  </si>
  <si>
    <t>ZB793</t>
  </si>
  <si>
    <t>Lžíce laryngoskopická 3 bal. á 10 ks DS.2940.150.20</t>
  </si>
  <si>
    <t>ZK850</t>
  </si>
  <si>
    <t>Lžíce laryngoskopická 4 bal. á 10 ks 670150-000040</t>
  </si>
  <si>
    <t>ZD499</t>
  </si>
  <si>
    <t>Manžeta TK dvouhadičková k monitoru Dash omyvatelná dospělá 14 x 50 cm KVS M2 5ZOM C13</t>
  </si>
  <si>
    <t>ZM320</t>
  </si>
  <si>
    <t>Membrána BSA k plicnímu ventilátoru Hamilton  bal. á 5 ks 151233</t>
  </si>
  <si>
    <t>ZB647</t>
  </si>
  <si>
    <t>Minitrach seldinger kit 100/461/000</t>
  </si>
  <si>
    <t>ZA897</t>
  </si>
  <si>
    <t>Nůž na stehy sterilní  krátký bal. á 100 ks 11.000.00.010</t>
  </si>
  <si>
    <t>ZJ808</t>
  </si>
  <si>
    <t>Nůžky zahnuté durotip metzenbaum 200 mm BC275W</t>
  </si>
  <si>
    <t>ZA170</t>
  </si>
  <si>
    <t>Pásek k TS kanyle pěnový 520000</t>
  </si>
  <si>
    <t>ZP741</t>
  </si>
  <si>
    <t>Pinzeta anatomická Standard 145 mm 1141110214</t>
  </si>
  <si>
    <t>ZN073</t>
  </si>
  <si>
    <t>Pinzeta chirurgická Standard rovná 1 x 2 zuby 145 x 2,2 mm 114080381R</t>
  </si>
  <si>
    <t>ZB772</t>
  </si>
  <si>
    <t>Přechodka adaptér luer 450070</t>
  </si>
  <si>
    <t>ZP751</t>
  </si>
  <si>
    <t>Rozvěrač ran tupý Wullstein 3 x 3 zuby 130 mm 1190854513</t>
  </si>
  <si>
    <t>ZB543</t>
  </si>
  <si>
    <t>Souprava odběrová tracheální na odběr sekretu G05206</t>
  </si>
  <si>
    <t>ZB488</t>
  </si>
  <si>
    <t>Sprej cavilon 28 ml bal. á 12 ks 3346E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</si>
  <si>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</si>
  <si>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</si>
  <si>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</si>
  <si>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</si>
  <si>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ZN854</t>
  </si>
  <si>
    <t>Stříkačka injekční arteriální 3 ml bez jehly s heparinem bal. á 100 ks safePICO Aspirator 956-622</t>
  </si>
  <si>
    <t>ZO810</t>
  </si>
  <si>
    <t>Stříkačka injekční předplněná 0,9% 5 ml Omniflush bal. á 100 ks EM3513575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</si>
  <si>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</si>
  <si>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</si>
  <si>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</si>
  <si>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</si>
  <si>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ZJ843</t>
  </si>
  <si>
    <t>Svorka atraum. pean 140 mm BH414R</t>
  </si>
  <si>
    <t>ZB041</t>
  </si>
  <si>
    <t>Systém hrudní drenáže atrium 1 cestný 3600-100</t>
  </si>
  <si>
    <t>ZO050</t>
  </si>
  <si>
    <t>Systém odsávací uzavřený pro endotracheální odsávání 72 hod 14F x 54 cm bal. á 15 ks 3720001-F14</t>
  </si>
  <si>
    <t>ZB941</t>
  </si>
  <si>
    <t>Systém odsávací uzavřený TC CH14 wet pack 30,5 cm / 72 h T adaptér (22701356-5) 1356-5</t>
  </si>
  <si>
    <t>ZC177</t>
  </si>
  <si>
    <t>Systém odsávací uzavřený TC CH14 wet pack 54 cm / 72 h 2276-5</t>
  </si>
  <si>
    <t>ZB006</t>
  </si>
  <si>
    <t>Teploměr digitální thermoval basic 9250391</t>
  </si>
  <si>
    <t>ZB801</t>
  </si>
  <si>
    <t>Transofix krátký trn á 50 ks 4090500</t>
  </si>
  <si>
    <t>ZC265</t>
  </si>
  <si>
    <t>Trokar hrudní 14F 30 cm 636,14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</si>
  <si>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</si>
  <si>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</si>
  <si>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</si>
  <si>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</si>
  <si>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ZB762</t>
  </si>
  <si>
    <t>Zkumavka červená 6 ml 456092</t>
  </si>
  <si>
    <t>ZB759</t>
  </si>
  <si>
    <t>Zkumavka červená 8 ml gel 455071</t>
  </si>
  <si>
    <t>Zkumavka močová + aplikátor s chem.stabilizátorem UriSwab žlutá 802CE.A</t>
  </si>
  <si>
    <t>ZB773</t>
  </si>
  <si>
    <t>Zkumavka šedá-glykemie 454085</t>
  </si>
  <si>
    <t>ZD834</t>
  </si>
  <si>
    <t>Set infuzní intrafix safeset s trojcest. ventilem 220 cm bal. á 100 ks 4063006</t>
  </si>
  <si>
    <t>ZB352</t>
  </si>
  <si>
    <t>Jehla spinální spinocan 19 G x 88 mm sloní kost bal. á 25 ks 4501195</t>
  </si>
  <si>
    <t>ZM291</t>
  </si>
  <si>
    <t>Rukavice nitril sempercare bez p. S bal. á 200 ks 30802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</si>
  <si>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</si>
  <si>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</si>
  <si>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</si>
  <si>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</si>
  <si>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</si>
  <si>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</si>
  <si>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ZL346</t>
  </si>
  <si>
    <t>Rukavice operační gammex PF sensitive vel. 8,5 bal. á 50 párů 330051085</t>
  </si>
  <si>
    <t>50115068</t>
  </si>
  <si>
    <t>ZPr - čidla ICP (Z522)</t>
  </si>
  <si>
    <t>ZD053</t>
  </si>
  <si>
    <t>Čidlo ICP neurovent pro měření nitrolebního tlaku 092946</t>
  </si>
  <si>
    <t>50115070</t>
  </si>
  <si>
    <t>ZPr - katetry ostatní (Z513)</t>
  </si>
  <si>
    <t>ZC637</t>
  </si>
  <si>
    <t>Arteriofix bal. á 20 ks 20G 5206324</t>
  </si>
  <si>
    <t>ZC625</t>
  </si>
  <si>
    <t>Katetr CVC 3 lumen 7 Fr 18/18/16G set bal. á 5 ks NM-15703</t>
  </si>
  <si>
    <t>ZB818</t>
  </si>
  <si>
    <t>Katetr CVC 3 lumen 7 Fr x 20 cm certofix protect trio V720 bal. á 10 ks 4163214P</t>
  </si>
  <si>
    <t>KD592</t>
  </si>
  <si>
    <t>katetr nelaton Ch10 MPI:110010</t>
  </si>
  <si>
    <t>KD593</t>
  </si>
  <si>
    <t>katetr nelaton Ch12 MPI:110012</t>
  </si>
  <si>
    <t>KD601</t>
  </si>
  <si>
    <t>katetr tiemann CH10 MPI:120010</t>
  </si>
  <si>
    <t>KD602</t>
  </si>
  <si>
    <t>katetr tiemann Ch12 MPI:120012</t>
  </si>
  <si>
    <t>ZD403</t>
  </si>
  <si>
    <t>Hadice odsávací 2 kohouty 8/10, délka 270 cm Softub TA 8271</t>
  </si>
  <si>
    <t>ZN621</t>
  </si>
  <si>
    <t>Nos umělý s portem pro odsávání bal. á 30 ks B0300(6000)</t>
  </si>
  <si>
    <t>ZD457</t>
  </si>
  <si>
    <t>Okruh dýchací anesteziologický 1,6 m hadice 0,8 m, vak 2 l 038-01-110</t>
  </si>
  <si>
    <t>ZF295</t>
  </si>
  <si>
    <t>Okruh dýchací anesteziologický 1,6 m s nízkou poddajností 038-01-130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</si>
  <si>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</si>
  <si>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</si>
  <si>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</si>
  <si>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</si>
  <si>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ZO025</t>
  </si>
  <si>
    <t>Set k ventilátorům Hamilton HAM-OLN</t>
  </si>
  <si>
    <t>ZN623</t>
  </si>
  <si>
    <t>Uzávěr katetrový s rukojetí bal. á 100 ks D0600(8400.1182)</t>
  </si>
  <si>
    <t>50115004</t>
  </si>
  <si>
    <t>IUTN - kovové (Z506)</t>
  </si>
  <si>
    <t>KK244</t>
  </si>
  <si>
    <t>adapter na aplikaci cementu kostního CPS 1006020600</t>
  </si>
  <si>
    <t>KA342</t>
  </si>
  <si>
    <t>cespace b braun FJ135T</t>
  </si>
  <si>
    <t>KA343</t>
  </si>
  <si>
    <t>cespace b braun FJ136T</t>
  </si>
  <si>
    <t>KA347</t>
  </si>
  <si>
    <t>cespace b braun FJ146T</t>
  </si>
  <si>
    <t>KG826</t>
  </si>
  <si>
    <t>dlaha krční HWS 24 mm FG424T</t>
  </si>
  <si>
    <t>KG643</t>
  </si>
  <si>
    <t>dlaha krční HWS 28 mm FG428T</t>
  </si>
  <si>
    <t>KG910</t>
  </si>
  <si>
    <t>dlaha matrix midface 04.503.316</t>
  </si>
  <si>
    <t>KH165</t>
  </si>
  <si>
    <t>dlaha Matrix NEURO tvarovatelná  04.503.057</t>
  </si>
  <si>
    <t>ZA082</t>
  </si>
  <si>
    <t>Dlaha mini přímá 26 otv. 533300</t>
  </si>
  <si>
    <t>KH677</t>
  </si>
  <si>
    <t>dlaha occipitální 4,5 x 50 mm 04.161.011</t>
  </si>
  <si>
    <t>KE683</t>
  </si>
  <si>
    <t>dlaha okcipitální 4,5 x  5 mm 04.161.001</t>
  </si>
  <si>
    <t>KG897</t>
  </si>
  <si>
    <t>dlaha RapidSorb 851.002.01S</t>
  </si>
  <si>
    <t>KA186</t>
  </si>
  <si>
    <t>dlaha TSLP 489.443</t>
  </si>
  <si>
    <t>KD180</t>
  </si>
  <si>
    <t>dlaha TSLP 489.466</t>
  </si>
  <si>
    <t>KE805</t>
  </si>
  <si>
    <t>dlaha vectra 04.613.014</t>
  </si>
  <si>
    <t>KE856</t>
  </si>
  <si>
    <t>dlaha vectra 04.613.016</t>
  </si>
  <si>
    <t>KE857</t>
  </si>
  <si>
    <t>dlaha vectra 04.613.018</t>
  </si>
  <si>
    <t>KE864</t>
  </si>
  <si>
    <t>dlaha vectra 04.613.134</t>
  </si>
  <si>
    <t>KE871</t>
  </si>
  <si>
    <t>dlaha vectra 04.613.260</t>
  </si>
  <si>
    <t>KH015</t>
  </si>
  <si>
    <t>dlaha Vectra 60 mm  04.613.251</t>
  </si>
  <si>
    <t>KG881</t>
  </si>
  <si>
    <t>dlaha vzpěrová stenofix   8 mm 04.630.508S</t>
  </si>
  <si>
    <t>KK350</t>
  </si>
  <si>
    <t>drát K 1,7 x 480 mm bal. á 10 ks 33.2517.480</t>
  </si>
  <si>
    <t>KJ059</t>
  </si>
  <si>
    <t>implantát  spinální náhrada meziobratlová klec ALIF titanová fusion cage 25 x 30 x 13,5 mm 100301000</t>
  </si>
  <si>
    <t>KJ060</t>
  </si>
  <si>
    <t>implantát  spinální náhrada meziobratlová klec ALIF titanová fusion cage 25 x 30 x 15 mm 100302000</t>
  </si>
  <si>
    <t>KJ061</t>
  </si>
  <si>
    <t>implantát  spinální náhrada meziobratlová klec ALIF titanová fusion cage 25 x 30 x 17 mm 100303000</t>
  </si>
  <si>
    <t>KJ049</t>
  </si>
  <si>
    <t>implantát  spinální náhrada meziobratlová klec krční fusion cage klínová 12,5 x 15 x 4 mm 100101000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</si>
  <si>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</si>
  <si>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</si>
  <si>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</si>
  <si>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</si>
  <si>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KJ052</t>
  </si>
  <si>
    <t>implantát  spinální náhrada meziobratlová klec krční fusion cage klínová 12,5 x 15 x 7 mm 100117000</t>
  </si>
  <si>
    <t>KJ053</t>
  </si>
  <si>
    <t>implantát  spinální náhrada meziobratlová klec krční fusion cage klínová 12,5 x 15 x 8,5 mm 100118000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</si>
  <si>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</si>
  <si>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</si>
  <si>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</si>
  <si>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</si>
  <si>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KJ057</t>
  </si>
  <si>
    <t>implantát  spinální náhrada meziobratlová klec krční fusion cage oblouková 12,5 x 15 x 7 mm 100207000</t>
  </si>
  <si>
    <t>KJ063</t>
  </si>
  <si>
    <t>implantát  spinální náhrada meziobratlová klec PLIF fusion cage, expandibilní 23 x 11 x 9 mm 100901000</t>
  </si>
  <si>
    <t>ZN649</t>
  </si>
  <si>
    <t>Implantát spinální bederní sakrální iFUSE spacer 7 x 30 mm 7030</t>
  </si>
  <si>
    <t>ZM857</t>
  </si>
  <si>
    <t>Implantát spinální bederní sakrální iFUSE spacer 7 x 35 mm 7035</t>
  </si>
  <si>
    <t>ZN997</t>
  </si>
  <si>
    <t>Implantát spinální bederní sakrální iFUSE spacer 7 x 40 mm 7040</t>
  </si>
  <si>
    <t>ZN718</t>
  </si>
  <si>
    <t>Implantát spinální bederní sakrální iFUSE spacer 7 x 50 mm 7050</t>
  </si>
  <si>
    <t>implantát spinální CASPAR Dlaha krční HWS 24 mm FG424T</t>
  </si>
  <si>
    <t>implantát spinální CASPAR Dlaha krční HWS 28 mm FG428T</t>
  </si>
  <si>
    <t>KK485</t>
  </si>
  <si>
    <t>implantát spinální CASPAR dlaha krční HWS 30 mm FG430T</t>
  </si>
  <si>
    <t>KG645</t>
  </si>
  <si>
    <t>implantát spinální CASPAR Dlaha krční HWS 42 mm FG442T</t>
  </si>
  <si>
    <t>KG647</t>
  </si>
  <si>
    <t>implantát spinální CASPAR dlaha krční HWS 46 mm FG446T</t>
  </si>
  <si>
    <t>KK507</t>
  </si>
  <si>
    <t>implantát spinální CASPAR dlaha krční HWS 57 mm FG457T</t>
  </si>
  <si>
    <t>KK585</t>
  </si>
  <si>
    <t>implantát spinální CASPAR šroub 4,5 x 19 mm LA019T</t>
  </si>
  <si>
    <t>KK584</t>
  </si>
  <si>
    <t>implantát spinální CASPAR šroub 4,5 x 20 mm LA020T</t>
  </si>
  <si>
    <t>KK499</t>
  </si>
  <si>
    <t>implantát spinální CFS šroub spongiozní polyaxiální 3,5 x 26 mm 050309100</t>
  </si>
  <si>
    <t>KK500</t>
  </si>
  <si>
    <t>implantát spinální CFS šroub spongiozní polyaxiální 4,0 x 14 mm 050314100</t>
  </si>
  <si>
    <t>KK501</t>
  </si>
  <si>
    <t>implantát spinální CFS šroub spongiozní polyaxiální 4,0 x 16 mm 050315100</t>
  </si>
  <si>
    <t>KK502</t>
  </si>
  <si>
    <t>implantát spinální CFS šroub spongiozní polyaxiální 4,0 x 18 mm 050316100</t>
  </si>
  <si>
    <t>KI605</t>
  </si>
  <si>
    <t>implantát spinální Crosslink X10 MULTI 39-45MMMM 8115539</t>
  </si>
  <si>
    <t>KK521</t>
  </si>
  <si>
    <t>implantát spinální dlaha krční VECTRA 4.0/4.5, 3 segmenty, délka 54 mm 04.613.245</t>
  </si>
  <si>
    <t>KK212</t>
  </si>
  <si>
    <t>implantát spinální fixační FCS šroub Schanzův frakturní perforovaný 5,0 x 35 mm 401650035</t>
  </si>
  <si>
    <t>KK189</t>
  </si>
  <si>
    <t>implantát spinální fixační FCS šroub Schanzův frakturní perforovaný 6,0 x 40 mm 401660040</t>
  </si>
  <si>
    <t>KJ039</t>
  </si>
  <si>
    <t>implantát spinální fixační systém FJR svorka frakturní 040301000</t>
  </si>
  <si>
    <t>KJ040</t>
  </si>
  <si>
    <t>implantát spinální fixační systém FJR svorka frakturní koncová 040801000</t>
  </si>
  <si>
    <t>KJ037</t>
  </si>
  <si>
    <t>implantát spinální fixační systém FJR šroub schanzův frakturní dvojzávitový  6,0 x 40 040208000</t>
  </si>
  <si>
    <t>KJ975</t>
  </si>
  <si>
    <t>implantát spinální fixační systém FJR tyč 5,5 x 45 mm ohnutá 020652100</t>
  </si>
  <si>
    <t>KK234</t>
  </si>
  <si>
    <t>implantát spinální fixační systém FJR tyč 5,5 x 60 mm ohnutá 020611100</t>
  </si>
  <si>
    <t>KJ041</t>
  </si>
  <si>
    <t>implantát spinální fixační systém FJR tyč 6,0 x 50 011901100</t>
  </si>
  <si>
    <t>KK214</t>
  </si>
  <si>
    <t>implantát spinální fixační systém FJR tyč 6,0 x 70 011903100</t>
  </si>
  <si>
    <t>KJ042</t>
  </si>
  <si>
    <t>implantát spinální fixační systém FJR tyč 6,0 x 80 011904100</t>
  </si>
  <si>
    <t>KJ569</t>
  </si>
  <si>
    <t>implantát spinální fixační systém FJR tyč 6,0 X 90 mm rovná 011905100</t>
  </si>
  <si>
    <t>implantát spinální fixační systém FJR tyč ohnutá 5,5 x 45 mm 020652100</t>
  </si>
  <si>
    <t>implantát spinální fixační systém FJR tyč ohnutá 5,5 x 60 mm 020611100</t>
  </si>
  <si>
    <t>KJ374</t>
  </si>
  <si>
    <t>implantát spinální fixační systém FJR tyč spojovací rovná 6,0 x 40 mm 011948100</t>
  </si>
  <si>
    <t>KK348</t>
  </si>
  <si>
    <t>implantát spinální fixační systém FJS tyč ohnutá 5,5 x 100 mm 020613100</t>
  </si>
  <si>
    <t>KK505</t>
  </si>
  <si>
    <t>implantát spinální fixační systém FJS tyč ohnutá 5,5 x 100 mm 020632100</t>
  </si>
  <si>
    <t>KK354</t>
  </si>
  <si>
    <t>implantát spinální fixační systém FJS tyč ohnutá 5,5 x 40 mm 020653100</t>
  </si>
  <si>
    <t>implantát spinální fixační systém FJS tyč ohnutá 5,5 x 50 mm 020632100</t>
  </si>
  <si>
    <t>KK504</t>
  </si>
  <si>
    <t>implantát spinální fixační systém FJS tyč ohnutá 5,5 x 70 mm 020628100</t>
  </si>
  <si>
    <t>KK349</t>
  </si>
  <si>
    <t>implantát spinální fixační systém FJS tyč ohnutá 5,5 x 90 mm 020626100</t>
  </si>
  <si>
    <t>KK246</t>
  </si>
  <si>
    <t>implantát spinální fixační systém FJS tyč rovná 5,5  x 120 mm 020614100</t>
  </si>
  <si>
    <t>KK245</t>
  </si>
  <si>
    <t>implantát spinální fixační systém FJS tyč rovná 5,5  x 150 mm 020615100</t>
  </si>
  <si>
    <t>KK263</t>
  </si>
  <si>
    <t>implantát spinální fixační systém FJS tyč rovná 5,5  x 200 mm 020618100</t>
  </si>
  <si>
    <t>KI993</t>
  </si>
  <si>
    <t>implantát spinální fixační systém PS hrud/bed zadní přístup šroub polyaxiální 5,5 x 35 mm TM-5535</t>
  </si>
  <si>
    <t>KJ003</t>
  </si>
  <si>
    <t>implantát spinální fixační systém PS hrud/bed zadní přístup šroub polyaxiální 6,5 x 45 mm TM-6545</t>
  </si>
  <si>
    <t>KJ004</t>
  </si>
  <si>
    <t>implantát spinální fixační systém PS hrud/bed zadní přístup šroub polyaxiální 6,5 x 50 mm TM-6550</t>
  </si>
  <si>
    <t>KJ005</t>
  </si>
  <si>
    <t>implantát spinální fixační systém PS hrud/bed zadní přístup šroub polyaxiální 6,5 x 55 mm TM-6555</t>
  </si>
  <si>
    <t>KJ015</t>
  </si>
  <si>
    <t>implantát spinální fixační systém PS hrud/bed zadní přístup šroub polyaxiální cement 5,5 x 40 mm TC-5540</t>
  </si>
  <si>
    <t>KJ032</t>
  </si>
  <si>
    <t>implantát spinální fixační systém PS hrud/bed zadní přístup tyč 6,0 x 400 mm TR-0400</t>
  </si>
  <si>
    <t>KJ024</t>
  </si>
  <si>
    <t>implantát spinální fixační systém PS hrud/bed zadní přístup tyč 6,0 x 50 mm TR-0050</t>
  </si>
  <si>
    <t>KJ025</t>
  </si>
  <si>
    <t>implantát spinální fixační systém PS hrud/bed zadní přístup tyč 6,0 x 60 mm TR-0060</t>
  </si>
  <si>
    <t>KJ026</t>
  </si>
  <si>
    <t>implantát spinální fixační systém PS hrud/bed zadní přístup tyč 6,0 x 70 mm TR-0070</t>
  </si>
  <si>
    <t>KJ028</t>
  </si>
  <si>
    <t>implantát spinální fixační systém PS hrud/bed zadní přístup tyč 6,0 x 90 mm TR-0090</t>
  </si>
  <si>
    <t>KJ035</t>
  </si>
  <si>
    <t>implantát spinální fixační systém PS konektor příčný polyaxiální L k systému TRIA PS TT-0040</t>
  </si>
  <si>
    <t>KJ034</t>
  </si>
  <si>
    <t>implantát spinální fixační systém PS konektor příčný polyaxiální M k systému TRIA PS TT-0034</t>
  </si>
  <si>
    <t>KI988</t>
  </si>
  <si>
    <t>implantát spinální fixační systém PS šroub mono- polyaxiální 4,5 x 30 mm TM-4530</t>
  </si>
  <si>
    <t>KI989</t>
  </si>
  <si>
    <t>implantát spinální fixační systém PS šroub mono- polyaxiální 4,5 x 35 mm TM-4535</t>
  </si>
  <si>
    <t>KI994</t>
  </si>
  <si>
    <t>implantát spinální fixační systém PS šroub mono-polyaxiální 5,5 x 40 mm TM-5540</t>
  </si>
  <si>
    <t>KJ001</t>
  </si>
  <si>
    <t>implantát spinální fixační systém PS šroub mono-polyaxiální 6,5 x 35 mm TM-6535</t>
  </si>
  <si>
    <t>KJ002</t>
  </si>
  <si>
    <t>implantát spinální fixační systém PS šroub mono-polyaxiální 6,5 x 40 mm TM-6540</t>
  </si>
  <si>
    <t>KJ010</t>
  </si>
  <si>
    <t>implantát spinální fixační systém PS šroub polyaxiální 7,5 x 45 mm TM-7545</t>
  </si>
  <si>
    <t>KJ029</t>
  </si>
  <si>
    <t>implantát spinální fixační systém PS tyč spojovací 6,0 x 100 mm TR-0100</t>
  </si>
  <si>
    <t>KJ027</t>
  </si>
  <si>
    <t>implantát spinální fixační systém PS tyč spojovací 6,0 x 80 mm TR-0080</t>
  </si>
  <si>
    <t>KJ023</t>
  </si>
  <si>
    <t>implantát spinální fixační systém PS zajišťovací TS-0010</t>
  </si>
  <si>
    <t>KK264</t>
  </si>
  <si>
    <t>implantát spinální fixační systém Usmart konektor příčný 5,5 mm 013801000</t>
  </si>
  <si>
    <t>implantát spinální fixační systém Usmart konektor příčný 5,5 mm 022301010</t>
  </si>
  <si>
    <t>KK232</t>
  </si>
  <si>
    <t>implantát spinální fixační systém Usmart šroub pedikulární polyaxiální redukční 5,5 x 45 mm 022705010</t>
  </si>
  <si>
    <t>KJ972</t>
  </si>
  <si>
    <t>implantát spinální fixační systém USMART šroub uzamykací 021801010</t>
  </si>
  <si>
    <t>KK265</t>
  </si>
  <si>
    <t>implantát spinální fixační systém Usmart tyč pro konektor příčný 4,00 x 50 mm 022403000</t>
  </si>
  <si>
    <t>KK225</t>
  </si>
  <si>
    <t>implantát spinální fixační systém Venus šroub 2T pedikulární perforovaný 5,5 x 40 mm 4000045540</t>
  </si>
  <si>
    <t>KK226</t>
  </si>
  <si>
    <t>implantát spinální fixační systém Venus šroub 2T pedikulární perforovaný 5,5 x 45 mm 4000045545</t>
  </si>
  <si>
    <t>KK228</t>
  </si>
  <si>
    <t>implantát spinální fixační systém Venus šroub 2T pedikulární perforovaný 6,5 x 40 mm 4000046540</t>
  </si>
  <si>
    <t>KK229</t>
  </si>
  <si>
    <t>implantát spinální fixační systém Venus šroub 2T pedikulární perforovaný 6,5 x 45 mm 4000046545</t>
  </si>
  <si>
    <t>KK230</t>
  </si>
  <si>
    <t>implantát spinální fixační systém Venus šroub 2T pedikulární perforovaný 6,5 x 50 mm 4000046550</t>
  </si>
  <si>
    <t>KK231</t>
  </si>
  <si>
    <t>implantát spinální fixační systém Venus šroub 2T pedikulární perforovaný 6,5 x 55 mm 4000046555</t>
  </si>
  <si>
    <t>KK224</t>
  </si>
  <si>
    <t>implantát spinální fixační systém Venus šroub zajišťovací pro konektor příčný VL-PMS</t>
  </si>
  <si>
    <t>KK259</t>
  </si>
  <si>
    <t>implantát spinální fixační systém VIRAGE dlaha okcipitální nastavitelná velikost S krční zadní přístup 07.01693.004</t>
  </si>
  <si>
    <t>KK258</t>
  </si>
  <si>
    <t>implantát spinální fixační systém VIRAGE šroub jistící krční zadní přístup 07.01728.001</t>
  </si>
  <si>
    <t>KK253</t>
  </si>
  <si>
    <t>implantát spinální fixační systém VIRAGE šroub jistící krční zadní přístup-vzorek 07.01728.001-VZ</t>
  </si>
  <si>
    <t>KK261</t>
  </si>
  <si>
    <t>implantát spinální fixační systém VIRAGE šroub okcipitální 5,25 x 10 mm krční zadní přístup 07.01696.018</t>
  </si>
  <si>
    <t>KK260</t>
  </si>
  <si>
    <t>implantát spinální fixační systém VIRAGE šroub okcipitální 5,25 x 8 mm krční zadní přístup 07.01696.016</t>
  </si>
  <si>
    <t>KK247</t>
  </si>
  <si>
    <t>implantát spinální fixační systém VIRAGE šroub polyaxiální 3,5 x 12 mm krční zadní přístup-vzorek 07.01702.005-VZ</t>
  </si>
  <si>
    <t>KK248</t>
  </si>
  <si>
    <t>implantát spinální fixační systém VIRAGE šroub polyaxiální 3,5 x 14 mm krční zadní přístup-vzorek 07.01702.007-VZ</t>
  </si>
  <si>
    <t>KK255</t>
  </si>
  <si>
    <t>implantát spinální fixační systém VIRAGE šroub polyaxiální 3,5 x 16 mm krční zadní přístup 07.01702.009</t>
  </si>
  <si>
    <t>KK256</t>
  </si>
  <si>
    <t>implantát spinální fixační systém VIRAGE šroub polyaxiální 3,5 x 28 mm krční zadní přístup 07.01702.021</t>
  </si>
  <si>
    <t>KK257</t>
  </si>
  <si>
    <t>implantát spinální fixační systém VIRAGE šroub polyaxiální 3,5 x 34 mm krční zadní přístup 07.01702.027</t>
  </si>
  <si>
    <t>KK250</t>
  </si>
  <si>
    <t>implantát spinální fixační systém VIRAGE šroub polyaxiální 4,0 x 14 mm krční zadní přístup-vzorek 07.01702.050-VZ</t>
  </si>
  <si>
    <t>KK251</t>
  </si>
  <si>
    <t>implantát spinální fixační systém VIRAGE šroub polyaxiální 4,0 x 16 mm krční zadní přístup-vzorek 07.01702.052-VZ</t>
  </si>
  <si>
    <t>KK252</t>
  </si>
  <si>
    <t>implantát spinální fixační systém VIRAGE šroub polyaxiální 4,0 x 18 mm krční zadní přístup-vzorek 07.01702.054-VZ</t>
  </si>
  <si>
    <t>KK262</t>
  </si>
  <si>
    <t>implantát spinální fixační systém VIRAGE tyč okcipitální zahnutá titan 100° krční zadní přístup 07.01712.001</t>
  </si>
  <si>
    <t>KK254</t>
  </si>
  <si>
    <t>implantát spinální fixační systém VIRAGE tyč zahnutá titan  3,5 x 70 mm krční zadní přístup-vzorek 07.01710.007-VZ</t>
  </si>
  <si>
    <t>KK511</t>
  </si>
  <si>
    <t>implantát spinální FJS tyč ohnutá 5,5 x 80 mm 020612100</t>
  </si>
  <si>
    <t>KJ241</t>
  </si>
  <si>
    <t>implantát spinální náhrada meziobratlová klec PLIF fusion cage, expandibilní 23 x 11 x 7 mm 100901700</t>
  </si>
  <si>
    <t>KK615</t>
  </si>
  <si>
    <t>implantát spinální náhrada meziobratlová LUMIR boční lumbální expandibilní klec s dlahou 40 x 20 mm, 10 - 14 mm 100902002</t>
  </si>
  <si>
    <t>KK616</t>
  </si>
  <si>
    <t>implantát spinální náhrada meziobratlová LUMIR boční lumbální expandibilní klec s dlahou 40 x 20 mm, 12 - 16 mm 100903002</t>
  </si>
  <si>
    <t>KK618</t>
  </si>
  <si>
    <t>implantát spinální náhrada meziobratlová LUMIR boční lumbální expandibilní klec s dlahou 45 x 20 mm, 10 - 14 mm 100905002</t>
  </si>
  <si>
    <t>KK617</t>
  </si>
  <si>
    <t>implantát spinální náhrada meziobratlová LUMIR boční lumbální expandibilní klec s dlahou 45 x 20 mm, 8 - 12 mm 100904002</t>
  </si>
  <si>
    <t>KK613</t>
  </si>
  <si>
    <t>implantát spinální náhrada meziobratlová LUMIR kostní šroub 30 mm 100913002</t>
  </si>
  <si>
    <t>KK614</t>
  </si>
  <si>
    <t>implantát spinální náhrada meziobratlová LUMIR kostní šroub 35 mm 100914002</t>
  </si>
  <si>
    <t>KJ389</t>
  </si>
  <si>
    <t>implantát spinální náhrada těla obratle BIOLIGN VBR  tělo expandibilní SMALL 30 - 45 mm VT03045</t>
  </si>
  <si>
    <t>KJ390</t>
  </si>
  <si>
    <t>implantát spinální náhrada těla obratle BIOLIGN VBR destička koncová 20 mm 0° EP2000</t>
  </si>
  <si>
    <t>KJ392</t>
  </si>
  <si>
    <t>implantát spinální náhrada těla obratle BIOLIGN VBR destička koncová 24 mm 5° EP2405</t>
  </si>
  <si>
    <t>KK331</t>
  </si>
  <si>
    <t>implantát spinální náhrada těla obratle BIOLIGN VBR destička koncová 24 mm O° EP2400</t>
  </si>
  <si>
    <t>KJ256</t>
  </si>
  <si>
    <t>implantát spinální náhrada těla obratle BIOLIGN VBR expandibilní endplate 20 mm X0°, 20-33 mm VT02033</t>
  </si>
  <si>
    <t>KJ527</t>
  </si>
  <si>
    <t>implantát spinální náhrada těla obratle BIOLIGN VBR tělo expandibilní krční 15 - 22 mm VC01522</t>
  </si>
  <si>
    <t>KJ242</t>
  </si>
  <si>
    <t>implantát spinální šroub bikortikální 3,5 x 21 mm LB461T</t>
  </si>
  <si>
    <t>KK346</t>
  </si>
  <si>
    <t>implantát spinální USMART šeoub polyaxiální 5,5 x 40 mm 023005010</t>
  </si>
  <si>
    <t>KK347</t>
  </si>
  <si>
    <t>implantát spinální USMART šeoub polyaxiální 6,5 x 40 mm 023011010</t>
  </si>
  <si>
    <t>KK233</t>
  </si>
  <si>
    <t>implantát spinální USMART šroub pedikulární 6,5 x 35 mm 023010010</t>
  </si>
  <si>
    <t>KK595</t>
  </si>
  <si>
    <t>implantát spinální Usmart šroub pedikulární polyaxiální 5,5 x 35 mm 023004010</t>
  </si>
  <si>
    <t>KK586</t>
  </si>
  <si>
    <t>implantát spinální Usmart šroub pedikulární polyaxiální 5,5 x 50 mm 023031010</t>
  </si>
  <si>
    <t>KK506</t>
  </si>
  <si>
    <t>implantát spinální USMART šroub pedikulární polyaxiální redukční 6,0 x 45 mm 022711010</t>
  </si>
  <si>
    <t>KK567</t>
  </si>
  <si>
    <t>implantát spinální Usmart šroub pedikulární polyaxiální redukční 6,5 x 50 mm 022712010</t>
  </si>
  <si>
    <t>KK273</t>
  </si>
  <si>
    <t>implantát spinální USMART šroub polyaxiální 4,5 x 35 mm 023023010</t>
  </si>
  <si>
    <t>KK274</t>
  </si>
  <si>
    <t>implantát spinální USMART šroub polyaxiální 4,5 x 40 mm 023024010</t>
  </si>
  <si>
    <t>implantát spinální USMART šroub polyaxiální 5,5 x 40 mm 023005010</t>
  </si>
  <si>
    <t>KK525</t>
  </si>
  <si>
    <t>implantát spinální Usmart šroub polyaxiální 5.5 x 45 mm 023006010</t>
  </si>
  <si>
    <t>implantát spinální USMART šroub polyaxiální 6,5 x 40 mm 023011010</t>
  </si>
  <si>
    <t>KJ973</t>
  </si>
  <si>
    <t>implantát spinální USMART šroub polyaxiální 6,5 x 45 mm 023012010</t>
  </si>
  <si>
    <t>KJ974</t>
  </si>
  <si>
    <t>implantát spinální USMART šroub polyaxiální 6,5 x 50 mm 023013010</t>
  </si>
  <si>
    <t>implantát spinální USMART šroub uzamykací 021801010</t>
  </si>
  <si>
    <t>KK560</t>
  </si>
  <si>
    <t>implantát spinální Usmart tyč pro konektor příčný 4,0 x 70 mm 022407000</t>
  </si>
  <si>
    <t>implantát spinální Usmart tyč pro konektor příčný 4,00 x 50 mm 022403000</t>
  </si>
  <si>
    <t>KK561</t>
  </si>
  <si>
    <t>implantát spinální Usmart X příčný konektor 5,5 mm 022301010</t>
  </si>
  <si>
    <t>KK497</t>
  </si>
  <si>
    <t>iplantát spinální fixační systém FJS šroub zajišťovací 016624000</t>
  </si>
  <si>
    <t>KK498</t>
  </si>
  <si>
    <t>iplantát spinální systém CFS tyč 3,5 x 210 mm 050101000</t>
  </si>
  <si>
    <t>KH634</t>
  </si>
  <si>
    <t>jehla pro vertebroplastiku 10G s bočným otevřením  sada 2ks 03.702.218S</t>
  </si>
  <si>
    <t>KG636</t>
  </si>
  <si>
    <t>klip na aneurysma FE680K</t>
  </si>
  <si>
    <t>KD730</t>
  </si>
  <si>
    <t>Klip na aneurysma FE700K</t>
  </si>
  <si>
    <t>KF155</t>
  </si>
  <si>
    <t>klip na aneurysma FE720K</t>
  </si>
  <si>
    <t>KD957</t>
  </si>
  <si>
    <t>Klip na aneurysma FE722K</t>
  </si>
  <si>
    <t>KG821</t>
  </si>
  <si>
    <t>klip na aneurysma FE726K</t>
  </si>
  <si>
    <t>KF147</t>
  </si>
  <si>
    <t>Klip na aneurysma FE740K</t>
  </si>
  <si>
    <t>KF841</t>
  </si>
  <si>
    <t>klip na aneurysma FE742K</t>
  </si>
  <si>
    <t>KF146</t>
  </si>
  <si>
    <t>klip na aneurysma FE750K</t>
  </si>
  <si>
    <t>KB529</t>
  </si>
  <si>
    <t>klip na aneurysma FE752K</t>
  </si>
  <si>
    <t>KA274</t>
  </si>
  <si>
    <t>matka vnitřní 179702000</t>
  </si>
  <si>
    <t>KD177</t>
  </si>
  <si>
    <t>pyramesh 905-133</t>
  </si>
  <si>
    <t>KD638</t>
  </si>
  <si>
    <t>pyramesh 905-163</t>
  </si>
  <si>
    <t>KD723</t>
  </si>
  <si>
    <t>pyramesh 905-194</t>
  </si>
  <si>
    <t>KA376</t>
  </si>
  <si>
    <t>pyramesh 905-299</t>
  </si>
  <si>
    <t>KI278</t>
  </si>
  <si>
    <t>sada jehel pro vertebroplastiku s bočním otvorem 03.702.216S</t>
  </si>
  <si>
    <t>KI810</t>
  </si>
  <si>
    <t>systém Hydrocephální drenážní Shunt PRO-GAV SA 20 S PÉR. REZ dětský FX427T</t>
  </si>
  <si>
    <t>systém Hydrocephální drenážní Shunt PRO-GAV SYST. SA 20 S PÉR.REZ dětský FX427T</t>
  </si>
  <si>
    <t>KA137</t>
  </si>
  <si>
    <t>šroub axon 404.530</t>
  </si>
  <si>
    <t>KD721</t>
  </si>
  <si>
    <t>šroub axon 404.532</t>
  </si>
  <si>
    <t>KE898</t>
  </si>
  <si>
    <t>šroub axon 405.462</t>
  </si>
  <si>
    <t>KA146</t>
  </si>
  <si>
    <t>šroub axon 405.512</t>
  </si>
  <si>
    <t>KA147</t>
  </si>
  <si>
    <t>šroub axon 405.514</t>
  </si>
  <si>
    <t>KA138</t>
  </si>
  <si>
    <t>šroub axon 405.516</t>
  </si>
  <si>
    <t>KC457</t>
  </si>
  <si>
    <t>šroub axon 405.518</t>
  </si>
  <si>
    <t>KE278</t>
  </si>
  <si>
    <t>šroub axon 405.524</t>
  </si>
  <si>
    <t>KA139</t>
  </si>
  <si>
    <t>šroub axon 406.104</t>
  </si>
  <si>
    <t>KG648</t>
  </si>
  <si>
    <t>šroub bikortikalní 3,5 x 18 mm LB458T</t>
  </si>
  <si>
    <t>KG650</t>
  </si>
  <si>
    <t>šroub bikortikalní 3,5 x 19 mm LB459T</t>
  </si>
  <si>
    <t>KG651</t>
  </si>
  <si>
    <t>šroub bikortikalní 3,5 x 20 mm LB460T</t>
  </si>
  <si>
    <t>KH260</t>
  </si>
  <si>
    <t>šroub bikortikální 3,5 x 22 mm LB462T</t>
  </si>
  <si>
    <t>KG652</t>
  </si>
  <si>
    <t>šroub bikortikalní 3,5 x 23 mm LB463T</t>
  </si>
  <si>
    <t>KA153</t>
  </si>
  <si>
    <t>šroub dens stratec 405.438</t>
  </si>
  <si>
    <t>KA152</t>
  </si>
  <si>
    <t>šroub dens stratec 405.440</t>
  </si>
  <si>
    <t>ZD213</t>
  </si>
  <si>
    <t>Šroub distrakční 14 mm FF904SB</t>
  </si>
  <si>
    <t>KG911</t>
  </si>
  <si>
    <t>šroub matrix midface 3 mm 04.503.223.01C</t>
  </si>
  <si>
    <t>KG912</t>
  </si>
  <si>
    <t>šroub matrix midface 4 mm 04.503.224.01C</t>
  </si>
  <si>
    <t>ZA081</t>
  </si>
  <si>
    <t>Šroub mini 2 L6-ti 520100</t>
  </si>
  <si>
    <t>ZG277</t>
  </si>
  <si>
    <t>Šroub mini 2 L8-ti 520200</t>
  </si>
  <si>
    <t>KE347</t>
  </si>
  <si>
    <t>šroub na C2 405.442</t>
  </si>
  <si>
    <t>KD186</t>
  </si>
  <si>
    <t>šroub na C2 405.446</t>
  </si>
  <si>
    <t>KJ147</t>
  </si>
  <si>
    <t>šroub na krční páteř 3,5 x 24 mm LB464T</t>
  </si>
  <si>
    <t>KH590</t>
  </si>
  <si>
    <t>šroub occipitální 4,5 x 6 mm 04.601.106</t>
  </si>
  <si>
    <t>KE684</t>
  </si>
  <si>
    <t>šroub okcipitalní 4,5 x  8 mm 04.601.108</t>
  </si>
  <si>
    <t>KE685</t>
  </si>
  <si>
    <t>šroub okcipitalní 4,5 x10 mm 04.601.110</t>
  </si>
  <si>
    <t>KE829</t>
  </si>
  <si>
    <t>šroub polyaxální 179712545</t>
  </si>
  <si>
    <t>KE830</t>
  </si>
  <si>
    <t>šroub polyaxální 179712550</t>
  </si>
  <si>
    <t>KE832</t>
  </si>
  <si>
    <t>šroub polyaxální 179712640</t>
  </si>
  <si>
    <t>KE795</t>
  </si>
  <si>
    <t>šroub polyaxální 179712645</t>
  </si>
  <si>
    <t>KE833</t>
  </si>
  <si>
    <t>šroub polyaxální 179712650</t>
  </si>
  <si>
    <t>KG896</t>
  </si>
  <si>
    <t>šroub RapidSorb kortikální 805.604.02S</t>
  </si>
  <si>
    <t>KG654</t>
  </si>
  <si>
    <t>šroub revizní 4,5 x 18 mm LA018T</t>
  </si>
  <si>
    <t>KD185</t>
  </si>
  <si>
    <t>šroub TSLP 489.140</t>
  </si>
  <si>
    <t>KA182</t>
  </si>
  <si>
    <t>šroub TSLP 489.142</t>
  </si>
  <si>
    <t>KA179</t>
  </si>
  <si>
    <t>šroub TSLP 489.154</t>
  </si>
  <si>
    <t>KD353</t>
  </si>
  <si>
    <t>šroub TSLP 489.156</t>
  </si>
  <si>
    <t>KD182</t>
  </si>
  <si>
    <t>šroub TSLP 489.162</t>
  </si>
  <si>
    <t>KE792</t>
  </si>
  <si>
    <t>šroub vectra 04.613.714</t>
  </si>
  <si>
    <t>KE793</t>
  </si>
  <si>
    <t>šroub vectra 04.613.716</t>
  </si>
  <si>
    <t>KE819</t>
  </si>
  <si>
    <t>šroub vectra 04.613.718</t>
  </si>
  <si>
    <t>KE820</t>
  </si>
  <si>
    <t>šroub vectra 04.613.768</t>
  </si>
  <si>
    <t>KC455</t>
  </si>
  <si>
    <t>tyč axon 498.957</t>
  </si>
  <si>
    <t>KG056</t>
  </si>
  <si>
    <t>tyč kovová 35 mm 179772035</t>
  </si>
  <si>
    <t>KF141</t>
  </si>
  <si>
    <t>tyč occipital 04.161.032</t>
  </si>
  <si>
    <t>KG665</t>
  </si>
  <si>
    <t>tyč předohnutá 40 mm 179772040</t>
  </si>
  <si>
    <t>KG618</t>
  </si>
  <si>
    <t>tyč předohnutá 75 mm 179772075</t>
  </si>
  <si>
    <t>50115005</t>
  </si>
  <si>
    <t>IUTN - neurostimulace (Z511)</t>
  </si>
  <si>
    <t>ZL936</t>
  </si>
  <si>
    <t>Antena 37092</t>
  </si>
  <si>
    <t>ZH541</t>
  </si>
  <si>
    <t>Drát tunelovací 38 cm 8583</t>
  </si>
  <si>
    <t>ZF815</t>
  </si>
  <si>
    <t>Elektroda neurostimulační Quard plus 3888-45</t>
  </si>
  <si>
    <t>ZL933</t>
  </si>
  <si>
    <t>Elektroda osmipólová Verctris 977A290</t>
  </si>
  <si>
    <t>ZO305</t>
  </si>
  <si>
    <t>Elektroda VECTRIS COMPACT 60 cm 977A260</t>
  </si>
  <si>
    <t>ZM009</t>
  </si>
  <si>
    <t>Kabel spojovací RC, PC 37081-40</t>
  </si>
  <si>
    <t>ZF698</t>
  </si>
  <si>
    <t>Kabel testovací Snap-lid conector cable 355531</t>
  </si>
  <si>
    <t>ZM731</t>
  </si>
  <si>
    <t>Katetr ascenda set 66 cm 8780</t>
  </si>
  <si>
    <t>ZL934</t>
  </si>
  <si>
    <t>Kotvička dvoukřídlá Injex 97792</t>
  </si>
  <si>
    <t>ZO820</t>
  </si>
  <si>
    <t>Nástroj k výměně neurostimulační elektrody Quard plus 3888-45 INTRODUCER KIT 355063</t>
  </si>
  <si>
    <t>ZN567</t>
  </si>
  <si>
    <t>Prodlužka elektrody k systému neurostimulačnímu RESTORE ADVANCED 37082-40</t>
  </si>
  <si>
    <t>ZL698</t>
  </si>
  <si>
    <t>Programátor pacientský L633 97740</t>
  </si>
  <si>
    <t>ZJ292</t>
  </si>
  <si>
    <t>Sada zaváděcí plnící synchromed 8540</t>
  </si>
  <si>
    <t>ZI266</t>
  </si>
  <si>
    <t>Systém neurostimulační Prime Advanced 37702</t>
  </si>
  <si>
    <t>ZL932</t>
  </si>
  <si>
    <t>Systém neurostimulační PrimeAdvanced - SureScan 97702</t>
  </si>
  <si>
    <t>ZP543</t>
  </si>
  <si>
    <t>Systém neurostimulační SCS elektroda model 3888-56 3888-56</t>
  </si>
  <si>
    <t>ZP542</t>
  </si>
  <si>
    <t>Systém neurostimulační SCS prodlužka elektrody 40 cm 37083-40</t>
  </si>
  <si>
    <t>ZO919</t>
  </si>
  <si>
    <t>Systém pumpový programovatelný SYNCHROMED II 40 ml 8637-40</t>
  </si>
  <si>
    <t>ZO920</t>
  </si>
  <si>
    <t>Systém pumpový programovatelný SYNCHROMED II programátor pacientský 8835</t>
  </si>
  <si>
    <t>ZJ291</t>
  </si>
  <si>
    <t>Systém pumpový programovatelný SYNCHROMED II-20 ml 8637-20</t>
  </si>
  <si>
    <t>ZL935</t>
  </si>
  <si>
    <t>Tunelizátor podkoží Tunneling tool 3755-40</t>
  </si>
  <si>
    <t>ZO411</t>
  </si>
  <si>
    <t>Tunelizátor podkoží Tunneling tool 38/60 3655-38</t>
  </si>
  <si>
    <t>ZJ629</t>
  </si>
  <si>
    <t>Záslepka k neurostimulačnímu systému 3550-29</t>
  </si>
  <si>
    <t>50115006</t>
  </si>
  <si>
    <t>IUTN - neuromodulace-DBS (Z508)</t>
  </si>
  <si>
    <t>ZK774</t>
  </si>
  <si>
    <t>Adaptér pocket adaptor DBS 64002</t>
  </si>
  <si>
    <t>ZD700</t>
  </si>
  <si>
    <t>Elektroda neurostimulační čtyřpólová pro DBS model 3389-40</t>
  </si>
  <si>
    <t>ZK768</t>
  </si>
  <si>
    <t>Generátor Libra XP 6644</t>
  </si>
  <si>
    <t>ZN134</t>
  </si>
  <si>
    <t>Kabel pro mikroelektrody bal. á 1 ks FC102066</t>
  </si>
  <si>
    <t>ZA265</t>
  </si>
  <si>
    <t>Kabel prodlužovací 40 cm PC, RC 37086-40</t>
  </si>
  <si>
    <t>ZE753</t>
  </si>
  <si>
    <t>Kabel spojovací PC, RC 40 cm BN3708640D</t>
  </si>
  <si>
    <t>ZF977</t>
  </si>
  <si>
    <t>Kabel spojovací PC, RC 95 cm BN3708695D</t>
  </si>
  <si>
    <t>ZH731</t>
  </si>
  <si>
    <t>Modul nabíjecí k Activa RC 37651</t>
  </si>
  <si>
    <t>ZE754</t>
  </si>
  <si>
    <t>Programátor pacientský k PC, RC,SC 37642</t>
  </si>
  <si>
    <t>ZM005</t>
  </si>
  <si>
    <t>Set NEXFRAME - jednorázový materiál k operaci NL NEXFRAME</t>
  </si>
  <si>
    <t>ZL648</t>
  </si>
  <si>
    <t>Stimloc 924256</t>
  </si>
  <si>
    <t>ZE466</t>
  </si>
  <si>
    <t>Stimloc M924256A003</t>
  </si>
  <si>
    <t>ZH730</t>
  </si>
  <si>
    <t>Systém neurostimulační Activa RC 37612</t>
  </si>
  <si>
    <t>ZE752</t>
  </si>
  <si>
    <t>Systém neurostimulační Activia PC 37601</t>
  </si>
  <si>
    <t>ZP108</t>
  </si>
  <si>
    <t>Systém neurostimulační DBS INFINITY elektroda směrová 8CH 1,5 mm kontakt 0,5 mm mezera délka 30 cm 6170</t>
  </si>
  <si>
    <t>ZP105</t>
  </si>
  <si>
    <t>Systém neurostimulační DBS INFINITY generátor 6662</t>
  </si>
  <si>
    <t>ZP106</t>
  </si>
  <si>
    <t>Systém neurostimulační DBS INFINITY prodlužka elektrody 6372</t>
  </si>
  <si>
    <t>ZA490</t>
  </si>
  <si>
    <t>Systém neurostimulační DBS INFINITY průchodka elektrody Guardian 6010</t>
  </si>
  <si>
    <t>50115011</t>
  </si>
  <si>
    <t>IUTN - ostat.nákl.PZT (Z515)</t>
  </si>
  <si>
    <t>KA087</t>
  </si>
  <si>
    <t>granule chron stratec 710.014S</t>
  </si>
  <si>
    <t>KA086</t>
  </si>
  <si>
    <t>granule chron stratec 710.025S</t>
  </si>
  <si>
    <t>ZM626</t>
  </si>
  <si>
    <t>Implantát kostní - umělá náhrada tkáně Actifuse ABX Putty 1,5 ml s aplikátorem 506005078059</t>
  </si>
  <si>
    <t>ZM627</t>
  </si>
  <si>
    <t>Implantát kostní - umělá náhrada tkáně Actifuse ABX Putty 2,5 ml s aplikátorem 506005078047</t>
  </si>
  <si>
    <t>KI276</t>
  </si>
  <si>
    <t>implantát kostní pro vertebroplastiku perkutánní, sada 07.702.016S</t>
  </si>
  <si>
    <t>ZN505</t>
  </si>
  <si>
    <t>Implantát kostní-umělá náhrada tkáně Actifuse mikrogranulát 2-5 mm bal. á 5 ml ELS80J094LG</t>
  </si>
  <si>
    <t>KE629</t>
  </si>
  <si>
    <t>inspace   8 mm 04.630.008S</t>
  </si>
  <si>
    <t>ZE191</t>
  </si>
  <si>
    <t>Náhrada dury 5 x 5 cm 61100</t>
  </si>
  <si>
    <t>ZA276</t>
  </si>
  <si>
    <t>Neuro-patch 4 x 5 cm á 2 ks 1064045</t>
  </si>
  <si>
    <t>ZF905</t>
  </si>
  <si>
    <t>Neuro-patch 6 x 14 cm 1064010</t>
  </si>
  <si>
    <t>ZA275</t>
  </si>
  <si>
    <t>Neuro-patch 6 x 8 cm 1064029</t>
  </si>
  <si>
    <t>KI277</t>
  </si>
  <si>
    <t>Sada viscosafe pro injekční aplikaci 03.702.215S</t>
  </si>
  <si>
    <t>KK520</t>
  </si>
  <si>
    <t>systém Hydrocephální drenážní Shunt PRO-GAV SA 10 S PÉR.REZ. FV425T</t>
  </si>
  <si>
    <t>ZB153</t>
  </si>
  <si>
    <t>Vosk kostní Knochenwasch 2,5 G 1029754</t>
  </si>
  <si>
    <t>ZD452</t>
  </si>
  <si>
    <t>Fólie incizní oper film 16 x 30 cm bal. á 20 ks 31 067</t>
  </si>
  <si>
    <t>ZA541</t>
  </si>
  <si>
    <t>Fólie incizní rucodrape ( opraflex ) 40 x 35 cm 25444</t>
  </si>
  <si>
    <t>ZA596</t>
  </si>
  <si>
    <t>Gáza skládaná 10 cm x 35 cm karton á 1000 ks 11003+</t>
  </si>
  <si>
    <t>ZD094</t>
  </si>
  <si>
    <t>Gáza skládaná 8 cm x 17 cm / 5 ks karton á 1000 ks 37017</t>
  </si>
  <si>
    <t>ZA539</t>
  </si>
  <si>
    <t>Kompresa NT 10 x 10 cm nesterilní 06103</t>
  </si>
  <si>
    <t>ZC854</t>
  </si>
  <si>
    <t>Kompresa NT 7,5 x 7,5 cm/2 ks sterilní 26510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</si>
  <si>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</si>
  <si>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</si>
  <si>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</si>
  <si>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</si>
  <si>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ZM326</t>
  </si>
  <si>
    <t>Krytí hemostatické nevstřebatelné textilní hemopatch kit. box medium 4,5 x 4,5 cm bal. á 3 ks 1505182</t>
  </si>
  <si>
    <t>ZM327</t>
  </si>
  <si>
    <t>Krytí hemostatické nevstřebatelné textilní hemopatch kit. box small 2,7 x 2,7 cm bal. á 5 ks (1503745) 1505183</t>
  </si>
  <si>
    <t>ZB085</t>
  </si>
  <si>
    <t>Krytí hemostatické standard 5 x 7,50 cm bal. á 12 ks 1903GB</t>
  </si>
  <si>
    <t>ZI108</t>
  </si>
  <si>
    <t>Krytí hemostatické surgicel fibrilar 2,5 cm x 5 cm bal. á 10 ks 411961</t>
  </si>
  <si>
    <t>ZJ616</t>
  </si>
  <si>
    <t>Krytí hemostatické traumacel biodress comfort 10 x 10 cm bal. á 5 ks V0082085</t>
  </si>
  <si>
    <t>ZN200</t>
  </si>
  <si>
    <t>Krytí hemostatické traumacel new dent kostky bal. á 50 ks 10115</t>
  </si>
  <si>
    <t>ZO032</t>
  </si>
  <si>
    <t>Krytí hypoalergenní Cosmopor antibacterial Ag 15 x 8 cm bal. á 25 ks 9010041</t>
  </si>
  <si>
    <t>ZI488</t>
  </si>
  <si>
    <t>Krytí hypoalergenní Cosmopor antibacterial Ag 7,2 x 5 cm bal. á 25 ks 9010001</t>
  </si>
  <si>
    <t>ZA554</t>
  </si>
  <si>
    <t>Krytí hypro-sorb R 10 x 10 x 10 mm bal. á 10 ks 006 - již se nevyrábí</t>
  </si>
  <si>
    <t>ZA325</t>
  </si>
  <si>
    <t>Krytí hypro-sorb R 65 x 55 mm 002 - již se nevyrábí</t>
  </si>
  <si>
    <t>ZB404</t>
  </si>
  <si>
    <t>Náplast cosmos 8 cm x 1 m 5403353</t>
  </si>
  <si>
    <t>ZA331</t>
  </si>
  <si>
    <t>Obinadlo fixa crep 10 cm x 4 m 1323100104</t>
  </si>
  <si>
    <t>ZA427</t>
  </si>
  <si>
    <t>Obinadlo hydrofilní 14 cm x   5 m 13009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</si>
  <si>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</si>
  <si>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</si>
  <si>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</si>
  <si>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</si>
  <si>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</si>
  <si>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</si>
  <si>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ZA008</t>
  </si>
  <si>
    <t>Obvaz elastický síťový pruban č. 10 427310</t>
  </si>
  <si>
    <t>ZF080</t>
  </si>
  <si>
    <t>Rouška břišní 17 nití s kroužkem na tkanici 12 x 47 cm bal. á 50 ks 1230100311</t>
  </si>
  <si>
    <t>ZA502</t>
  </si>
  <si>
    <t>Tampon nesterilní stáčený 30 x 60 cm 1320300406</t>
  </si>
  <si>
    <t>ZA573</t>
  </si>
  <si>
    <t>Tampon nesterilní stáčený 9 x 9 cm karton á 12 000 ks 1320300401</t>
  </si>
  <si>
    <t>ZK351</t>
  </si>
  <si>
    <t>Tampon neurochirurgický neuro-tupf 90 x 25 mm bal. 10x10 ks 33278</t>
  </si>
  <si>
    <t>ZA648</t>
  </si>
  <si>
    <t>Tampon sterilní stáčený 30 x 60 cm / 5 ks karton á 350 ks 1230110426</t>
  </si>
  <si>
    <t>ZA095</t>
  </si>
  <si>
    <t>Cement kostní palacos R + G 2 x 40 g á 2 ks 66017569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</si>
  <si>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</si>
  <si>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</si>
  <si>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</si>
  <si>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</si>
  <si>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</si>
  <si>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</si>
  <si>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</si>
  <si>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</si>
  <si>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ZC345</t>
  </si>
  <si>
    <t>Čepelka skalpelová typ 367 BB367R</t>
  </si>
  <si>
    <t>ZL064</t>
  </si>
  <si>
    <t>Diamant 50 mm 9BA50D</t>
  </si>
  <si>
    <t>ZL065</t>
  </si>
  <si>
    <t>Diamant 60 mm 9BA60D</t>
  </si>
  <si>
    <t>ZA759</t>
  </si>
  <si>
    <t>Drén redon CH10 50 cm U2111000</t>
  </si>
  <si>
    <t>ZA761</t>
  </si>
  <si>
    <t>Drén redon CH12 50 cm U2111200</t>
  </si>
  <si>
    <t>ZC913</t>
  </si>
  <si>
    <t>Elektroda defibrilační pro děti 0-33/BS/ 0-15 kg quick combo 11996-000093</t>
  </si>
  <si>
    <t>ZI496</t>
  </si>
  <si>
    <t>Elektroda defibrilační pro dospělé QC 11996-000017</t>
  </si>
  <si>
    <t>ZI782</t>
  </si>
  <si>
    <t>Elektroda neutrální monopolární pro děti 2600 (dřív.k.č.2225)</t>
  </si>
  <si>
    <t>ZI781</t>
  </si>
  <si>
    <t>Elektroda neutrální monopolární pro dospělé á 100 ks 2125</t>
  </si>
  <si>
    <t>ZH396</t>
  </si>
  <si>
    <t>Elektroda NIM á 5 ks 8227304</t>
  </si>
  <si>
    <t>ZO986</t>
  </si>
  <si>
    <t>Elektroda pro stimulaci resp. registraci s vývrtkovou jehlou použití hlava 1,2 m 24 PK DME1001</t>
  </si>
  <si>
    <t>ZO989</t>
  </si>
  <si>
    <t>Elektroda speciální registrační U pro monitoraci hlavových nervů set 8226326</t>
  </si>
  <si>
    <t>ZP495</t>
  </si>
  <si>
    <t>Elektroda stimulační bipolární intraoperační 100 mm bal. á 10 ks BNP2001</t>
  </si>
  <si>
    <t>ZP494</t>
  </si>
  <si>
    <t>Elektroda stimulační monopolární intraoperační 175 mm šestihranný šroub bal. á 10 ks PSP1001</t>
  </si>
  <si>
    <t>ZH397</t>
  </si>
  <si>
    <t>Elektroda stimulační NIM 8225101</t>
  </si>
  <si>
    <t>Elektroda stimulační NIM á 5 ks 8225101</t>
  </si>
  <si>
    <t>ZH831</t>
  </si>
  <si>
    <t>Elektroda unipolární jednorázová MB-100</t>
  </si>
  <si>
    <t>Esmarch  60 x 1250 KVS 06125</t>
  </si>
  <si>
    <t>ZL060</t>
  </si>
  <si>
    <t>Fréza 50 mm 9BA50</t>
  </si>
  <si>
    <t>ZL061</t>
  </si>
  <si>
    <t>Fréza 60 mm 9BA60</t>
  </si>
  <si>
    <t>ZD208</t>
  </si>
  <si>
    <t>Hadice spojovací k odsávacím soupravám 07.068.25.220</t>
  </si>
  <si>
    <t>ZI529</t>
  </si>
  <si>
    <t>Hrot pracovní do ultrazvukového aspirátoru CUSA zahnutý C4608ELT</t>
  </si>
  <si>
    <t>ZK139</t>
  </si>
  <si>
    <t>Kabel bipolární 4 m GN130 ( GN140)</t>
  </si>
  <si>
    <t>ZN909</t>
  </si>
  <si>
    <t>Kabel bipolární k přístroji Aesculap GN160 délka 4 m AAG 28,6 mm plochý GN133 (GK281)</t>
  </si>
  <si>
    <t>ZN908</t>
  </si>
  <si>
    <t>Kabel bipolární k přístroji Aesculap GN160 délka 4 m GK194</t>
  </si>
  <si>
    <t>ZP288</t>
  </si>
  <si>
    <t>Kanyla ET 5PK 7 mm EMG FLEX k přístroji Cascade Elite bal. á 5 ks 8229970</t>
  </si>
  <si>
    <t>ZN945</t>
  </si>
  <si>
    <t>Kanyla ET 5PK 8 mm EMG FLEX k přístroji Cascade Elite bal. á 5 ks 8229980</t>
  </si>
  <si>
    <t>ZP439</t>
  </si>
  <si>
    <t>Kleště bioptické flexibilní  paediscope 255 mm FF378R</t>
  </si>
  <si>
    <t>ZK862</t>
  </si>
  <si>
    <t>Kleště úchopové flexibilní  paediscope 255 mm FF374R</t>
  </si>
  <si>
    <t>ZI212</t>
  </si>
  <si>
    <t>Klička koagulační GK115R</t>
  </si>
  <si>
    <t>ZK868</t>
  </si>
  <si>
    <t>Konektor codman straight SS 82-3048</t>
  </si>
  <si>
    <t>ZB553</t>
  </si>
  <si>
    <t>Láhev redon hi-vac 400 ml-kompletní 05.000.22.803</t>
  </si>
  <si>
    <t>ZI016</t>
  </si>
  <si>
    <t>Lepidlo tkáňové 5 ml BioGlue BG3515-5-G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</si>
  <si>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</si>
  <si>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</si>
  <si>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</si>
  <si>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</si>
  <si>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ZE310</t>
  </si>
  <si>
    <t>Nádoba na kontaminovaný odpad CS 6 l pův. 077802300</t>
  </si>
  <si>
    <t>ZL193</t>
  </si>
  <si>
    <t>Nástavec k vrtačce MIDAS rovný 10 cm small bore AVS10</t>
  </si>
  <si>
    <t>ZH964</t>
  </si>
  <si>
    <t>Nástavec k vrtačce MIDAS rovný krátký kraniální 7 cm AS07</t>
  </si>
  <si>
    <t>ZH545</t>
  </si>
  <si>
    <t>Nástavec ke kraniotomu 2.4 mm AF02</t>
  </si>
  <si>
    <t>ZK861</t>
  </si>
  <si>
    <t>Nůžky felxibilní paediscope 255 mm FF373R</t>
  </si>
  <si>
    <t>ZB966</t>
  </si>
  <si>
    <t>Nůžky rovné chirurgické hrotnaté 150 mm B397113920005</t>
  </si>
  <si>
    <t>ZM905</t>
  </si>
  <si>
    <t>Pinzeta bipolární jednorázová Spetzler 203 mm 0,5 mm bal. á 5 ks 801272</t>
  </si>
  <si>
    <t>ZH760</t>
  </si>
  <si>
    <t>Popisovač chirurgický na kůži + sterilní pravítko fialová barva RQ-01</t>
  </si>
  <si>
    <t>ZN353</t>
  </si>
  <si>
    <t>Rukojeť aktivní elektrody se dvěma tlačítky k přístroji Aesculap délka kabelu 4,5 m GN232</t>
  </si>
  <si>
    <t>ZO049</t>
  </si>
  <si>
    <t>Set plnící 8551 k baclofenové pumpě Synchromed II 8551</t>
  </si>
  <si>
    <t>ZB021</t>
  </si>
  <si>
    <t>Síťka vstřebatelná vicrylová mesh 8,5 x 10,5 cm VM96</t>
  </si>
  <si>
    <t>ZD828</t>
  </si>
  <si>
    <t>Svorka craniofix FF490T</t>
  </si>
  <si>
    <t>ZA792</t>
  </si>
  <si>
    <t>Svorka šicí 16 x 3 mm michel 132 276 6016</t>
  </si>
  <si>
    <t>ZG275</t>
  </si>
  <si>
    <t>Tampon nasal á 10 ks 450424</t>
  </si>
  <si>
    <t>ZH768</t>
  </si>
  <si>
    <t>Trokar tunelizační Minop 19F á 5 ks FH604SU</t>
  </si>
  <si>
    <t>ZO988</t>
  </si>
  <si>
    <t>Trubice endotracheální pro dýchání 2 PK operace krku RMA1016</t>
  </si>
  <si>
    <t>ZO987</t>
  </si>
  <si>
    <t>Trubice endotracheální pro dýchání 2 PK s elektrodami pro monitorace operací krku RMA1015</t>
  </si>
  <si>
    <t>ZA377</t>
  </si>
  <si>
    <t>Vak drenážní sběrný externí dočasný codman 82-1731</t>
  </si>
  <si>
    <t>ZD146</t>
  </si>
  <si>
    <t>Vak drenážní sběrný lumbální  EDM 27666</t>
  </si>
  <si>
    <t>ZK552</t>
  </si>
  <si>
    <t>Vrták codman disposable perforator 14 mm 26-1221</t>
  </si>
  <si>
    <t>ZF300</t>
  </si>
  <si>
    <t>Vrták diamantový 10 cm 20 mm DIAM 10BA20D</t>
  </si>
  <si>
    <t>ZJ327</t>
  </si>
  <si>
    <t>Vrták diamantový 10 cm 30 mm 10BA30</t>
  </si>
  <si>
    <t>ZJ329</t>
  </si>
  <si>
    <t>Vrták diamantový 10 cm 30 mm DIAM 10BA30D</t>
  </si>
  <si>
    <t>ZK937</t>
  </si>
  <si>
    <t>Vrták diamantový 10 cm 40 mm 10BA40</t>
  </si>
  <si>
    <t>ZJ331</t>
  </si>
  <si>
    <t>Vrták diamantový 10 cm 40 mm 10BA40DC</t>
  </si>
  <si>
    <t>ZK939</t>
  </si>
  <si>
    <t>Vrták diamantový 10 cm 40 mm DIAM 10BA40D</t>
  </si>
  <si>
    <t>ZJ328</t>
  </si>
  <si>
    <t>Vrták diamantový 10 cm 50 mm 10BA50</t>
  </si>
  <si>
    <t>ZJ330</t>
  </si>
  <si>
    <t>Vrták diamantový 10 cm 50 mm DIAM 10BA50D</t>
  </si>
  <si>
    <t>ZK938</t>
  </si>
  <si>
    <t>Vrták diamantový 10 cm 6 mm BA 10BA60</t>
  </si>
  <si>
    <t>ZK940</t>
  </si>
  <si>
    <t>Vrták diamantový 10 cm 6 mm BA DIAM 10BA60D</t>
  </si>
  <si>
    <t>ZE793</t>
  </si>
  <si>
    <t>Vrták diamantový 15 cm 6 mm DEPTH 8TD156</t>
  </si>
  <si>
    <t>ZF269</t>
  </si>
  <si>
    <t>Vrták diamantový 7 cm 3 mm BA DIAM 7BA30D</t>
  </si>
  <si>
    <t>ZF270</t>
  </si>
  <si>
    <t>Vrták diamantový 7 cm 4 mm DIAM 7BA40D</t>
  </si>
  <si>
    <t>ZF271</t>
  </si>
  <si>
    <t>Vrták diamantový 7 cm 5 mm BA DIAM 7BA50D</t>
  </si>
  <si>
    <t>ZE877</t>
  </si>
  <si>
    <t>Vrták diamantový 7 cm 6 mm BA 7BA60</t>
  </si>
  <si>
    <t>ZF274</t>
  </si>
  <si>
    <t>Vrták diamantový 7 cm 6 mm BA DIAM 7BA60D</t>
  </si>
  <si>
    <t>ZE876</t>
  </si>
  <si>
    <t>Vrták do vrtačky Midas F2/8TA23S</t>
  </si>
  <si>
    <t>50115064</t>
  </si>
  <si>
    <t>ZPr - šicí materiál (Z529)</t>
  </si>
  <si>
    <t>ZB217</t>
  </si>
  <si>
    <t>Šití dafilon modrý 3/0 (2) bal. á 36 ks C0932353</t>
  </si>
  <si>
    <t>ZD222</t>
  </si>
  <si>
    <t>Šití dafilon modrý 3/0 (2) bal. á 36 ks C0932469</t>
  </si>
  <si>
    <t>ZB033</t>
  </si>
  <si>
    <t>Šití dafilon modrý 3/0 (2) bal. á 36 ks C0935468</t>
  </si>
  <si>
    <t>ZB201</t>
  </si>
  <si>
    <t>Šití ethilon bk 8-0 bal. á 12 ks W2812</t>
  </si>
  <si>
    <t>ZB175</t>
  </si>
  <si>
    <t>Šití maxon zelený 1 bal. á 12 ks GMM873L</t>
  </si>
  <si>
    <t>ZH392</t>
  </si>
  <si>
    <t>Šití novosyn quick undy 3/0 (2) bal. á 36 ks C3046030</t>
  </si>
  <si>
    <t>ZB053</t>
  </si>
  <si>
    <t>Šití premicron bal. á 36 ks C0026904</t>
  </si>
  <si>
    <t>ZF429</t>
  </si>
  <si>
    <t>Šití prolene bl 5-0 bal. á 12 ks W8710</t>
  </si>
  <si>
    <t>ZB593</t>
  </si>
  <si>
    <t>Šití prolene bl 6-0 bal. á 36 ks 8711H</t>
  </si>
  <si>
    <t>ZB519</t>
  </si>
  <si>
    <t>Šití safil fialový 3/0 (2) bal. á 36 ks C1048330</t>
  </si>
  <si>
    <t>ZA917</t>
  </si>
  <si>
    <t>Šití silon pletený bílý 3EP bal. á 20 ks SB2056</t>
  </si>
  <si>
    <t>ZC076</t>
  </si>
  <si>
    <t>Šití silon pletený bílý 3EP bal. á 20 ks SB2057</t>
  </si>
  <si>
    <t>ZC295</t>
  </si>
  <si>
    <t>Šití silon pletený bílý 4EP bal. á 20 ks SB2059</t>
  </si>
  <si>
    <t>ZN501</t>
  </si>
  <si>
    <t>Šítí trelon černý 4/0 (1,5) 8 x 45 cm HR17 bal. á 6 ks M0790165</t>
  </si>
  <si>
    <t>ZB359</t>
  </si>
  <si>
    <t>Šití vicryl 3-0 bal. á 12 ks W9114</t>
  </si>
  <si>
    <t>ZE802</t>
  </si>
  <si>
    <t>Šití vicryl plus vi 2-0 bal. á 36 ks VCP9360H</t>
  </si>
  <si>
    <t>ZC679</t>
  </si>
  <si>
    <t>Šití vicryl plus vi 2-0 bal. á 36 ks VCP9900H</t>
  </si>
  <si>
    <t>ZI747</t>
  </si>
  <si>
    <t>Jehla bioptická navigační 9733068</t>
  </si>
  <si>
    <t>ZB480</t>
  </si>
  <si>
    <t>Jehla chirurgická 0,7 x 28 G10</t>
  </si>
  <si>
    <t>ZB133</t>
  </si>
  <si>
    <t>Jehla chirurgická 0,9 x 40 G9</t>
  </si>
  <si>
    <t>ZB460</t>
  </si>
  <si>
    <t>Jehla chirurgicka 1,0 x 45 G8</t>
  </si>
  <si>
    <t>ZB204</t>
  </si>
  <si>
    <t>Jehla chirurgická G11</t>
  </si>
  <si>
    <t>ZB248</t>
  </si>
  <si>
    <t>Jehla chirurgická G7</t>
  </si>
  <si>
    <t>ZE993</t>
  </si>
  <si>
    <t>Rukavice operační ansell sensi - touch vel. 6,5 bal. á 40 párů 8050152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</si>
  <si>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</si>
  <si>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</si>
  <si>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</si>
  <si>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</si>
  <si>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ZL069</t>
  </si>
  <si>
    <t>Rukavice operační gammex latex PF bez pudru 5,5 330048055</t>
  </si>
  <si>
    <t>ZN130</t>
  </si>
  <si>
    <t>Rukavice operační gammex latex PF bez pudru 6,0 330048060</t>
  </si>
  <si>
    <t>ZP788</t>
  </si>
  <si>
    <t>Rukavice operační gammex latex powder 8,0 bal. á 50 párů 330047080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</si>
  <si>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</si>
  <si>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</si>
  <si>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</si>
  <si>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</si>
  <si>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</si>
  <si>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</si>
  <si>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</si>
  <si>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</si>
  <si>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ZK439</t>
  </si>
  <si>
    <t>Rukavice operační latexové s pudrem sempermed classic vel. 7,5 31283</t>
  </si>
  <si>
    <t>ZK440</t>
  </si>
  <si>
    <t>Rukavice operační latexové s pudrem sempermed classic vel. 8,0 31284</t>
  </si>
  <si>
    <t>KH224</t>
  </si>
  <si>
    <t>katetr antibakteriální perit. a komorový (kompl. set) IVD30.401.02</t>
  </si>
  <si>
    <t>ZD618</t>
  </si>
  <si>
    <t>Katetr drenážní komorový se sběrným vakem Exakta 27581</t>
  </si>
  <si>
    <t>ZD404</t>
  </si>
  <si>
    <t>Katetr drenážní lumbální Codman s mandrenem 82-1707</t>
  </si>
  <si>
    <t>ZA217</t>
  </si>
  <si>
    <t>Katetr drenážní lumbální EDM 80 cm W/Tip 46419</t>
  </si>
  <si>
    <t>ZA225</t>
  </si>
  <si>
    <t>Katetr fogarty arteriální embolektomický 40 cm, 3F trubicové balení 120403FS</t>
  </si>
  <si>
    <t>ZG178</t>
  </si>
  <si>
    <t>Katetr fogarty arteriální embolektomický 60 cm, 2F 120602F</t>
  </si>
  <si>
    <t>ZF790</t>
  </si>
  <si>
    <t>Katetr fogarty arteriální embolektomický 80 cm, 3F 120803F</t>
  </si>
  <si>
    <t>KF770</t>
  </si>
  <si>
    <t>set boreholeport FV042T</t>
  </si>
  <si>
    <t>KF843</t>
  </si>
  <si>
    <t>shunt SA 25 FX414T  (FV414T)</t>
  </si>
  <si>
    <t>KG859</t>
  </si>
  <si>
    <t>shunt VP 250 mm FV078P</t>
  </si>
  <si>
    <t>KF150</t>
  </si>
  <si>
    <t>shunt VP FV072P</t>
  </si>
  <si>
    <t>KF148</t>
  </si>
  <si>
    <t>shunt VP FX428T ( FV428T)</t>
  </si>
  <si>
    <t>KF242</t>
  </si>
  <si>
    <t>shunt VP FX441T  ( FV441T)</t>
  </si>
  <si>
    <t>KJ987</t>
  </si>
  <si>
    <t>systém hydrocefální drenážní komůrka návrtová s ventilem - sprung reservoir FV043T</t>
  </si>
  <si>
    <t>systém hydrocephální drenážní komůrka návrtová s ventilem - sprung reservoir FV043T</t>
  </si>
  <si>
    <t>ZH925</t>
  </si>
  <si>
    <t>Hadice silikon 2 x 4 mm á 25 m 34.000.00.102</t>
  </si>
  <si>
    <t>50115080</t>
  </si>
  <si>
    <t>ZPr - staplery, extraktory, endoskop.mat. (Z523)</t>
  </si>
  <si>
    <t>ZA246</t>
  </si>
  <si>
    <t>Klip kovový pro otevřené operace-pro malé klipy bal. á 36 ks LT100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</si>
  <si>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</si>
  <si>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</si>
  <si>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</si>
  <si>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</si>
  <si>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</si>
  <si>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</si>
  <si>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</si>
  <si>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</si>
  <si>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</si>
  <si>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</si>
  <si>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</si>
  <si>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</si>
  <si>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</si>
  <si>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</si>
  <si>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</si>
  <si>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</si>
  <si>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</si>
  <si>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</si>
  <si>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</si>
  <si>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</si>
  <si>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</si>
  <si>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</si>
  <si>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zdravotničtí asistenti</t>
  </si>
  <si>
    <t>ošetřovatelé</t>
  </si>
  <si>
    <t>sanitáři</t>
  </si>
  <si>
    <t>THP</t>
  </si>
  <si>
    <t>Specializovaná ambulantní péče</t>
  </si>
  <si>
    <t>506 - Pracoviště neurochirurgie</t>
  </si>
  <si>
    <t>5T6 - Pracov. resusc. a intenz. úst. lůž. péče neurochir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</si>
  <si>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</si>
  <si>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</si>
  <si>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</si>
  <si>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</si>
  <si>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</si>
  <si>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</si>
  <si>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Šoustal Stanislav</t>
  </si>
  <si>
    <t>Vaverka Miroslav</t>
  </si>
  <si>
    <t>Zdravotní výkony vykázané na pracovišti v rámci ambulantní péče dle lékařů *</t>
  </si>
  <si>
    <t>5T6</t>
  </si>
  <si>
    <t>V</t>
  </si>
  <si>
    <t>78890</t>
  </si>
  <si>
    <t xml:space="preserve">SIGNÁLNÍ VÝKON INDIKACE ODBĚRU ORGÁNU NEBO ORGÁNŮ </t>
  </si>
  <si>
    <t>506</t>
  </si>
  <si>
    <t>1</t>
  </si>
  <si>
    <t>0000502</t>
  </si>
  <si>
    <t>MESOCAIN 1%</t>
  </si>
  <si>
    <t>0000527</t>
  </si>
  <si>
    <t>0002439</t>
  </si>
  <si>
    <t>MARCAINE 0,5%</t>
  </si>
  <si>
    <t>0007981</t>
  </si>
  <si>
    <t>0058249</t>
  </si>
  <si>
    <t>GUAJACURAN 5%</t>
  </si>
  <si>
    <t>0089212</t>
  </si>
  <si>
    <t>INJECTIO PROCAINII CHLORATI 0,2% ARDEAPHARMA</t>
  </si>
  <si>
    <t>0192143</t>
  </si>
  <si>
    <t>9999990</t>
  </si>
  <si>
    <t>Nespecifikovany LEK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</si>
  <si>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</si>
  <si>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</si>
  <si>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</si>
  <si>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</si>
  <si>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</si>
  <si>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</si>
  <si>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</si>
  <si>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</si>
  <si>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</si>
  <si>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>OBSTŘIK PERIFERNÍHO NERVU</t>
  </si>
  <si>
    <t>29520</t>
  </si>
  <si>
    <t>KOŘENOVÝ OBSTŘIK</t>
  </si>
  <si>
    <t>51877</t>
  </si>
  <si>
    <t>PŘILOŽENÍ LÉČEBNÉ POMŮCKY - ORTÉZY</t>
  </si>
  <si>
    <t>56023</t>
  </si>
  <si>
    <t>KONTROLNÍ VYŠETŘENÍ NEUROCHIRURGEM</t>
  </si>
  <si>
    <t>61113</t>
  </si>
  <si>
    <t xml:space="preserve">REVIZE, EXCIZE A SUTURA PORANĚNÍ KŮŽE A PODKOŽÍ A </t>
  </si>
  <si>
    <t>61227</t>
  </si>
  <si>
    <t>CHIRURGICKÉ OŠETŘENÍ NEUROMU</t>
  </si>
  <si>
    <t>61247</t>
  </si>
  <si>
    <t>OPERACE KARPÁLNÍHO TUNELU</t>
  </si>
  <si>
    <t>09567</t>
  </si>
  <si>
    <t>(VZP) 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</si>
  <si>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</si>
  <si>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</si>
  <si>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</si>
  <si>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</si>
  <si>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</si>
  <si>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</si>
  <si>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</si>
  <si>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</si>
  <si>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</si>
  <si>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</si>
  <si>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</si>
  <si>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</si>
  <si>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</si>
  <si>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</si>
  <si>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51825</t>
  </si>
  <si>
    <t>SEKUNDÁRNÍ SUTURA RÁNY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</si>
  <si>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</si>
  <si>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</si>
  <si>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</si>
  <si>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</si>
  <si>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</si>
  <si>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ABSCES NEBO HEMATOM SUBKUTANNÍ, PILONIDÁLNÍ, INTRA</t>
  </si>
  <si>
    <t>51821</t>
  </si>
  <si>
    <t>CHIRURGICKÉ ODSTRANĚNÍ CIZÍHO TĚLESA</t>
  </si>
  <si>
    <t>56021</t>
  </si>
  <si>
    <t>KOMPLEXNÍ VYŠETŘENÍ NEUROCHIRURGEM</t>
  </si>
  <si>
    <t>09569</t>
  </si>
  <si>
    <t>(VZP) ZÁKROK NA PRAVÉ STRANĚ</t>
  </si>
  <si>
    <t>56162</t>
  </si>
  <si>
    <t>NEOPERAČNÍ REVIZE DRENÁŽE MOZKOMÍŠNÍHO MOKU</t>
  </si>
  <si>
    <t>708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</si>
  <si>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</si>
  <si>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</si>
  <si>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</si>
  <si>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</si>
  <si>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</si>
  <si>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</si>
  <si>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</si>
  <si>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</si>
  <si>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</si>
  <si>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</si>
  <si>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</si>
  <si>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</si>
  <si>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</si>
  <si>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</si>
  <si>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</si>
  <si>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</si>
  <si>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</si>
  <si>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</si>
  <si>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</si>
  <si>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</si>
  <si>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</si>
  <si>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</si>
  <si>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</si>
  <si>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</si>
  <si>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</si>
  <si>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</si>
  <si>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</si>
  <si>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</si>
  <si>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</si>
  <si>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</si>
  <si>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</si>
  <si>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</si>
  <si>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</si>
  <si>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</si>
  <si>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</si>
  <si>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</si>
  <si>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</si>
  <si>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</si>
  <si>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</si>
  <si>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51353</t>
  </si>
  <si>
    <t>PUNKCE, ODSÁTÍ TENKÉHO STŘEVA, MANIPULACE SE STŘEV</t>
  </si>
  <si>
    <t>66829</t>
  </si>
  <si>
    <t>ZAVEDENÍ PROPLACHOVÉ LAVÁŽE</t>
  </si>
  <si>
    <t>07546</t>
  </si>
  <si>
    <t>(DRG) OTEVŘENÝ PŘÍSTUP</t>
  </si>
  <si>
    <t>07542</t>
  </si>
  <si>
    <t>(VZP) CÉVNÍ VÝKON JINDE NEZAŘAZENÝ</t>
  </si>
  <si>
    <t>07543</t>
  </si>
  <si>
    <t>(DRG) PRIMOOPERACE</t>
  </si>
  <si>
    <t>54190</t>
  </si>
  <si>
    <t>OSTATNÍ REKONSTRUKCE TEPEN A BY-PASSY</t>
  </si>
  <si>
    <t>51827</t>
  </si>
  <si>
    <t>MULTIORGÁNOVÝ ODBĚR</t>
  </si>
  <si>
    <t>54320</t>
  </si>
  <si>
    <t xml:space="preserve">ENDARTEREKTOMIE KAROTICKÁ A OSTATNÍCH PERIFERNÍCH </t>
  </si>
  <si>
    <t>07552</t>
  </si>
  <si>
    <t>(DRG) OPERAČNÍ VÝKON BEZ MIMOTĚLNÍHO OBĚHU</t>
  </si>
  <si>
    <t>57215</t>
  </si>
  <si>
    <t>RESEKCE HRUDNÍ STĚNY</t>
  </si>
  <si>
    <t>51357</t>
  </si>
  <si>
    <t>JEJUNOSTOMIE, ILEOSTOMIE NEBO KOLOSTOMIE, ANTEPOZI</t>
  </si>
  <si>
    <t>07563</t>
  </si>
  <si>
    <t>(DRG) URGENTNÍ OPERACE KVCH</t>
  </si>
  <si>
    <t>57247</t>
  </si>
  <si>
    <t>PNEUMONEKTOMIE, NEBO LOBEKTOMIE, NEBO BILOBEKTOMIE</t>
  </si>
  <si>
    <t>57235</t>
  </si>
  <si>
    <t>TORAKOTOMIE PROSTÁ NEBO S BIOPSIÍ, EVAKUACÍ HEMATO</t>
  </si>
  <si>
    <t>51211</t>
  </si>
  <si>
    <t>MYOTOMIE JÍCNU, HRUDNÍ PŘÍSTUP</t>
  </si>
  <si>
    <t>5F3</t>
  </si>
  <si>
    <t>51819</t>
  </si>
  <si>
    <t>OŠETŘENÍ A OBVAZ ROZSÁHLÉ RÁNY V CELKOVÉ ANESTEZII</t>
  </si>
  <si>
    <t>51853</t>
  </si>
  <si>
    <t>CIRKULÁRNÍ SÁDROVÝ OBVAZ - PRSTY, RUKA, PŘEDLOKTÍ</t>
  </si>
  <si>
    <t>53159</t>
  </si>
  <si>
    <t>OTEVŘENÁ REPOZICE A OSTEOSYNTÉZA ZLOMENIN OBOU KOS</t>
  </si>
  <si>
    <t>53413</t>
  </si>
  <si>
    <t>ZAVŘENÁ REPOZICE ZLOMENINY BÉRCE VČETNĚ NITROKLOUB</t>
  </si>
  <si>
    <t>61137</t>
  </si>
  <si>
    <t>ODBĚR FASCIÁLNÍHO ŠTĚPU Z FASCIA LATA</t>
  </si>
  <si>
    <t>66813</t>
  </si>
  <si>
    <t>ODSTRANĚNÍ OSTEOSYNTETICKÉHO MATERIÁLU</t>
  </si>
  <si>
    <t>66819</t>
  </si>
  <si>
    <t>APLIKACE ZEVNÍHO FIXATÉRU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</si>
  <si>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</si>
  <si>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</si>
  <si>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</si>
  <si>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</si>
  <si>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</si>
  <si>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</si>
  <si>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53471</t>
  </si>
  <si>
    <t>ZLOMENINA HORNÍHO KONCE FEMURU - REPOZICE OTEVŘENÁ</t>
  </si>
  <si>
    <t>66821</t>
  </si>
  <si>
    <t>PERKUTÁNNÍ FIXACE K-DRÁTEM</t>
  </si>
  <si>
    <t>53151</t>
  </si>
  <si>
    <t>OTEVĚNÁ REPOZICE A OSTEOSYNTÉZA ZLOMENINY NEBO LUX</t>
  </si>
  <si>
    <t>5F6</t>
  </si>
  <si>
    <t>0004234</t>
  </si>
  <si>
    <t>0008807</t>
  </si>
  <si>
    <t>0008808</t>
  </si>
  <si>
    <t>0011592</t>
  </si>
  <si>
    <t>METRONIDAZOL B. BRAUN</t>
  </si>
  <si>
    <t>0016600</t>
  </si>
  <si>
    <t>0046475</t>
  </si>
  <si>
    <t>0062464</t>
  </si>
  <si>
    <t>0064831</t>
  </si>
  <si>
    <t>AXETINE</t>
  </si>
  <si>
    <t>0065989</t>
  </si>
  <si>
    <t>MYCOMAX INF</t>
  </si>
  <si>
    <t>0066137</t>
  </si>
  <si>
    <t>OFLOXIN INF</t>
  </si>
  <si>
    <t>0072972</t>
  </si>
  <si>
    <t>AMOKSIKLAV 1,2 G</t>
  </si>
  <si>
    <t>0076360</t>
  </si>
  <si>
    <t>ZINACEF</t>
  </si>
  <si>
    <t>0083417</t>
  </si>
  <si>
    <t>MERONEM</t>
  </si>
  <si>
    <t>0083487</t>
  </si>
  <si>
    <t>0092290</t>
  </si>
  <si>
    <t>EDICIN</t>
  </si>
  <si>
    <t>0094176</t>
  </si>
  <si>
    <t>0096413</t>
  </si>
  <si>
    <t>GENTAMICIN LEK 40 MG/2 ML</t>
  </si>
  <si>
    <t>0096414</t>
  </si>
  <si>
    <t>GENTAMICIN LEK</t>
  </si>
  <si>
    <t>0097000</t>
  </si>
  <si>
    <t>0121240</t>
  </si>
  <si>
    <t>CEFTRIAXON KABI</t>
  </si>
  <si>
    <t>0131656</t>
  </si>
  <si>
    <t>CEFTAZIDIM KABI</t>
  </si>
  <si>
    <t>0137499</t>
  </si>
  <si>
    <t>0151458</t>
  </si>
  <si>
    <t>CEFUROXIM KABI</t>
  </si>
  <si>
    <t>0156259</t>
  </si>
  <si>
    <t>VANCOMYCIN KABI</t>
  </si>
  <si>
    <t>0162187</t>
  </si>
  <si>
    <t>0164350</t>
  </si>
  <si>
    <t>TAZOCIN 4 G/0,5 G</t>
  </si>
  <si>
    <t>0164401</t>
  </si>
  <si>
    <t>0166269</t>
  </si>
  <si>
    <t>0164407</t>
  </si>
  <si>
    <t>0201030</t>
  </si>
  <si>
    <t>0064835</t>
  </si>
  <si>
    <t>0113453</t>
  </si>
  <si>
    <t>0129834</t>
  </si>
  <si>
    <t>0129836</t>
  </si>
  <si>
    <t>0064630</t>
  </si>
  <si>
    <t>KLIMICIN</t>
  </si>
  <si>
    <t>0183812</t>
  </si>
  <si>
    <t>0183817</t>
  </si>
  <si>
    <t>0029817</t>
  </si>
  <si>
    <t>GLIOLAN</t>
  </si>
  <si>
    <t>0049842</t>
  </si>
  <si>
    <t>2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</si>
  <si>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</si>
  <si>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</si>
  <si>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</si>
  <si>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</si>
  <si>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</si>
  <si>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</si>
  <si>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</si>
  <si>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</si>
  <si>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</si>
  <si>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</si>
  <si>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</si>
  <si>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</si>
  <si>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</si>
  <si>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</si>
  <si>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</si>
  <si>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</si>
  <si>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</si>
  <si>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</si>
  <si>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</si>
  <si>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</si>
  <si>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</si>
  <si>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</si>
  <si>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</si>
  <si>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</si>
  <si>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</si>
  <si>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</si>
  <si>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</si>
  <si>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</si>
  <si>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</si>
  <si>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</si>
  <si>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</si>
  <si>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0050306</t>
  </si>
  <si>
    <t>ČIDLO PRO MĚŘENÍ NITROLEBNÍHO TLAKU CODMAN</t>
  </si>
  <si>
    <t>0053529</t>
  </si>
  <si>
    <t>SÍŤKA SURGIPRO MESH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</si>
  <si>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</si>
  <si>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</si>
  <si>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</si>
  <si>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</si>
  <si>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</si>
  <si>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</si>
  <si>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</si>
  <si>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0059073</t>
  </si>
  <si>
    <t>KLIP DOČASNÝ MOZK.ANEURYSM.FE681K..691..721..51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</si>
  <si>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</si>
  <si>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</si>
  <si>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</si>
  <si>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</si>
  <si>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</si>
  <si>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</si>
  <si>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0064470</t>
  </si>
  <si>
    <t xml:space="preserve">IMPLANTÁT SPINÁLNÍ SYSTÉM MIS VIPER SATABILIZAČNÍ 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</si>
  <si>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</si>
  <si>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</si>
  <si>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</si>
  <si>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</si>
  <si>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</si>
  <si>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0067017</t>
  </si>
  <si>
    <t xml:space="preserve">IMPLANTÁT SPINÁLNÍ SYSTÉM CERVIFIX                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</si>
  <si>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</si>
  <si>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</si>
  <si>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</si>
  <si>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</si>
  <si>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</si>
  <si>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</si>
  <si>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0067418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</si>
  <si>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</si>
  <si>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</si>
  <si>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</si>
  <si>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</si>
  <si>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</si>
  <si>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</si>
  <si>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</si>
  <si>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0068128</t>
  </si>
  <si>
    <t>IMPLANTÁT SPINÁL.SYSTÉM USS UNIVERZÁLNÍ   HRUDNÍ B</t>
  </si>
  <si>
    <t>0068353</t>
  </si>
  <si>
    <t>0068662</t>
  </si>
  <si>
    <t>IMPLANTÁT SPINÁLNÍ SYSTÉM TSLP           HRUDNÍ BE</t>
  </si>
  <si>
    <t>0068664</t>
  </si>
  <si>
    <t>0068665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</si>
  <si>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</si>
  <si>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</si>
  <si>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</si>
  <si>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</si>
  <si>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</si>
  <si>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</si>
  <si>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</si>
  <si>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</si>
  <si>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</si>
  <si>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</si>
  <si>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</si>
  <si>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</si>
  <si>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0069282</t>
  </si>
  <si>
    <t xml:space="preserve">IMPLANTÁT SPINÁLNÍ SYSTÉM AXON                    </t>
  </si>
  <si>
    <t>0069283</t>
  </si>
  <si>
    <t>0069284</t>
  </si>
  <si>
    <t>0069597</t>
  </si>
  <si>
    <t>SYSTÉM HYDROCEPHALNÍ DRENÁŽNÍ-SHUNT</t>
  </si>
  <si>
    <t>0069598</t>
  </si>
  <si>
    <t>0069787</t>
  </si>
  <si>
    <t>IMPLANTÁT SPINÁLNÍ INTERSPINÓZNÍ DIAM</t>
  </si>
  <si>
    <t>0069861</t>
  </si>
  <si>
    <t>IMPLANTÁT SPINÁL.NÁHRADA MEZIOBRAT.PYRAMESH TI KRK</t>
  </si>
  <si>
    <t>NÁHR. KYČ.KL., VLOŽKA CHIRUL.PŘEVÝŠ.JAMKY SFÉR.</t>
  </si>
  <si>
    <t>0091802</t>
  </si>
  <si>
    <t>IMPLANTÁT KOSTNÍ UMĚLÁ NÁHRADA ŠTĚPU  CHRONOS STRI</t>
  </si>
  <si>
    <t>0095636</t>
  </si>
  <si>
    <t>SYSTÉM HYDROCEPHALNÍ DRENÁŽNÍ - SHUNT HAKIM BACTIS</t>
  </si>
  <si>
    <t>0095660</t>
  </si>
  <si>
    <t>SYSTÉM ZEVNÍ DRENÁŽNÍ LIKVOROVÝ DOČASNÝ CODMAN</t>
  </si>
  <si>
    <t>0095661</t>
  </si>
  <si>
    <t>0095664</t>
  </si>
  <si>
    <t>0096060</t>
  </si>
  <si>
    <t>IMPLANTÁT SPINÁLNÍ SYSTÉM TRINICA SELECT STABILIZA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</si>
  <si>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</si>
  <si>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</si>
  <si>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</si>
  <si>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</si>
  <si>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</si>
  <si>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</si>
  <si>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</si>
  <si>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</si>
  <si>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</si>
  <si>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0096316</t>
  </si>
  <si>
    <t>IMPLANTÁT KOSTNÍ UMĚLÁ NÁHRADA DURÁLNÍ S KOLAGENEM</t>
  </si>
  <si>
    <t>0096317</t>
  </si>
  <si>
    <t>0096462</t>
  </si>
  <si>
    <t>SYSTÉM NEUROSTIMULAČNÍ - SCS - PRIME ADVANCED 3770</t>
  </si>
  <si>
    <t>0096970</t>
  </si>
  <si>
    <t>IMPLANTÁT KOSTNÍ PRO VERTEBROPLASTIKU PERKUTÁNNÍ</t>
  </si>
  <si>
    <t>NÁHRADA KYČELNÍHO KLOUBU - CONSERVE</t>
  </si>
  <si>
    <t>SYSTÉM DRENÁŽNÍ HRUDNÍ, TŘÍKOMOROVÝ</t>
  </si>
  <si>
    <t>0161676</t>
  </si>
  <si>
    <t>IMPLANTÁT SPINÁLNÍ SYSTÉM MIS VIPER STABILIZAČNÍ B</t>
  </si>
  <si>
    <t>0161944</t>
  </si>
  <si>
    <t>IMPLANTÁT SPINÁLNÍ FIXAČNÍ SYSTÉM MATRIX 5.5 HRUD/</t>
  </si>
  <si>
    <t>0161946</t>
  </si>
  <si>
    <t>0161951</t>
  </si>
  <si>
    <t>0161952</t>
  </si>
  <si>
    <t>0161954</t>
  </si>
  <si>
    <t>0163059</t>
  </si>
  <si>
    <t xml:space="preserve">IMPLANTÁT MAXILLOFACIÁLNÍ STŘEDNÍ OBLIČEJOVÁ ETÁŽ </t>
  </si>
  <si>
    <t>0163075</t>
  </si>
  <si>
    <t>0192491</t>
  </si>
  <si>
    <t>IMPLANTÁT SPINÁLNÍ FIXAČNÍ SYSTÉM REVERE HRUDNÍ BE</t>
  </si>
  <si>
    <t>0192493</t>
  </si>
  <si>
    <t>0192495</t>
  </si>
  <si>
    <t>0193258</t>
  </si>
  <si>
    <t>IMPLANTÁT SPINÁLNÍ NÁHRADA MEZIOBRATLOVÁ TM BEDERN</t>
  </si>
  <si>
    <t>9999999</t>
  </si>
  <si>
    <t>Nespecifikovanř PZT</t>
  </si>
  <si>
    <t>0068668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</si>
  <si>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</si>
  <si>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</si>
  <si>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</si>
  <si>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</si>
  <si>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</si>
  <si>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0013054</t>
  </si>
  <si>
    <t>STAPLER KOŽNÍ, 35 NEREZ.OCEL. NÁPLNÍ PMW35,PMR35</t>
  </si>
  <si>
    <t>0091800</t>
  </si>
  <si>
    <t>IMPLANTÁT KOSTNÍ UMĚLÁ NÁHRADA TKÁNĚ  NANOSTIM</t>
  </si>
  <si>
    <t>0193607</t>
  </si>
  <si>
    <t>SYSTÉM NEUROSTIMULAČNÍ - ELEKTRODA PRO SCS - VECTR</t>
  </si>
  <si>
    <t>0193604</t>
  </si>
  <si>
    <t>SYSTÉM NEUROSTIMULAČNÍ - SCS - PRIME ADVANCED SURE</t>
  </si>
  <si>
    <t>0192516</t>
  </si>
  <si>
    <t>IMPLANTÁT SPINÁLNÍ NÁHR.MEZIOBR.SUSTAIN BEDERNÍ PŘ</t>
  </si>
  <si>
    <t>0192525</t>
  </si>
  <si>
    <t>IMPLANTÁT SPINÁLNÍ NÁHR.TĚLA OBRAT.XPAND HRUD.BED.</t>
  </si>
  <si>
    <t>0151832</t>
  </si>
  <si>
    <t>IMPLANTÁT SPINÁLNÍ AVENUE-L,NÁHRADA MEZIOBRAT.,KLE</t>
  </si>
  <si>
    <t>0096719</t>
  </si>
  <si>
    <t>0166185</t>
  </si>
  <si>
    <t>IMPLANTÁT PRO KYFOPLASTIKU PERKUTÁNNÍ VBS S/M/L 2B</t>
  </si>
  <si>
    <t>0068200</t>
  </si>
  <si>
    <t>SYSTÉM HYDROCEPHALNÍ DRENÁŽNÍ</t>
  </si>
  <si>
    <t>0067885</t>
  </si>
  <si>
    <t>0161703</t>
  </si>
  <si>
    <t>IMPLANTÁT SPINÁLNÍ SYSTÉM STENOFIX INTERSPINÓZNÍ B</t>
  </si>
  <si>
    <t>0059115</t>
  </si>
  <si>
    <t>KLIP PERMANENTNÍ MOZKOVÝ ANEURYSMATICKÝ FE762K</t>
  </si>
  <si>
    <t>0068354</t>
  </si>
  <si>
    <t>0069961</t>
  </si>
  <si>
    <t>IMPLANTÁT SPINÁLNÍ SYSTÉM CDH X10 CROSSLINK TI HRU</t>
  </si>
  <si>
    <t>0059130</t>
  </si>
  <si>
    <t>KLIP PERM.MOZK.ANEURY.FE782K.86.90.92.840</t>
  </si>
  <si>
    <t>0068204</t>
  </si>
  <si>
    <t>0049999</t>
  </si>
  <si>
    <t>EXTRAKTOR KOŽNÍCH SVOREK - PROXIMATE</t>
  </si>
  <si>
    <t>0059110</t>
  </si>
  <si>
    <t>KLIP DOČASNÝ MOZKOVÝ ANEURYSMATICKÝ FE756K.61.63</t>
  </si>
  <si>
    <t>0056063</t>
  </si>
  <si>
    <t>PROTÉZA CÉVNÍ PTFE VASCUGRAFT 01103087-88 0110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</si>
  <si>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</si>
  <si>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</si>
  <si>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</si>
  <si>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</si>
  <si>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</si>
  <si>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</si>
  <si>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0161791</t>
  </si>
  <si>
    <t>IMPLANTÁT SPINÁLNÍ SYSTÉM CD HORIZON UNIVERZÁLNÍ H</t>
  </si>
  <si>
    <t>0161793</t>
  </si>
  <si>
    <t>0151833</t>
  </si>
  <si>
    <t>IMPLANTÁT SPINÁLNÍ AVENUE-L,NÁHRADA MEZIOBRAT.,KOT</t>
  </si>
  <si>
    <t>0161794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</si>
  <si>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</si>
  <si>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</si>
  <si>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</si>
  <si>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</si>
  <si>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</si>
  <si>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</si>
  <si>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</si>
  <si>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</si>
  <si>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0114257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</si>
  <si>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</si>
  <si>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</si>
  <si>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</si>
  <si>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</si>
  <si>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</si>
  <si>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</si>
  <si>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</si>
  <si>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0096802</t>
  </si>
  <si>
    <t>IMPLANTÁT SPINÁLNÍ NÁHRADA MEZIOBRATLOVÁ PCB KRČNÍ</t>
  </si>
  <si>
    <t>0068570</t>
  </si>
  <si>
    <t xml:space="preserve">IMPLANTÁT SPINÁLNÍ SYSTÉM REFLEX HYBRID           </t>
  </si>
  <si>
    <t>0193602</t>
  </si>
  <si>
    <t>SYSTÉM PUMPOVÝ - ASCENDA KATÉTR SET 66/86 CM - VÝM</t>
  </si>
  <si>
    <t>0161916</t>
  </si>
  <si>
    <t>IMPLANTÁT SPINÁLNÍ FIXAČNÍ SYSTÉM QUINTEX KRČNÍ  P</t>
  </si>
  <si>
    <t>0113876</t>
  </si>
  <si>
    <t>IMPLANTÁT PÁTEŘNÍ,BEDERNÍ,SAKRÁLNÍ,IFUSE</t>
  </si>
  <si>
    <t>0114661</t>
  </si>
  <si>
    <t>IMPLANTÁT SPINÁL.NÁHRADA OBRATLOVÁ BIOLIGN HRUD/BE</t>
  </si>
  <si>
    <t>0114660</t>
  </si>
  <si>
    <t>0096461</t>
  </si>
  <si>
    <t>SYSTÉM NEUROSTIMULAČNÍ - SCS - RESTORE DOBÍJITELNÝ</t>
  </si>
  <si>
    <t>0165059</t>
  </si>
  <si>
    <t>SYSTÉM NEUROSTIMULAČNÍ - SCS - ELEKTRODA PRO STIMU</t>
  </si>
  <si>
    <t>0069873</t>
  </si>
  <si>
    <t>0161945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</si>
  <si>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</si>
  <si>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</si>
  <si>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</si>
  <si>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</si>
  <si>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</si>
  <si>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0114254</t>
  </si>
  <si>
    <t>0115099</t>
  </si>
  <si>
    <t>IMPLANTÁT SPINÁLNÍ FIXAČNÍ SYSTÉM FCS HRUD/BED.ZAD</t>
  </si>
  <si>
    <t>0114285</t>
  </si>
  <si>
    <t>0114262</t>
  </si>
  <si>
    <t>0114459</t>
  </si>
  <si>
    <t>IMPLANTÁT SPINÁLNÍ SYSTÉM VIRAGE KRČNÍ ZADNÍ PŘÍST</t>
  </si>
  <si>
    <t>0114853</t>
  </si>
  <si>
    <t>IMPLANTÁT SPINÁLNÍ FIXAČNÍ SYSTÉM VENUS HRUD/BED.Z</t>
  </si>
  <si>
    <t>0114964</t>
  </si>
  <si>
    <t xml:space="preserve">NÁHRADA LOKETNÍHO KLOUBU DEPUY SYNTHES, PRIMÁRNÍ, </t>
  </si>
  <si>
    <t>0114460</t>
  </si>
  <si>
    <t>0069205</t>
  </si>
  <si>
    <t>SYSTÉM IMPLANTABILNÍ PUMPOVÝ PROGRAMOVATELNÝ SYNCH</t>
  </si>
  <si>
    <t>0163157</t>
  </si>
  <si>
    <t>IMPLANTÁT PRO KRANIOPLASTIKU MATRIX NEURO SYNTHES</t>
  </si>
  <si>
    <t>0114461</t>
  </si>
  <si>
    <t>0114155</t>
  </si>
  <si>
    <t>NÁHRADA KOLENNÍHO KLOUBU UNITY</t>
  </si>
  <si>
    <t>0114288</t>
  </si>
  <si>
    <t>0114289</t>
  </si>
  <si>
    <t>0161956</t>
  </si>
  <si>
    <t>0114864</t>
  </si>
  <si>
    <t>0068202</t>
  </si>
  <si>
    <t>0096713</t>
  </si>
  <si>
    <t>IMPLANTÁT SPINÁLNÍ SYSTÉM S4 TRAUMA FIXAČNÍ BEDERN</t>
  </si>
  <si>
    <t>0113362</t>
  </si>
  <si>
    <t>IMPLANTÁT SPINÁLNÍ SYSTÉM FACET WEDGE BEDERNÍ ZADN</t>
  </si>
  <si>
    <t>0069201</t>
  </si>
  <si>
    <t>IMPLANTÁT SPINÁLNÍ SYSTÉM S4                    BE</t>
  </si>
  <si>
    <t>0113361</t>
  </si>
  <si>
    <t>IMPLANTÁT SPINÁLNÍ SYSTÉM FACET WEDGE BEDERNÍ PÁTE</t>
  </si>
  <si>
    <t>0069202</t>
  </si>
  <si>
    <t>0069209</t>
  </si>
  <si>
    <t>IMPLANTÁT SPINÁLNÍ SYSTÉM S4 BEDERNÍ  ZADNÍ PŘÍSTU</t>
  </si>
  <si>
    <t>0114858</t>
  </si>
  <si>
    <t>0114258</t>
  </si>
  <si>
    <t>0115260</t>
  </si>
  <si>
    <t>IMPLANTÁT SPINÁLNÍ NÁHR.MEZIOBR. LUMIR BEDERNÍ BOČ</t>
  </si>
  <si>
    <t>0069527</t>
  </si>
  <si>
    <t>IMPLANTÁT SPINÁL.NÁHRADA MEZIOBRATLOVÁ           B</t>
  </si>
  <si>
    <t>0161825</t>
  </si>
  <si>
    <t>IMPLANTÁT SPINÁLNÍ SECURESPAN   KRČNÍ/HRUDNÍ  ZADN</t>
  </si>
  <si>
    <t>0115259</t>
  </si>
  <si>
    <t>0161823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</si>
  <si>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</si>
  <si>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</si>
  <si>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</si>
  <si>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</si>
  <si>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</si>
  <si>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</si>
  <si>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</si>
  <si>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</si>
  <si>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56149</t>
  </si>
  <si>
    <t>NEUROLÝZA SUBARACHNOIDÁLNÍ, LUMBÁLNÍ SUBARACHNOIDÁ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</si>
  <si>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</si>
  <si>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</si>
  <si>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</si>
  <si>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</si>
  <si>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</si>
  <si>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</si>
  <si>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</si>
  <si>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</si>
  <si>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</si>
  <si>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</si>
  <si>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</si>
  <si>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</si>
  <si>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56239</t>
  </si>
  <si>
    <t>ODSTRANĚNÍ STIMULAČNÍ MÍŠNÍ ELEKTRODY</t>
  </si>
  <si>
    <t>56249</t>
  </si>
  <si>
    <t>ODSTRANĚNÍ EXTRADURÁLNÍHO TUMORU MÍCHY PŘEDNÍM NEB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</si>
  <si>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</si>
  <si>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</si>
  <si>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</si>
  <si>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</si>
  <si>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</si>
  <si>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</si>
  <si>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</si>
  <si>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</si>
  <si>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</si>
  <si>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</si>
  <si>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</si>
  <si>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</si>
  <si>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</si>
  <si>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</si>
  <si>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</si>
  <si>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</si>
  <si>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</si>
  <si>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</si>
  <si>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</si>
  <si>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</si>
  <si>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</si>
  <si>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</si>
  <si>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</si>
  <si>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</si>
  <si>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</si>
  <si>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</si>
  <si>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</si>
  <si>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</si>
  <si>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</si>
  <si>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</si>
  <si>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</si>
  <si>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</si>
  <si>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</si>
  <si>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</si>
  <si>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</si>
  <si>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</si>
  <si>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</si>
  <si>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</si>
  <si>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</si>
  <si>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</si>
  <si>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</si>
  <si>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</si>
  <si>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</si>
  <si>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</si>
  <si>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</si>
  <si>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</si>
  <si>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</si>
  <si>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</si>
  <si>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</si>
  <si>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</si>
  <si>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</si>
  <si>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</si>
  <si>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</si>
  <si>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</si>
  <si>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</si>
  <si>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</si>
  <si>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</si>
  <si>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</si>
  <si>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</si>
  <si>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</si>
  <si>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</si>
  <si>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 xml:space="preserve"> KRANIOTOMIE A RESEKCE, PŘÍPADNĚ LOBEKTOMIE PRO TU</t>
  </si>
  <si>
    <t>KRANIOTOMIE A RESEKCE, PŘÍPADNĚ LOBEKTOMIE PRO TUM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</si>
  <si>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</si>
  <si>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</si>
  <si>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</si>
  <si>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</si>
  <si>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</si>
  <si>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</si>
  <si>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</si>
  <si>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</si>
  <si>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</si>
  <si>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</si>
  <si>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</si>
  <si>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</si>
  <si>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</si>
  <si>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</si>
  <si>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56171</t>
  </si>
  <si>
    <t>PERKUTÁNNÍ VÝKON NA GASSER. GANGLIU NEBO KOŘENĚ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</si>
  <si>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</si>
  <si>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</si>
  <si>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</si>
  <si>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</si>
  <si>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</si>
  <si>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</si>
  <si>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</si>
  <si>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</si>
  <si>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</si>
  <si>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</si>
  <si>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</si>
  <si>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</si>
  <si>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</si>
  <si>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</si>
  <si>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</si>
  <si>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</si>
  <si>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</si>
  <si>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</si>
  <si>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</si>
  <si>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</si>
  <si>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</si>
  <si>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</si>
  <si>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</si>
  <si>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</si>
  <si>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</si>
  <si>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</si>
  <si>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</si>
  <si>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</si>
  <si>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</si>
  <si>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56245</t>
  </si>
  <si>
    <t>56315</t>
  </si>
  <si>
    <t>EXPLORACE BRACHIÁLNÍHO PLEXU - KOMBINOVANÉ PŘÍSTUP</t>
  </si>
  <si>
    <t>66235</t>
  </si>
  <si>
    <t>TORAKOLUMBÁLNÍ KORZET - PROVEDENÝ LÉKAŘEM</t>
  </si>
  <si>
    <t>56178</t>
  </si>
  <si>
    <t>PRODLOUŽENÍ VÝKONU KRANIOTOMIE A RESEKCE, PŘÍPADNĚ</t>
  </si>
  <si>
    <t>66345</t>
  </si>
  <si>
    <t>TRANSKUTÁNNÍ VÝKON NA PÁTEŘI - MALÝ</t>
  </si>
  <si>
    <t>56317</t>
  </si>
  <si>
    <t>SKALENOTOMIE NEBO DEKOMPRESE BRACHIÁLNÍHO PLEXU EX</t>
  </si>
  <si>
    <t>56311</t>
  </si>
  <si>
    <t>EXPLORACE BRACHIÁLNÍHO PLEXU ZADNÍM PŘÍSTUPEM</t>
  </si>
  <si>
    <t>0003952</t>
  </si>
  <si>
    <t>AMIKIN 500 MG</t>
  </si>
  <si>
    <t>0011785</t>
  </si>
  <si>
    <t>AMIKIN 1 G</t>
  </si>
  <si>
    <t>0020605</t>
  </si>
  <si>
    <t>0026127</t>
  </si>
  <si>
    <t>0053922</t>
  </si>
  <si>
    <t>CIPHIN PRO INFUSIONE 200 MG/100 ML</t>
  </si>
  <si>
    <t>0076353</t>
  </si>
  <si>
    <t>FORTUM</t>
  </si>
  <si>
    <t>0083050</t>
  </si>
  <si>
    <t>0131654</t>
  </si>
  <si>
    <t>0142077</t>
  </si>
  <si>
    <t>TIENAM 500 MG/500 MG I.V.</t>
  </si>
  <si>
    <t>0156258</t>
  </si>
  <si>
    <t>0162180</t>
  </si>
  <si>
    <t>0500720</t>
  </si>
  <si>
    <t>MYCAMINE</t>
  </si>
  <si>
    <t>0198192</t>
  </si>
  <si>
    <t>0136083</t>
  </si>
  <si>
    <t>AMPICILLIN AND SULBACTAM IBI 1 G + 500 MG PRÁŠEK P</t>
  </si>
  <si>
    <t>0141836</t>
  </si>
  <si>
    <t>AMIKACIN B. BRAUN</t>
  </si>
  <si>
    <t>0134595</t>
  </si>
  <si>
    <t>MEDOCLAV</t>
  </si>
  <si>
    <t>0156835</t>
  </si>
  <si>
    <t>MEROPENEM KABI</t>
  </si>
  <si>
    <t>0147977</t>
  </si>
  <si>
    <t>MEROPENEM HOSPIRA</t>
  </si>
  <si>
    <t>0166265</t>
  </si>
  <si>
    <t>0113424</t>
  </si>
  <si>
    <t>PIPERACILLIN/TAZOBACTAM IBIGEN</t>
  </si>
  <si>
    <t>0141263</t>
  </si>
  <si>
    <t>PIPERACILLIN/TAZOBACTAM MYLAN</t>
  </si>
  <si>
    <t>0203285</t>
  </si>
  <si>
    <t>MEROPENEM ZENTIVA</t>
  </si>
  <si>
    <t>0195147</t>
  </si>
  <si>
    <t>0203283</t>
  </si>
  <si>
    <t>0016982</t>
  </si>
  <si>
    <t>FLUCONAZOL ARDEZ</t>
  </si>
  <si>
    <t>0007905</t>
  </si>
  <si>
    <t>Erytrocyty z odběru plné krve</t>
  </si>
  <si>
    <t>0001018</t>
  </si>
  <si>
    <t>ŠROUB SAMOŘEZNÝ KORTIKÁLNÍ MALÝ FRAGMENTY OCEL</t>
  </si>
  <si>
    <t>0001052</t>
  </si>
  <si>
    <t>DLAHA LC-DCP ROVNÁ MALÉ FRAGMENT OCEL</t>
  </si>
  <si>
    <t>0002425</t>
  </si>
  <si>
    <t>FIXÁTOR ZEVNÍ JEDNOROVINNÝ/DVOUROVINNÝ TRUBKOVÝ, S</t>
  </si>
  <si>
    <t>0026140</t>
  </si>
  <si>
    <t>KANYLA TRACHEOSTOMICKÁ S NÍZKOTLAKOU MANŽETOU</t>
  </si>
  <si>
    <t>0043984</t>
  </si>
  <si>
    <t>ČIDLO PRO MĚŘENÍ NITROLEBNÍHO TLAKU NEUROVENT</t>
  </si>
  <si>
    <t>0054513</t>
  </si>
  <si>
    <t>0054517</t>
  </si>
  <si>
    <t>0054553</t>
  </si>
  <si>
    <t>0059046</t>
  </si>
  <si>
    <t>KLIP PER.MOZK.ANE.FE602K.04.12.13.22.24.42.44.52..</t>
  </si>
  <si>
    <t>0068197</t>
  </si>
  <si>
    <t>0069500</t>
  </si>
  <si>
    <t>KANYLA TRACHEOSTOMICKÁ  S NÍZKOTLAKOU  MANŽETOU</t>
  </si>
  <si>
    <t>0069596</t>
  </si>
  <si>
    <t>0071602</t>
  </si>
  <si>
    <t>FIXÁTOR ZEVNÍ JEDNOROVINNÝ/DVOUROVINNÝ TRUBKOVÝ SY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</si>
  <si>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</si>
  <si>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</si>
  <si>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</si>
  <si>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</si>
  <si>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</si>
  <si>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</si>
  <si>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</si>
  <si>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</si>
  <si>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0074723</t>
  </si>
  <si>
    <t>ŠROUB ZAJIŠŤOVACÍ, SAMOŘEZNÝ, UZAMYKATELNÝ TI TARG</t>
  </si>
  <si>
    <t>0095663</t>
  </si>
  <si>
    <t>SYSTÉM HYDROCEPHALNÍ DRENÁŽNÍ - SHUNT CSF-NEPROGRA</t>
  </si>
  <si>
    <t>0162666</t>
  </si>
  <si>
    <t>SYSTÉM HYDROCEPHALNÍ DRENÁŽNÍ - SHUNT SILVERLINE</t>
  </si>
  <si>
    <t>0162667</t>
  </si>
  <si>
    <t>0163200</t>
  </si>
  <si>
    <t>IMPLANTÁT KRANIOFACIÁLNÍ LA FÓRTE SYSTÉM</t>
  </si>
  <si>
    <t>0163241</t>
  </si>
  <si>
    <t>0163243</t>
  </si>
  <si>
    <t>0163244</t>
  </si>
  <si>
    <t>0163249</t>
  </si>
  <si>
    <t>0163251</t>
  </si>
  <si>
    <t>0059042</t>
  </si>
  <si>
    <t>KLIP PER.MOZKOVÝ ANEUR.FE597K.98.99K 637.38.39</t>
  </si>
  <si>
    <t>0068192</t>
  </si>
  <si>
    <t>0067419</t>
  </si>
  <si>
    <t>0059045</t>
  </si>
  <si>
    <t>KLIP PER.MOZK.ANE.FE600K.03.10.13.20.23.640.50.60</t>
  </si>
  <si>
    <t>0096913</t>
  </si>
  <si>
    <t>IMPLANTÁT SPINÁL.NÁHRADA OBRATLOVÁ HYDROLIFT 2   H</t>
  </si>
  <si>
    <t>0049876</t>
  </si>
  <si>
    <t>0082141</t>
  </si>
  <si>
    <t>NPWT-RENASYS F PŘEVAZOVÝ SET MALÝ S</t>
  </si>
  <si>
    <t>0049875</t>
  </si>
  <si>
    <t>0161852</t>
  </si>
  <si>
    <t>IMPLANTÁT SPINÁLNÍ STABILIZAČ.SYSTÉM NEX-LINK OKCI</t>
  </si>
  <si>
    <t>0069852</t>
  </si>
  <si>
    <t>0043968</t>
  </si>
  <si>
    <t>0002263</t>
  </si>
  <si>
    <t>FIXÁTOR ZEVNÍ JEDNOROVINNÝ TUBULÁRNÍ,SYNTHES</t>
  </si>
  <si>
    <t>0049869</t>
  </si>
  <si>
    <t>0142062</t>
  </si>
  <si>
    <t>0114455</t>
  </si>
  <si>
    <t>IMPLANTÁT SPINÁLNÍ STABILIZAČ.SYSTÉM VIRAGE OKCIPI</t>
  </si>
  <si>
    <t>0114453</t>
  </si>
  <si>
    <t>0142096</t>
  </si>
  <si>
    <t>0068221</t>
  </si>
  <si>
    <t>0163201</t>
  </si>
  <si>
    <t>0163211</t>
  </si>
  <si>
    <t>0142127</t>
  </si>
  <si>
    <t>0142097</t>
  </si>
  <si>
    <t>0142102</t>
  </si>
  <si>
    <t>0163207</t>
  </si>
  <si>
    <t>0114259</t>
  </si>
  <si>
    <t>0059128</t>
  </si>
  <si>
    <t>KLIP PERMANENTNÍ MOZKOVÝ ANEURYSMATICKÝ FE780K</t>
  </si>
  <si>
    <t>0043970</t>
  </si>
  <si>
    <t>SYSTÉM MONITOROVACÍ INTRAKRANIÁLNÍ TKÁŇOVÁ O2 NERO</t>
  </si>
  <si>
    <t>0163279</t>
  </si>
  <si>
    <t>IMPLANTÁT MANDIBULÁRNÍ LA FÓRTE SYSTÉM</t>
  </si>
  <si>
    <t>0043986</t>
  </si>
  <si>
    <t>0043985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</si>
  <si>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</si>
  <si>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</si>
  <si>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</si>
  <si>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</si>
  <si>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</si>
  <si>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</si>
  <si>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</si>
  <si>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</si>
  <si>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</si>
  <si>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</si>
  <si>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</si>
  <si>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</si>
  <si>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</si>
  <si>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</si>
  <si>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</si>
  <si>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</si>
  <si>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</si>
  <si>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</si>
  <si>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</si>
  <si>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</si>
  <si>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</si>
  <si>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601</t>
  </si>
  <si>
    <t>61147</t>
  </si>
  <si>
    <t>UZAVŘENÍ DEFEKTU KOŽNÍM LALOKEM MÍSTNÍM DO 10 CM^2</t>
  </si>
  <si>
    <t>61115</t>
  </si>
  <si>
    <t>62310</t>
  </si>
  <si>
    <t>NEKREKTOMIE DO 1% POVRCHU TĚLA</t>
  </si>
  <si>
    <t>61111</t>
  </si>
  <si>
    <t>PRIMÁRNÍ OŠETŘENÍ TRAUMATICKÉ TETOVÁŽE Á 20 MIN.</t>
  </si>
  <si>
    <t>6F1</t>
  </si>
  <si>
    <t>61149</t>
  </si>
  <si>
    <t xml:space="preserve">UZAVŘENÍ DEFEKTU  KOŽNÍM LALOKEM MÍSTNÍM OD 10 DO </t>
  </si>
  <si>
    <t>61167</t>
  </si>
  <si>
    <t>TRANSPOZICE FASCIOKUTÁNNÍHO LALOKU</t>
  </si>
  <si>
    <t>62710</t>
  </si>
  <si>
    <t>SÍŤOVÁNÍ (MESHOVÁNÍ) ŠTĚPU DO ROZSAHU 5 % Z POVRCH</t>
  </si>
  <si>
    <t>62410</t>
  </si>
  <si>
    <t>ŠTĚP PŘI POPÁLENÍ - DLAŇ, DORSUM RUKY, NOHY NEBO D</t>
  </si>
  <si>
    <t>61151</t>
  </si>
  <si>
    <t>UZAVŘENÍ DEFEKTU KOŽNÍM LALOKEM MÍSTNÍM NAD 20 CM^</t>
  </si>
  <si>
    <t>62610</t>
  </si>
  <si>
    <t>ODBĚR DERMOEPIDERMÁLNÍHO ŠTĚPU DO 1 % POVRCHU TĚLA</t>
  </si>
  <si>
    <t>62640</t>
  </si>
  <si>
    <t>ODBĚR DERMOEPIDERMÁLNÍHO ŠTĚPU: 1 - 5 % Z PLOCHY P</t>
  </si>
  <si>
    <t>6F5</t>
  </si>
  <si>
    <t>04400</t>
  </si>
  <si>
    <t>SVODNÁ ANESTEZIE</t>
  </si>
  <si>
    <t>04410</t>
  </si>
  <si>
    <t>INJEKČNÍ  ANESTESIE</t>
  </si>
  <si>
    <t>04860</t>
  </si>
  <si>
    <t>IMOBILIZACE ČELISTÍ</t>
  </si>
  <si>
    <t>65219</t>
  </si>
  <si>
    <t>KOMPLEXNÍ OŠETŘENÍ VĚTŠÍCH OBLIČEJOVÝCH DEFEKTŮ</t>
  </si>
  <si>
    <t>71653</t>
  </si>
  <si>
    <t>ZAVŘENÁ REPOZICE FRAKTURY KŮSTEK NOSNÍCH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</si>
  <si>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</si>
  <si>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</si>
  <si>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</si>
  <si>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</si>
  <si>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</si>
  <si>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</si>
  <si>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</si>
  <si>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</si>
  <si>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</si>
  <si>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</si>
  <si>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65221</t>
  </si>
  <si>
    <t>ZÁVĚSY STŘEDNÍ OBLIČEJOVÉ ETÁŽE DRÁTĚNÉ PŘI ZLOMEN</t>
  </si>
  <si>
    <t>6F6</t>
  </si>
  <si>
    <t>66133</t>
  </si>
  <si>
    <t>UDRŽOVÁNÍ PROPLACHOVÉ LAVÁŽE ZA JEDEN DEN</t>
  </si>
  <si>
    <t>66815</t>
  </si>
  <si>
    <t>AUTOGENNÍ ŠTĚP</t>
  </si>
  <si>
    <t>66881</t>
  </si>
  <si>
    <t>EXCIZE / EXSTIRPACE EXOSTÓZY</t>
  </si>
  <si>
    <t>66827</t>
  </si>
  <si>
    <t>ZAVEDENÍ EXTENZE - SKELETÁLNÍ TRAKCE</t>
  </si>
  <si>
    <t>66915</t>
  </si>
  <si>
    <t>DEKOMPRESE FASCIÁLNÍHO LOŽE</t>
  </si>
  <si>
    <t>78310</t>
  </si>
  <si>
    <t xml:space="preserve">NEODKLADNÁ KARDIOPULMONÁLNÍ RESUSCITACE ROZŠÍŘENÁ </t>
  </si>
  <si>
    <t>7F1</t>
  </si>
  <si>
    <t>71022</t>
  </si>
  <si>
    <t>CÍLENÉ VYŠETŘENÍ OTORINOLARYNGOLOGEM</t>
  </si>
  <si>
    <t>71213</t>
  </si>
  <si>
    <t>ENDOSKOPIE PARANASÁLNÍ DUTINY</t>
  </si>
  <si>
    <t>71627</t>
  </si>
  <si>
    <t>ZADNÍ TAMPONÁDA NOSNÍ PRO EPISTAXI</t>
  </si>
  <si>
    <t>71641</t>
  </si>
  <si>
    <t>SUBMUKÓZNÍ RESEKCE NOSNÍ PŘEPÁŽKY</t>
  </si>
  <si>
    <t>71651</t>
  </si>
  <si>
    <t>SEPTOPLASTIKA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</si>
  <si>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</si>
  <si>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</si>
  <si>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</si>
  <si>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</si>
  <si>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</si>
  <si>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</si>
  <si>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</si>
  <si>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</si>
  <si>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</si>
  <si>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</si>
  <si>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</si>
  <si>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</si>
  <si>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7T8</t>
  </si>
  <si>
    <t>78880</t>
  </si>
  <si>
    <t xml:space="preserve">PÉČE O DÁRCE ORGÁNU, SPOLUPRÁCE S TRANSPLANTAČNÍM 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</si>
  <si>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</si>
  <si>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</si>
  <si>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</si>
  <si>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</si>
  <si>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</si>
  <si>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</si>
  <si>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</si>
  <si>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09545</t>
  </si>
  <si>
    <t>REGULAČNÍ POPLATEK ZA POHOTOVOSTNÍ SLUŽBU -- POPLA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</si>
  <si>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</si>
  <si>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</si>
  <si>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</si>
  <si>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</si>
  <si>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</si>
  <si>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</si>
  <si>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</si>
  <si>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</si>
  <si>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</si>
  <si>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</si>
  <si>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</si>
  <si>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</si>
  <si>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</si>
  <si>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</si>
  <si>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</si>
  <si>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</si>
  <si>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</si>
  <si>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</si>
  <si>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</si>
  <si>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</si>
  <si>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</si>
  <si>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</si>
  <si>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</si>
  <si>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</si>
  <si>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</si>
  <si>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</si>
  <si>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</si>
  <si>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</si>
  <si>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</si>
  <si>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</si>
  <si>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</si>
  <si>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</si>
  <si>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</si>
  <si>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</si>
  <si>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</si>
  <si>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</si>
  <si>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00180</t>
  </si>
  <si>
    <t xml:space="preserve">IMPLANTACE NEUROSTIMULÁTORU PRO HLUBOKOU MOZKOVOU STIMULACI                                         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</si>
  <si>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</si>
  <si>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</si>
  <si>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</si>
  <si>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</si>
  <si>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</si>
  <si>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</si>
  <si>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</si>
  <si>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</si>
  <si>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</si>
  <si>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</si>
  <si>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</si>
  <si>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</si>
  <si>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01023</t>
  </si>
  <si>
    <t xml:space="preserve">SPINÁLNÍ VÝKONY S MCC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</si>
  <si>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</si>
  <si>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</si>
  <si>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</si>
  <si>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</si>
  <si>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</si>
  <si>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</si>
  <si>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</si>
  <si>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</si>
  <si>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</si>
  <si>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</si>
  <si>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</si>
  <si>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</si>
  <si>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</si>
  <si>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</si>
  <si>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</si>
  <si>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</si>
  <si>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</si>
  <si>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</si>
  <si>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</si>
  <si>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</si>
  <si>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01381</t>
  </si>
  <si>
    <t xml:space="preserve">BAKTERIÁLNÍ A TUBERKULÓZNÍ INFEKCE NERVOVÉHO SYSTÉMU BEZ CC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</si>
  <si>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</si>
  <si>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</si>
  <si>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</si>
  <si>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</si>
  <si>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</si>
  <si>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</si>
  <si>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</si>
  <si>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</si>
  <si>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</si>
  <si>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</si>
  <si>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</si>
  <si>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</si>
  <si>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02322</t>
  </si>
  <si>
    <t xml:space="preserve">JINÉ PORUCHY OKA S CC                                                                               </t>
  </si>
  <si>
    <t>03093</t>
  </si>
  <si>
    <t xml:space="preserve">JINÉ VÝKONY PŘI PORUCHÁCH A ONEMOCNĚNÍCH UŠÍ, NOSU, ÚST A HRD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</si>
  <si>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</si>
  <si>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</si>
  <si>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</si>
  <si>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</si>
  <si>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05201</t>
  </si>
  <si>
    <t xml:space="preserve">JINÉ VÝKONY PŘI ONEMOCNĚNÍCH A PORUCHÁCH OBĚHOVÉHO SYSTÉMU BE                                       </t>
  </si>
  <si>
    <t>05501</t>
  </si>
  <si>
    <t xml:space="preserve">ANGIOPLASTIKA NEBO ZAVEDENÍ STENTU DO PERIFERNÍ CÉVY BEZ CC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</si>
  <si>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</si>
  <si>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</si>
  <si>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</si>
  <si>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</si>
  <si>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</si>
  <si>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</si>
  <si>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</si>
  <si>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</si>
  <si>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08052</t>
  </si>
  <si>
    <t xml:space="preserve">REKONSTRUKČNÍ VÝKONY KRANIÁLNÍCH A OBLIČEJOVÝCH KOSTÍ S CC   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</si>
  <si>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</si>
  <si>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</si>
  <si>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</si>
  <si>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</si>
  <si>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</si>
  <si>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</si>
  <si>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</si>
  <si>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                                       </t>
  </si>
  <si>
    <t>08331</t>
  </si>
  <si>
    <t xml:space="preserve">MALIGNÍ ONEMOCNĚNÍ MUSKULOSKELETÁLNÍHO SYSTÉMU A POJIVOVÉ TKÁ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</si>
  <si>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</si>
  <si>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</si>
  <si>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</si>
  <si>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</si>
  <si>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</si>
  <si>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</si>
  <si>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08411</t>
  </si>
  <si>
    <t xml:space="preserve">JINÉ PORUCHY MUSKULOSKELETÁLNÍHO SYSTÉMU A POJIVOVÉ TKÁNĚ BEZ                                       </t>
  </si>
  <si>
    <t>08412</t>
  </si>
  <si>
    <t xml:space="preserve">JINÉ PORUCHY MUSKULOSKELETÁLNÍHO SYSTÉMU A POJIVOVÉ TKÁNĚ S C                                       </t>
  </si>
  <si>
    <t>09011</t>
  </si>
  <si>
    <t xml:space="preserve">KOŽNÍ ŠTĚP A/NEBO DEBRIDEMENT BEZ CC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</si>
  <si>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</si>
  <si>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</si>
  <si>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</si>
  <si>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</si>
  <si>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</si>
  <si>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</si>
  <si>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09341</t>
  </si>
  <si>
    <t xml:space="preserve">JINÉ PORUCHY KŮŽE A PRSU BEZ CC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</si>
  <si>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</si>
  <si>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</si>
  <si>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17031</t>
  </si>
  <si>
    <t xml:space="preserve">MYELOPROLIFERATIVNÍ PORUCHY A ŠPATNĚ DIFERENCOVANÉ NÁDORY S V                                       </t>
  </si>
  <si>
    <t>17041</t>
  </si>
  <si>
    <t xml:space="preserve">MYELOPROLIFERATIVNÍ PORUCHY A ŠPATNĚ DIFERENCOVANÉ NÁDORY S J                                       </t>
  </si>
  <si>
    <t>18021</t>
  </si>
  <si>
    <t xml:space="preserve">VÝKONY PRO POOPERAČNÍ A POÚRAZOVÉ INFEKCE BEZ CC                                                    </t>
  </si>
  <si>
    <t>21021</t>
  </si>
  <si>
    <t xml:space="preserve">JINÉ VÝKONY PŘI ÚRAZECH A KOMPLIKACÍCH BEZ CC                 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</si>
  <si>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</si>
  <si>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</si>
  <si>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</si>
  <si>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</si>
  <si>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</si>
  <si>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</si>
  <si>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</si>
  <si>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</si>
  <si>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</si>
  <si>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</si>
  <si>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</si>
  <si>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</si>
  <si>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</si>
  <si>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</si>
  <si>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25022</t>
  </si>
  <si>
    <t xml:space="preserve">JINÉ VÝKONY PŘI MNOHOČETNÉM ZÁVAŽNÉM TRAUMATU S CC                                                  </t>
  </si>
  <si>
    <t>25061</t>
  </si>
  <si>
    <t xml:space="preserve">DLOUHODOBÁ MECHANICKÁ VENTILACE PŘI POLYTRAUMATU S KRANIOTOMI                                       </t>
  </si>
  <si>
    <t>25062</t>
  </si>
  <si>
    <t>25063</t>
  </si>
  <si>
    <t>25072</t>
  </si>
  <si>
    <t xml:space="preserve">DLOUHODOBÁ MECHANICKÁ VENTILACE PŘI POLYTRAUMATU &gt; 96 HODIN (                                       </t>
  </si>
  <si>
    <t>25073</t>
  </si>
  <si>
    <t>25302</t>
  </si>
  <si>
    <t xml:space="preserve">DIAGNÓZY TÝKAJÍCÍ SE HLAVY, HRUDNÍKU A DOLNÍCH KONČETIN PŘI M                                       </t>
  </si>
  <si>
    <t>25303</t>
  </si>
  <si>
    <t>25370</t>
  </si>
  <si>
    <t xml:space="preserve">ÚMRTÍ DO 5 DNÍ OD PŘÍJMU PŘI POLYTRAUMATU                    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</si>
  <si>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</si>
  <si>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</si>
  <si>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</si>
  <si>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                                       </t>
  </si>
  <si>
    <t>88892</t>
  </si>
  <si>
    <t xml:space="preserve">VÝKONY OMEZENÉHO ROZSAHU, KTERÉ SE NETÝKAJÍ HLAVNÍ DIAGNÓZY S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</si>
  <si>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</si>
  <si>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</si>
  <si>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</si>
  <si>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</si>
  <si>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</si>
  <si>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</si>
  <si>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</si>
  <si>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</si>
  <si>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</si>
  <si>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107</t>
  </si>
  <si>
    <t>89198</t>
  </si>
  <si>
    <t>SKIASKOPIE</t>
  </si>
  <si>
    <t>89173</t>
  </si>
  <si>
    <t>ANTEGRÁDNÍ PYELOGRAFIE JEDNOSTRANNÁ</t>
  </si>
  <si>
    <t>22</t>
  </si>
  <si>
    <t>407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</si>
  <si>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</si>
  <si>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</si>
  <si>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</si>
  <si>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</si>
  <si>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</si>
  <si>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</si>
  <si>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</si>
  <si>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0002073</t>
  </si>
  <si>
    <t>99mTc-oxidronát disodný inj.</t>
  </si>
  <si>
    <t>0002087</t>
  </si>
  <si>
    <t>18F-FDG</t>
  </si>
  <si>
    <t>0002099</t>
  </si>
  <si>
    <t>18F-FLT inj.</t>
  </si>
  <si>
    <t>47269</t>
  </si>
  <si>
    <t>TOMOGRAFICKÁ SCINTIGRAFIE - SPECT</t>
  </si>
  <si>
    <t>47353</t>
  </si>
  <si>
    <t>POZITRONOVÁ EMISNÍ TOMOGRAFIE (PET) LIMITOVANÉ OBL</t>
  </si>
  <si>
    <t>47355</t>
  </si>
  <si>
    <t>HYBRIDNÍ VÝPOČETNÍ A POZITRONOVÁ EMISNÍ TOMOGRAFIE</t>
  </si>
  <si>
    <t>47241</t>
  </si>
  <si>
    <t>SCINTIGRAFIE SKELETU</t>
  </si>
  <si>
    <t>816</t>
  </si>
  <si>
    <t>94201</t>
  </si>
  <si>
    <t>(VZP) FLUORESCENČNÍ IN SITU HYBRIDIZACE LIDSKÉ DNA</t>
  </si>
  <si>
    <t>94119</t>
  </si>
  <si>
    <t>IZOLACE A UCHOVÁNÍ LIDSKÉ DNA (RNA)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</si>
  <si>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</si>
  <si>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</si>
  <si>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</si>
  <si>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</si>
  <si>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</si>
  <si>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</si>
  <si>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</si>
  <si>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</si>
  <si>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</si>
  <si>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</si>
  <si>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</si>
  <si>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</si>
  <si>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</si>
  <si>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96317</t>
  </si>
  <si>
    <t>INHIBITOR - ORIENTAČNÍ METODA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</si>
  <si>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</si>
  <si>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</si>
  <si>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</si>
  <si>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</si>
  <si>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</si>
  <si>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</si>
  <si>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</si>
  <si>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</si>
  <si>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</si>
  <si>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</si>
  <si>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</si>
  <si>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</si>
  <si>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</si>
  <si>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</si>
  <si>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</si>
  <si>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</si>
  <si>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</si>
  <si>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</si>
  <si>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</si>
  <si>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</si>
  <si>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</si>
  <si>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</si>
  <si>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</si>
  <si>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</si>
  <si>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96199</t>
  </si>
  <si>
    <t>PROTEIN C - FUNKČNÍ AKTIVITA</t>
  </si>
  <si>
    <t>96239</t>
  </si>
  <si>
    <t>DESTIČKOVÝ NEUTRALIZAČNÍ TEST (PNP)</t>
  </si>
  <si>
    <t>96879</t>
  </si>
  <si>
    <t>DRVVT - SCREENING LA</t>
  </si>
  <si>
    <t>96155</t>
  </si>
  <si>
    <t>VON WILLEBRANDŮV  FAKTOR KVANTITATIVNĚ</t>
  </si>
  <si>
    <t>96875</t>
  </si>
  <si>
    <t>DRVVT - KONFIRMACE</t>
  </si>
  <si>
    <t>96195</t>
  </si>
  <si>
    <t>FAKTOR X - STANOVENÍ AKTIVITY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</si>
  <si>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</si>
  <si>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</si>
  <si>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</si>
  <si>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</si>
  <si>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</si>
  <si>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</si>
  <si>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</si>
  <si>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</si>
  <si>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</si>
  <si>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</si>
  <si>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</si>
  <si>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</si>
  <si>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</si>
  <si>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</si>
  <si>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</si>
  <si>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</si>
  <si>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</si>
  <si>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</si>
  <si>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</si>
  <si>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</si>
  <si>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</si>
  <si>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</si>
  <si>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</si>
  <si>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</si>
  <si>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</si>
  <si>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</si>
  <si>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</si>
  <si>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</si>
  <si>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</si>
  <si>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</si>
  <si>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81351</t>
  </si>
  <si>
    <t>ANDROSTENDION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</si>
  <si>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</si>
  <si>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</si>
  <si>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</si>
  <si>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</si>
  <si>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</si>
  <si>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</si>
  <si>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</si>
  <si>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</si>
  <si>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</si>
  <si>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</si>
  <si>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</si>
  <si>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</si>
  <si>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</si>
  <si>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</si>
  <si>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</si>
  <si>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</si>
  <si>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</si>
  <si>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</si>
  <si>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</si>
  <si>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</si>
  <si>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</si>
  <si>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</si>
  <si>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</si>
  <si>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</si>
  <si>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</si>
  <si>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</si>
  <si>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</si>
  <si>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</si>
  <si>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</si>
  <si>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</si>
  <si>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</si>
  <si>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</si>
  <si>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</si>
  <si>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</si>
  <si>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</si>
  <si>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</si>
  <si>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</si>
  <si>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</si>
  <si>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</si>
  <si>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</si>
  <si>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</si>
  <si>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</si>
  <si>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</si>
  <si>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</si>
  <si>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</si>
  <si>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</si>
  <si>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</si>
  <si>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</si>
  <si>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</si>
  <si>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</si>
  <si>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</si>
  <si>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</si>
  <si>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</si>
  <si>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</si>
  <si>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</si>
  <si>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</si>
  <si>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93227</t>
  </si>
  <si>
    <t>ANTIGEN SQUAMÓZNÍCH NÁDOROVÝCH BUNĚK (SCC)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</si>
  <si>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</si>
  <si>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</si>
  <si>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</si>
  <si>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</si>
  <si>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</si>
  <si>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</si>
  <si>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</si>
  <si>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</si>
  <si>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</si>
  <si>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</si>
  <si>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</si>
  <si>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</si>
  <si>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</si>
  <si>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</si>
  <si>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</si>
  <si>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</si>
  <si>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</si>
  <si>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</si>
  <si>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</si>
  <si>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</si>
  <si>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</si>
  <si>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</si>
  <si>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</si>
  <si>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</si>
  <si>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</si>
  <si>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</si>
  <si>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</si>
  <si>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</si>
  <si>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</si>
  <si>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</si>
  <si>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</si>
  <si>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</si>
  <si>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</si>
  <si>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</si>
  <si>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</si>
  <si>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</si>
  <si>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</si>
  <si>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</si>
  <si>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</si>
  <si>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</si>
  <si>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</si>
  <si>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</si>
  <si>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</si>
  <si>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</si>
  <si>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</si>
  <si>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</si>
  <si>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</si>
  <si>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</si>
  <si>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</si>
  <si>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</si>
  <si>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</si>
  <si>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</si>
  <si>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</si>
  <si>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</si>
  <si>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</si>
  <si>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</si>
  <si>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</si>
  <si>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</si>
  <si>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</si>
  <si>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</si>
  <si>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</si>
  <si>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</si>
  <si>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</si>
  <si>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</si>
  <si>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</si>
  <si>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</si>
  <si>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</si>
  <si>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</si>
  <si>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</si>
  <si>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</si>
  <si>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</si>
  <si>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</si>
  <si>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</si>
  <si>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</si>
  <si>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</si>
  <si>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</si>
  <si>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</si>
  <si>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</si>
  <si>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</si>
  <si>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</si>
  <si>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</si>
  <si>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</si>
  <si>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</si>
  <si>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</si>
  <si>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</si>
  <si>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</si>
  <si>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</si>
  <si>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</si>
  <si>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</si>
  <si>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</si>
  <si>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</si>
  <si>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</si>
  <si>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</si>
  <si>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</si>
  <si>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</si>
  <si>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</si>
  <si>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</si>
  <si>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</si>
  <si>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</si>
  <si>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</si>
  <si>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</si>
  <si>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</si>
  <si>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93193</t>
  </si>
  <si>
    <t>THYMIDINKINÁZA</t>
  </si>
  <si>
    <t>81423</t>
  </si>
  <si>
    <t>FOSFATÁZA ALKALICKÁ IZOENZYMY</t>
  </si>
  <si>
    <t>81123</t>
  </si>
  <si>
    <t>BILIRUBIN KONJUGOVANÝ STATIM</t>
  </si>
  <si>
    <t>91159</t>
  </si>
  <si>
    <t>STANOVENÍ C3 SLOŽKY KOMPLEMENTU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</si>
  <si>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</si>
  <si>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</si>
  <si>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</si>
  <si>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</si>
  <si>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</si>
  <si>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</si>
  <si>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</si>
  <si>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</si>
  <si>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</si>
  <si>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</si>
  <si>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</si>
  <si>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</si>
  <si>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</si>
  <si>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</si>
  <si>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</si>
  <si>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</si>
  <si>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</si>
  <si>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</si>
  <si>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</si>
  <si>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</si>
  <si>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93175</t>
  </si>
  <si>
    <t>17-HYDROXYPROGESTERON</t>
  </si>
  <si>
    <t>93229</t>
  </si>
  <si>
    <t>TKÁŇOVÝ POLYPEPTIDICKÝ ANTIGEN (TPA)</t>
  </si>
  <si>
    <t>81679</t>
  </si>
  <si>
    <t>1,25-DIHYDROXYVITAMIN D (1,25 (OH)2D)</t>
  </si>
  <si>
    <t>93139</t>
  </si>
  <si>
    <t>ADRENOKORTIKOTROPIN (ACTH)</t>
  </si>
  <si>
    <t>91413</t>
  </si>
  <si>
    <t>STANOVENÍ OLIGOKLONÁLNÍHO IgG V MOZKOMÍŠNÍM MOKU I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</si>
  <si>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</si>
  <si>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</si>
  <si>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</si>
  <si>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</si>
  <si>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</si>
  <si>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</si>
  <si>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</si>
  <si>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</si>
  <si>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</si>
  <si>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</si>
  <si>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34</t>
  </si>
  <si>
    <t>0002920</t>
  </si>
  <si>
    <t>MULTIHANCE</t>
  </si>
  <si>
    <t>0003132</t>
  </si>
  <si>
    <t>GADOVIST</t>
  </si>
  <si>
    <t>0003134</t>
  </si>
  <si>
    <t>0017039</t>
  </si>
  <si>
    <t>VISIPAQUE 320 MG I/ML</t>
  </si>
  <si>
    <t>0022075</t>
  </si>
  <si>
    <t>0042433</t>
  </si>
  <si>
    <t>0065978</t>
  </si>
  <si>
    <t>DOTAREM</t>
  </si>
  <si>
    <t>0065980</t>
  </si>
  <si>
    <t>0077018</t>
  </si>
  <si>
    <t>0077024</t>
  </si>
  <si>
    <t>ULTRAVIST 300</t>
  </si>
  <si>
    <t>0151208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</si>
  <si>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</si>
  <si>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</si>
  <si>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</si>
  <si>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</si>
  <si>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</si>
  <si>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</si>
  <si>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</si>
  <si>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</si>
  <si>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</si>
  <si>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</si>
  <si>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</si>
  <si>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</si>
  <si>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</si>
  <si>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MIKROKAT PERIF. KORON. NEURO: EXCELSIOR SL-10; NEU</t>
  </si>
  <si>
    <t>0047480</t>
  </si>
  <si>
    <t>KATETR BALÓNKOVÝ PTCA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</si>
  <si>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</si>
  <si>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</si>
  <si>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</si>
  <si>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</si>
  <si>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</si>
  <si>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</si>
  <si>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0049439</t>
  </si>
  <si>
    <t>STENTGRAFT AORTÁLNÍ HRUDNÍ - ZENITH TX2 ZTEG-2P; T</t>
  </si>
  <si>
    <t>0053358</t>
  </si>
  <si>
    <t>KATETR ANGIOGRAFICKÝ SLIP-CATH HYDROFILNÍ</t>
  </si>
  <si>
    <t>0053563</t>
  </si>
  <si>
    <t>KATETR DIAGNOSTICKÝ TEMPO4F,5F</t>
  </si>
  <si>
    <t>0056358</t>
  </si>
  <si>
    <t>ZAVADĚČ FLEXOR BALKIN RADIOOPÁKNÍ ZNAČKA</t>
  </si>
  <si>
    <t>0056361</t>
  </si>
  <si>
    <t>0056365</t>
  </si>
  <si>
    <t>ZAVADĚČ MIKROPUNKČNÍ, NITINOLOVÝ VODIČ</t>
  </si>
  <si>
    <t>0056503</t>
  </si>
  <si>
    <t>SPIRÁLA GDC VORTX 3530XX</t>
  </si>
  <si>
    <t>0057823</t>
  </si>
  <si>
    <t>KATETR ANGIOGRAFICKÝ TORCON,PRŮMĚR 4.1 AŽ 7 FRENCH</t>
  </si>
  <si>
    <t>0057824</t>
  </si>
  <si>
    <t>0057999</t>
  </si>
  <si>
    <t>SPIRÁLA GDC</t>
  </si>
  <si>
    <t>0058463</t>
  </si>
  <si>
    <t>VODIČ DRÁTĚNÝ LUNDERQUIST EXTRA STIFF</t>
  </si>
  <si>
    <t>0058504</t>
  </si>
  <si>
    <t>STENT KAROTICKÝ - ACCULINK; SAMOEXPANDIBILNÍ; COCR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</si>
  <si>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</si>
  <si>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</si>
  <si>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</si>
  <si>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</si>
  <si>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</si>
  <si>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</si>
  <si>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</si>
  <si>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</si>
  <si>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</si>
  <si>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</si>
  <si>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</si>
  <si>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ULTRAFLOW, NAUTICA, ECHELON, MARATHON</t>
  </si>
  <si>
    <t>MIKROKATETR - PERIF; NEUROVASK - ULTRAFLOW; NAUTIC</t>
  </si>
  <si>
    <t>0059987</t>
  </si>
  <si>
    <t>SADA EMBOL - TEKUTÉ EMBOL ČINIDL0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</si>
  <si>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</si>
  <si>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</si>
  <si>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</si>
  <si>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</si>
  <si>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</si>
  <si>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</si>
  <si>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</si>
  <si>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SOLITAIRE AB,SAMOEXPANDIBILNÍ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</si>
  <si>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</si>
  <si>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</si>
  <si>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</si>
  <si>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</si>
  <si>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</si>
  <si>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</si>
  <si>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</si>
  <si>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</si>
  <si>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</si>
  <si>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</si>
  <si>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</si>
  <si>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REBAR, APOLLO ONYX</t>
  </si>
  <si>
    <t>MIKROKATETR - NEUROVASKULÁRNÍ - REBAR; APOLLO ONYX</t>
  </si>
  <si>
    <t>0048344</t>
  </si>
  <si>
    <t>VODIČ SPIDER RX FX EMBOLIC PROTECTION SPD 030..070</t>
  </si>
  <si>
    <t>0193332</t>
  </si>
  <si>
    <t>VODIČ PTA HYDROFILNÍ  PRO FLEXOR</t>
  </si>
  <si>
    <t>0059570</t>
  </si>
  <si>
    <t>0059986</t>
  </si>
  <si>
    <t>SYSTÉM BALÓN UZÁVĚROVÝ EQUINOX 104-4011..104-4470</t>
  </si>
  <si>
    <t>0152285</t>
  </si>
  <si>
    <t>STENT KAROTICKÝ - CASPER, SAMOEXPAND.; NITINOL; DV</t>
  </si>
  <si>
    <t>0192133</t>
  </si>
  <si>
    <t>STENT INTRAKRANIÁLNÍ PIPELINE,SAMOEXPANDIBILNÍ,BIM</t>
  </si>
  <si>
    <t>STENT INTRAKRANIÁLNÍ - PIPELINE; SAMOEXPANDIBILNÍ;</t>
  </si>
  <si>
    <t>0151925</t>
  </si>
  <si>
    <t>DRÁT VODÍCÍ NEUROVASKULÁRNÍ ASAHI CHIKAI 10 200/30</t>
  </si>
  <si>
    <t>0151924</t>
  </si>
  <si>
    <t>DRÁT VODÍCÍ NEUROVASKULÁRNÍ ASAHI CHIKAI 200/300CM</t>
  </si>
  <si>
    <t>0152815</t>
  </si>
  <si>
    <t>MIKROKATETR - PERIFERNÍ; KORONÁRNÍ; NEUROVASKULARN</t>
  </si>
  <si>
    <t>0049860</t>
  </si>
  <si>
    <t>STENT INTRAKRANIÁLNÍ GATEWAY,BALONEXPANDIBILNÍ,NIT</t>
  </si>
  <si>
    <t>0057233</t>
  </si>
  <si>
    <t>KATETR PERIFERNÍ VENOZNÍ PC-01351-TW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</si>
  <si>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</si>
  <si>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</si>
  <si>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</si>
  <si>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</si>
  <si>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</si>
  <si>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</si>
  <si>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</si>
  <si>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</si>
  <si>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</si>
  <si>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</si>
  <si>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</si>
  <si>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</si>
  <si>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</si>
  <si>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</si>
  <si>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</si>
  <si>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</si>
  <si>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</si>
  <si>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</si>
  <si>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</si>
  <si>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</si>
  <si>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</si>
  <si>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</si>
  <si>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</si>
  <si>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</si>
  <si>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</si>
  <si>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</si>
  <si>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</si>
  <si>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</si>
  <si>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</si>
  <si>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</si>
  <si>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</si>
  <si>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</si>
  <si>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</si>
  <si>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</si>
  <si>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</si>
  <si>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</si>
  <si>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</si>
  <si>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</si>
  <si>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</si>
  <si>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</si>
  <si>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</si>
  <si>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</si>
  <si>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</si>
  <si>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</si>
  <si>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</si>
  <si>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</si>
  <si>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</si>
  <si>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</si>
  <si>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</si>
  <si>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</si>
  <si>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</si>
  <si>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</si>
  <si>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</si>
  <si>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</si>
  <si>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</si>
  <si>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</si>
  <si>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</si>
  <si>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</si>
  <si>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</si>
  <si>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</si>
  <si>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</si>
  <si>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89135</t>
  </si>
  <si>
    <t>RENTGENOVÉ VYŠETŘENÍ CELÉ PÁTEŘE JEDNOU EXPOZICÍ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</si>
  <si>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</si>
  <si>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</si>
  <si>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</si>
  <si>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</si>
  <si>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</si>
  <si>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</si>
  <si>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</si>
  <si>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</si>
  <si>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</si>
  <si>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</si>
  <si>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</si>
  <si>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</si>
  <si>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</si>
  <si>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</si>
  <si>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</si>
  <si>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</si>
  <si>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</si>
  <si>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</si>
  <si>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</si>
  <si>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</si>
  <si>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</si>
  <si>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</si>
  <si>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</si>
  <si>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</si>
  <si>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</si>
  <si>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</si>
  <si>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</si>
  <si>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</si>
  <si>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</si>
  <si>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</si>
  <si>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</si>
  <si>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</si>
  <si>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</si>
  <si>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</si>
  <si>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</si>
  <si>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</si>
  <si>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</si>
  <si>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</si>
  <si>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</si>
  <si>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</si>
  <si>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</si>
  <si>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</si>
  <si>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</si>
  <si>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</si>
  <si>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</si>
  <si>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</si>
  <si>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</si>
  <si>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</si>
  <si>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</si>
  <si>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</si>
  <si>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</si>
  <si>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</si>
  <si>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</si>
  <si>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</si>
  <si>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</si>
  <si>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</si>
  <si>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</si>
  <si>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</si>
  <si>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</si>
  <si>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</si>
  <si>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</si>
  <si>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</si>
  <si>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</si>
  <si>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</si>
  <si>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</si>
  <si>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</si>
  <si>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</si>
  <si>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</si>
  <si>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</si>
  <si>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</si>
  <si>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</si>
  <si>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</si>
  <si>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</si>
  <si>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</si>
  <si>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</si>
  <si>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</si>
  <si>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</si>
  <si>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</si>
  <si>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</si>
  <si>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</si>
  <si>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</si>
  <si>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</si>
  <si>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</si>
  <si>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</si>
  <si>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</si>
  <si>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</si>
  <si>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</si>
  <si>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</si>
  <si>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</si>
  <si>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</si>
  <si>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</si>
  <si>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</si>
  <si>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</si>
  <si>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</si>
  <si>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40</t>
  </si>
  <si>
    <t>802</t>
  </si>
  <si>
    <t>82001</t>
  </si>
  <si>
    <t>KONSULTACE K MIKROBIOLOGICKÉMU, PARAZITOLOGICKÉMU,</t>
  </si>
  <si>
    <t>KONZULTACE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</si>
  <si>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</si>
  <si>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</si>
  <si>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</si>
  <si>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</si>
  <si>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</si>
  <si>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</si>
  <si>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</si>
  <si>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</si>
  <si>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</si>
  <si>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</si>
  <si>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</si>
  <si>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</si>
  <si>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</si>
  <si>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</si>
  <si>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</si>
  <si>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</si>
  <si>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</si>
  <si>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</si>
  <si>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</si>
  <si>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</si>
  <si>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</si>
  <si>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</si>
  <si>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</si>
  <si>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</si>
  <si>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</si>
  <si>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</si>
  <si>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</si>
  <si>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</si>
  <si>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</si>
  <si>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</si>
  <si>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</si>
  <si>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</si>
  <si>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</si>
  <si>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</si>
  <si>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PRŮKAZ BAKTERIÁLNÍHO TOXINU NEBO ANTIGENU</t>
  </si>
  <si>
    <t>82135</t>
  </si>
  <si>
    <t>KONFIRMAČNÍ TEST PRŮKAZU ANTIGENŮ</t>
  </si>
  <si>
    <t>82129</t>
  </si>
  <si>
    <t xml:space="preserve">PŘÍMÁ IDENTIFIKACE BAKTERIÁLNÍHO NEBO MYKOTICKÉHO </t>
  </si>
  <si>
    <t>82060</t>
  </si>
  <si>
    <t>ANALÝZA HMOTOVÉHO SPEKTRA</t>
  </si>
  <si>
    <t>41</t>
  </si>
  <si>
    <t>813</t>
  </si>
  <si>
    <t>86213</t>
  </si>
  <si>
    <t>URČOVÁNÍ HLA ANTIGENŮ I. TŘÍDY - KOMBINOVANÝ SET</t>
  </si>
  <si>
    <t>91111</t>
  </si>
  <si>
    <t>STANOVENÍ IgG1 RID</t>
  </si>
  <si>
    <t>91116</t>
  </si>
  <si>
    <t>STANOVENÍ IgG4 RID</t>
  </si>
  <si>
    <t>91261</t>
  </si>
  <si>
    <t>STANOVENÍ ANTI ENA Ab ELISA</t>
  </si>
  <si>
    <t>91317</t>
  </si>
  <si>
    <t>PRŮKAZ ANTINUKLEÁRNÍCH PROTILÁTEK - JINÉ SUBSTRÁTY</t>
  </si>
  <si>
    <t>91427</t>
  </si>
  <si>
    <t>IZOLACE MONONUKLEÁRŮ Z PERIFERNÍ KRVE GRADIENTOVOU</t>
  </si>
  <si>
    <t>91323</t>
  </si>
  <si>
    <t>PRŮKAZ ANCA IF</t>
  </si>
  <si>
    <t>91355</t>
  </si>
  <si>
    <t>STANOVENÍ CIK METODOU PEG-IKEM</t>
  </si>
  <si>
    <t>91189</t>
  </si>
  <si>
    <t>STANOVENÍ IgE</t>
  </si>
  <si>
    <t>91493</t>
  </si>
  <si>
    <t>IMUNOANALYTICKÉ STANOVENÍ AUTOPROTILÁTEK PROTI SPE</t>
  </si>
  <si>
    <t>91115</t>
  </si>
  <si>
    <t>STANOVENÍ IgG3 RID</t>
  </si>
  <si>
    <t>91489</t>
  </si>
  <si>
    <t>IMUNOANALYTICKÉ STANOVENÍ AUTOPROTILÁTEK PROTI LKM</t>
  </si>
  <si>
    <t>22217</t>
  </si>
  <si>
    <t xml:space="preserve">SCREENINGOVÉ VYŠETŘENÍ TROMBOCYTÁRNÍCH PROTILÁTEK </t>
  </si>
  <si>
    <t>91113</t>
  </si>
  <si>
    <t>STANOVENÍ IgG2 RID</t>
  </si>
  <si>
    <t>86125</t>
  </si>
  <si>
    <t>STATIM - CROSS MATCH NEPŘÍBUZNÝCH DÁRCŮ JEDNODUCHÝ</t>
  </si>
  <si>
    <t>44</t>
  </si>
  <si>
    <t>94115</t>
  </si>
  <si>
    <t>IN SITU HYBRIDIZACE LIDSKÉ DNA SE ZNAČENOU SONDOU</t>
  </si>
  <si>
    <t>94200</t>
  </si>
  <si>
    <t xml:space="preserve">(VZP) KVANTITATIVNÍ PCR (qPCR) V REÁLNÉM ČASE PRO </t>
  </si>
  <si>
    <t>99795</t>
  </si>
  <si>
    <t>(VZP) MUTACE BRAF</t>
  </si>
  <si>
    <t>99793</t>
  </si>
  <si>
    <t>(VZP) PŘESTAVBA ALK-ISH</t>
  </si>
  <si>
    <t>99794</t>
  </si>
  <si>
    <t>(VZP) MUTACE EGFR</t>
  </si>
  <si>
    <t>99791</t>
  </si>
  <si>
    <t>(VZP) AMPLIFIKACE HER2-ISH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</si>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</sst>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1022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0" fontId="34" fillId="2" borderId="111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49" fontId="40" fillId="2" borderId="99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08" xfId="26" applyNumberFormat="1" applyFont="1" applyFill="1" applyBorder="1"/>
    <xf numFmtId="167" fontId="32" fillId="7" borderId="115" xfId="26" applyNumberFormat="1" applyFont="1" applyFill="1" applyBorder="1"/>
    <xf numFmtId="0" fontId="28" fillId="4" borderId="9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98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7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2" fillId="0" borderId="0" xfId="0" applyFont="1" applyFill="1" applyAlignment="1">
      <alignment horizontal="left" indent="2"/>
    </xf>
    <xf numFmtId="176" fontId="42" fillId="0" borderId="18" xfId="0" applyNumberFormat="1" applyFont="1" applyBorder="1" applyAlignment="1">
      <alignment vertical="center"/>
    </xf>
    <xf numFmtId="173" fontId="42" fillId="0" borderId="34" xfId="0" applyNumberFormat="1" applyFont="1" applyBorder="1" applyAlignment="1">
      <alignment vertical="center"/>
    </xf>
    <xf numFmtId="173" fontId="35" fillId="0" borderId="19" xfId="0" applyNumberFormat="1" applyFont="1" applyBorder="1" applyAlignment="1">
      <alignment vertical="center"/>
    </xf>
    <xf numFmtId="173" fontId="35" fillId="0" borderId="0" xfId="0" applyNumberFormat="1" applyFont="1" applyBorder="1" applyAlignment="1">
      <alignment vertical="center"/>
    </xf>
    <xf numFmtId="173" fontId="35" fillId="0" borderId="18" xfId="0" applyNumberFormat="1" applyFont="1" applyBorder="1" applyAlignment="1">
      <alignment vertical="center"/>
    </xf>
    <xf numFmtId="174" fontId="35" fillId="0" borderId="0" xfId="0" applyNumberFormat="1" applyFont="1" applyBorder="1" applyAlignment="1">
      <alignment vertical="center"/>
    </xf>
    <xf numFmtId="0" fontId="62" fillId="0" borderId="19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center" vertical="center"/>
    </xf>
    <xf numFmtId="173" fontId="35" fillId="0" borderId="0" xfId="0" applyNumberFormat="1" applyFont="1" applyBorder="1" applyAlignment="1">
      <alignment horizontal="right" vertical="center"/>
    </xf>
    <xf numFmtId="175" fontId="35" fillId="0" borderId="0" xfId="0" applyNumberFormat="1" applyFont="1" applyBorder="1" applyAlignment="1">
      <alignment horizontal="right" vertical="center"/>
    </xf>
    <xf numFmtId="3" fontId="42" fillId="0" borderId="73" xfId="0" applyNumberFormat="1" applyFont="1" applyBorder="1" applyAlignment="1">
      <alignment horizontal="right" vertical="center"/>
    </xf>
    <xf numFmtId="9" fontId="42" fillId="0" borderId="119" xfId="0" applyNumberFormat="1" applyFont="1" applyBorder="1" applyAlignment="1">
      <alignment horizontal="right" vertical="center"/>
    </xf>
    <xf numFmtId="173" fontId="42" fillId="0" borderId="119" xfId="0" applyNumberFormat="1" applyFont="1" applyBorder="1" applyAlignment="1">
      <alignment horizontal="right" vertical="center"/>
    </xf>
    <xf numFmtId="173" fontId="42" fillId="0" borderId="86" xfId="0" applyNumberFormat="1" applyFont="1" applyBorder="1" applyAlignment="1">
      <alignment horizontal="right" vertical="center"/>
    </xf>
    <xf numFmtId="173" fontId="42" fillId="0" borderId="88" xfId="0" applyNumberFormat="1" applyFont="1" applyBorder="1" applyAlignment="1">
      <alignment vertical="center"/>
    </xf>
    <xf numFmtId="173" fontId="42" fillId="0" borderId="120" xfId="0" applyNumberFormat="1" applyFont="1" applyBorder="1" applyAlignment="1">
      <alignment vertical="center"/>
    </xf>
    <xf numFmtId="173" fontId="42" fillId="0" borderId="119" xfId="0" applyNumberFormat="1" applyFont="1" applyBorder="1" applyAlignment="1">
      <alignment vertical="center"/>
    </xf>
    <xf numFmtId="173" fontId="42" fillId="0" borderId="86" xfId="0" applyNumberFormat="1" applyFont="1" applyBorder="1" applyAlignment="1">
      <alignment vertical="center"/>
    </xf>
    <xf numFmtId="173" fontId="42" fillId="0" borderId="121" xfId="0" applyNumberFormat="1" applyFont="1" applyBorder="1" applyAlignment="1">
      <alignment vertical="center"/>
    </xf>
    <xf numFmtId="174" fontId="42" fillId="0" borderId="122" xfId="0" applyNumberFormat="1" applyFont="1" applyBorder="1" applyAlignment="1">
      <alignment vertical="center"/>
    </xf>
    <xf numFmtId="174" fontId="42" fillId="0" borderId="119" xfId="0" applyNumberFormat="1" applyFont="1" applyBorder="1" applyAlignment="1">
      <alignment vertical="center"/>
    </xf>
    <xf numFmtId="174" fontId="42" fillId="0" borderId="86" xfId="0" applyNumberFormat="1" applyFont="1" applyBorder="1" applyAlignment="1">
      <alignment vertical="center"/>
    </xf>
    <xf numFmtId="168" fontId="42" fillId="0" borderId="112" xfId="0" applyNumberFormat="1" applyFont="1" applyBorder="1" applyAlignment="1">
      <alignment vertical="center"/>
    </xf>
    <xf numFmtId="0" fontId="35" fillId="0" borderId="120" xfId="0" applyFont="1" applyBorder="1" applyAlignment="1">
      <alignment horizontal="center" vertical="center"/>
    </xf>
    <xf numFmtId="166" fontId="42" fillId="2" borderId="86" xfId="0" applyNumberFormat="1" applyFont="1" applyFill="1" applyBorder="1" applyAlignment="1">
      <alignment horizontal="center" vertical="center"/>
    </xf>
    <xf numFmtId="173" fontId="42" fillId="0" borderId="95" xfId="0" applyNumberFormat="1" applyFont="1" applyBorder="1" applyAlignment="1">
      <alignment horizontal="right" vertical="center"/>
    </xf>
    <xf numFmtId="175" fontId="42" fillId="0" borderId="94" xfId="0" applyNumberFormat="1" applyFont="1" applyBorder="1" applyAlignment="1">
      <alignment horizontal="right" vertical="center"/>
    </xf>
    <xf numFmtId="173" fontId="42" fillId="0" borderId="94" xfId="0" applyNumberFormat="1" applyFont="1" applyBorder="1" applyAlignment="1">
      <alignment horizontal="right" vertical="center"/>
    </xf>
    <xf numFmtId="173" fontId="42" fillId="0" borderId="95" xfId="0" applyNumberFormat="1" applyFont="1" applyBorder="1" applyAlignment="1">
      <alignment vertical="center"/>
    </xf>
    <xf numFmtId="173" fontId="42" fillId="0" borderId="94" xfId="0" applyNumberFormat="1" applyFont="1" applyBorder="1" applyAlignment="1">
      <alignment vertical="center"/>
    </xf>
    <xf numFmtId="173" fontId="42" fillId="0" borderId="93" xfId="0" applyNumberFormat="1" applyFont="1" applyBorder="1" applyAlignment="1">
      <alignment vertical="center"/>
    </xf>
    <xf numFmtId="176" fontId="42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2" fillId="11" borderId="99" xfId="0" quotePrefix="1" applyFont="1" applyFill="1" applyBorder="1" applyAlignment="1">
      <alignment horizontal="center" vertical="center" wrapText="1"/>
    </xf>
    <xf numFmtId="0" fontId="43" fillId="11" borderId="99" xfId="0" quotePrefix="1" applyFont="1" applyFill="1" applyBorder="1" applyAlignment="1">
      <alignment horizontal="center" vertical="center" wrapText="1"/>
    </xf>
    <xf numFmtId="0" fontId="43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60" fillId="9" borderId="129" xfId="0" applyNumberFormat="1" applyFont="1" applyFill="1" applyBorder="1"/>
    <xf numFmtId="3" fontId="60" fillId="9" borderId="130" xfId="0" applyNumberFormat="1" applyFont="1" applyFill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09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2" fillId="4" borderId="102" xfId="0" applyNumberFormat="1" applyFont="1" applyFill="1" applyBorder="1" applyAlignment="1">
      <alignment horizontal="center" vertical="center"/>
    </xf>
    <xf numFmtId="3" fontId="62" fillId="4" borderId="117" xfId="0" applyNumberFormat="1" applyFont="1" applyFill="1" applyBorder="1" applyAlignment="1">
      <alignment horizontal="center" vertical="center"/>
    </xf>
    <xf numFmtId="9" fontId="62" fillId="4" borderId="102" xfId="0" applyNumberFormat="1" applyFont="1" applyFill="1" applyBorder="1" applyAlignment="1">
      <alignment horizontal="center" vertical="center"/>
    </xf>
    <xf numFmtId="9" fontId="62" fillId="4" borderId="117" xfId="0" applyNumberFormat="1" applyFont="1" applyFill="1" applyBorder="1" applyAlignment="1">
      <alignment horizontal="center" vertical="center"/>
    </xf>
    <xf numFmtId="3" fontId="62" fillId="4" borderId="103" xfId="0" applyNumberFormat="1" applyFont="1" applyFill="1" applyBorder="1" applyAlignment="1">
      <alignment horizontal="center" vertical="center" wrapText="1"/>
    </xf>
    <xf numFmtId="3" fontId="62" fillId="4" borderId="118" xfId="0" applyNumberFormat="1" applyFont="1" applyFill="1" applyBorder="1" applyAlignment="1">
      <alignment horizontal="center" vertical="center" wrapText="1"/>
    </xf>
    <xf numFmtId="0" fontId="42" fillId="2" borderId="125" xfId="0" applyFont="1" applyFill="1" applyBorder="1" applyAlignment="1">
      <alignment horizontal="center" vertical="center" wrapText="1"/>
    </xf>
    <xf numFmtId="0" fontId="42" fillId="2" borderId="106" xfId="0" applyFont="1" applyFill="1" applyBorder="1" applyAlignment="1">
      <alignment horizontal="center" vertical="center" wrapText="1"/>
    </xf>
    <xf numFmtId="0" fontId="62" fillId="11" borderId="127" xfId="0" applyFont="1" applyFill="1" applyBorder="1" applyAlignment="1">
      <alignment horizontal="center"/>
    </xf>
    <xf numFmtId="0" fontId="62" fillId="11" borderId="126" xfId="0" applyFont="1" applyFill="1" applyBorder="1" applyAlignment="1">
      <alignment horizontal="center"/>
    </xf>
    <xf numFmtId="0" fontId="62" fillId="11" borderId="101" xfId="0" applyFont="1" applyFill="1" applyBorder="1" applyAlignment="1">
      <alignment horizontal="center"/>
    </xf>
    <xf numFmtId="0" fontId="62" fillId="2" borderId="103" xfId="0" applyFont="1" applyFill="1" applyBorder="1" applyAlignment="1">
      <alignment horizontal="center" vertical="center" wrapText="1"/>
    </xf>
    <xf numFmtId="0" fontId="62" fillId="2" borderId="118" xfId="0" applyFont="1" applyFill="1" applyBorder="1" applyAlignment="1">
      <alignment horizontal="center" vertical="center" wrapText="1"/>
    </xf>
    <xf numFmtId="166" fontId="42" fillId="2" borderId="93" xfId="0" applyNumberFormat="1" applyFont="1" applyFill="1" applyBorder="1" applyAlignment="1">
      <alignment horizontal="center" vertical="center"/>
    </xf>
    <xf numFmtId="0" fontId="35" fillId="0" borderId="123" xfId="0" applyFont="1" applyBorder="1" applyAlignment="1">
      <alignment horizontal="center" vertical="center"/>
    </xf>
    <xf numFmtId="0" fontId="62" fillId="4" borderId="116" xfId="0" applyFont="1" applyFill="1" applyBorder="1" applyAlignment="1">
      <alignment horizontal="center" vertical="center" wrapText="1"/>
    </xf>
    <xf numFmtId="0" fontId="62" fillId="4" borderId="124" xfId="0" applyFont="1" applyFill="1" applyBorder="1" applyAlignment="1">
      <alignment horizontal="center" vertical="center" wrapText="1"/>
    </xf>
    <xf numFmtId="0" fontId="62" fillId="4" borderId="102" xfId="0" applyFont="1" applyFill="1" applyBorder="1" applyAlignment="1">
      <alignment horizontal="center" vertical="center" wrapText="1"/>
    </xf>
    <xf numFmtId="0" fontId="62" fillId="4" borderId="117" xfId="0" applyFont="1" applyFill="1" applyBorder="1" applyAlignment="1">
      <alignment horizontal="center" vertical="center" wrapText="1"/>
    </xf>
    <xf numFmtId="0" fontId="62" fillId="4" borderId="103" xfId="0" applyFont="1" applyFill="1" applyBorder="1" applyAlignment="1">
      <alignment horizontal="center" vertical="center" wrapText="1"/>
    </xf>
    <xf numFmtId="0" fontId="62" fillId="4" borderId="118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168" fontId="62" fillId="2" borderId="116" xfId="0" applyNumberFormat="1" applyFont="1" applyFill="1" applyBorder="1" applyAlignment="1">
      <alignment horizontal="center" vertical="center" wrapText="1"/>
    </xf>
    <xf numFmtId="168" fontId="62" fillId="2" borderId="124" xfId="0" applyNumberFormat="1" applyFont="1" applyFill="1" applyBorder="1" applyAlignment="1">
      <alignment horizontal="center" vertical="center" wrapText="1"/>
    </xf>
    <xf numFmtId="0" fontId="62" fillId="2" borderId="102" xfId="0" applyFont="1" applyFill="1" applyBorder="1" applyAlignment="1">
      <alignment horizontal="center" vertical="center" wrapText="1"/>
    </xf>
    <xf numFmtId="0" fontId="62" fillId="2" borderId="117" xfId="0" applyFont="1" applyFill="1" applyBorder="1" applyAlignment="1">
      <alignment horizontal="center" vertical="center" wrapText="1"/>
    </xf>
    <xf numFmtId="0" fontId="42" fillId="4" borderId="112" xfId="0" applyFont="1" applyFill="1" applyBorder="1" applyAlignment="1">
      <alignment horizontal="center" vertical="center" wrapText="1"/>
    </xf>
    <xf numFmtId="0" fontId="42" fillId="4" borderId="89" xfId="0" applyFont="1" applyFill="1" applyBorder="1" applyAlignment="1">
      <alignment horizontal="center" vertical="center" wrapText="1"/>
    </xf>
    <xf numFmtId="0" fontId="67" fillId="2" borderId="51" xfId="0" applyFont="1" applyFill="1" applyBorder="1" applyAlignment="1">
      <alignment horizontal="center"/>
    </xf>
    <xf numFmtId="0" fontId="67" fillId="2" borderId="109" xfId="0" applyFont="1" applyFill="1" applyBorder="1" applyAlignment="1">
      <alignment horizontal="center"/>
    </xf>
    <xf numFmtId="0" fontId="67" fillId="2" borderId="96" xfId="0" applyFont="1" applyFill="1" applyBorder="1" applyAlignment="1">
      <alignment horizontal="center"/>
    </xf>
    <xf numFmtId="0" fontId="67" fillId="4" borderId="27" xfId="0" applyFont="1" applyFill="1" applyBorder="1" applyAlignment="1">
      <alignment horizontal="center"/>
    </xf>
    <xf numFmtId="0" fontId="67" fillId="4" borderId="91" xfId="0" applyFont="1" applyFill="1" applyBorder="1" applyAlignment="1">
      <alignment horizontal="center"/>
    </xf>
    <xf numFmtId="0" fontId="67" fillId="4" borderId="92" xfId="0" applyFont="1" applyFill="1" applyBorder="1" applyAlignment="1">
      <alignment horizontal="center"/>
    </xf>
    <xf numFmtId="0" fontId="67" fillId="2" borderId="27" xfId="0" applyFont="1" applyFill="1" applyBorder="1" applyAlignment="1">
      <alignment horizontal="center"/>
    </xf>
    <xf numFmtId="0" fontId="67" fillId="2" borderId="91" xfId="0" applyFont="1" applyFill="1" applyBorder="1" applyAlignment="1">
      <alignment horizontal="center"/>
    </xf>
    <xf numFmtId="0" fontId="67" fillId="2" borderId="92" xfId="0" applyFont="1" applyFill="1" applyBorder="1" applyAlignment="1">
      <alignment horizontal="center"/>
    </xf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07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07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07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07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107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07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2" borderId="132" xfId="0" applyNumberFormat="1" applyFont="1" applyFill="1" applyBorder="1" applyAlignment="1">
      <alignment horizontal="right" vertical="top"/>
    </xf>
    <xf numFmtId="3" fontId="36" fillId="12" borderId="133" xfId="0" applyNumberFormat="1" applyFont="1" applyFill="1" applyBorder="1" applyAlignment="1">
      <alignment horizontal="right" vertical="top"/>
    </xf>
    <xf numFmtId="177" fontId="36" fillId="12" borderId="134" xfId="0" applyNumberFormat="1" applyFont="1" applyFill="1" applyBorder="1" applyAlignment="1">
      <alignment horizontal="right" vertical="top"/>
    </xf>
    <xf numFmtId="3" fontId="36" fillId="0" borderId="132" xfId="0" applyNumberFormat="1" applyFont="1" applyBorder="1" applyAlignment="1">
      <alignment horizontal="right" vertical="top"/>
    </xf>
    <xf numFmtId="177" fontId="36" fillId="12" borderId="135" xfId="0" applyNumberFormat="1" applyFont="1" applyFill="1" applyBorder="1" applyAlignment="1">
      <alignment horizontal="right" vertical="top"/>
    </xf>
    <xf numFmtId="3" fontId="38" fillId="12" borderId="137" xfId="0" applyNumberFormat="1" applyFont="1" applyFill="1" applyBorder="1" applyAlignment="1">
      <alignment horizontal="right" vertical="top"/>
    </xf>
    <xf numFmtId="3" fontId="38" fillId="12" borderId="138" xfId="0" applyNumberFormat="1" applyFont="1" applyFill="1" applyBorder="1" applyAlignment="1">
      <alignment horizontal="right" vertical="top"/>
    </xf>
    <xf numFmtId="0" fontId="38" fillId="12" borderId="139" xfId="0" applyFont="1" applyFill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0" fontId="38" fillId="12" borderId="140" xfId="0" applyFont="1" applyFill="1" applyBorder="1" applyAlignment="1">
      <alignment horizontal="right" vertical="top"/>
    </xf>
    <xf numFmtId="0" fontId="36" fillId="12" borderId="134" xfId="0" applyFont="1" applyFill="1" applyBorder="1" applyAlignment="1">
      <alignment horizontal="right" vertical="top"/>
    </xf>
    <xf numFmtId="0" fontId="36" fillId="12" borderId="135" xfId="0" applyFont="1" applyFill="1" applyBorder="1" applyAlignment="1">
      <alignment horizontal="right" vertical="top"/>
    </xf>
    <xf numFmtId="177" fontId="38" fillId="12" borderId="139" xfId="0" applyNumberFormat="1" applyFont="1" applyFill="1" applyBorder="1" applyAlignment="1">
      <alignment horizontal="right" vertical="top"/>
    </xf>
    <xf numFmtId="177" fontId="38" fillId="12" borderId="140" xfId="0" applyNumberFormat="1" applyFont="1" applyFill="1" applyBorder="1" applyAlignment="1">
      <alignment horizontal="right" vertical="top"/>
    </xf>
    <xf numFmtId="3" fontId="38" fillId="0" borderId="141" xfId="0" applyNumberFormat="1" applyFont="1" applyBorder="1" applyAlignment="1">
      <alignment horizontal="right" vertical="top"/>
    </xf>
    <xf numFmtId="3" fontId="38" fillId="0" borderId="142" xfId="0" applyNumberFormat="1" applyFont="1" applyBorder="1" applyAlignment="1">
      <alignment horizontal="right" vertical="top"/>
    </xf>
    <xf numFmtId="3" fontId="38" fillId="0" borderId="143" xfId="0" applyNumberFormat="1" applyFont="1" applyBorder="1" applyAlignment="1">
      <alignment horizontal="right" vertical="top"/>
    </xf>
    <xf numFmtId="177" fontId="38" fillId="12" borderId="144" xfId="0" applyNumberFormat="1" applyFont="1" applyFill="1" applyBorder="1" applyAlignment="1">
      <alignment horizontal="right" vertical="top"/>
    </xf>
    <xf numFmtId="0" fontId="40" fillId="13" borderId="131" xfId="0" applyFont="1" applyFill="1" applyBorder="1" applyAlignment="1">
      <alignment vertical="top"/>
    </xf>
    <xf numFmtId="0" fontId="40" fillId="13" borderId="131" xfId="0" applyFont="1" applyFill="1" applyBorder="1" applyAlignment="1">
      <alignment vertical="top" indent="2"/>
    </xf>
    <xf numFmtId="0" fontId="40" fillId="13" borderId="131" xfId="0" applyFont="1" applyFill="1" applyBorder="1" applyAlignment="1">
      <alignment vertical="top" indent="4"/>
    </xf>
    <xf numFmtId="0" fontId="41" fillId="13" borderId="136" xfId="0" applyFont="1" applyFill="1" applyBorder="1" applyAlignment="1">
      <alignment vertical="top" indent="6"/>
    </xf>
    <xf numFmtId="0" fontId="40" fillId="13" borderId="131" xfId="0" applyFont="1" applyFill="1" applyBorder="1" applyAlignment="1">
      <alignment vertical="top" indent="8"/>
    </xf>
    <xf numFmtId="0" fontId="41" fillId="13" borderId="136" xfId="0" applyFont="1" applyFill="1" applyBorder="1" applyAlignment="1">
      <alignment vertical="top" indent="2"/>
    </xf>
    <xf numFmtId="0" fontId="40" fillId="13" borderId="131" xfId="0" applyFont="1" applyFill="1" applyBorder="1" applyAlignment="1">
      <alignment vertical="top" indent="6"/>
    </xf>
    <xf numFmtId="0" fontId="41" fillId="13" borderId="136" xfId="0" applyFont="1" applyFill="1" applyBorder="1" applyAlignment="1">
      <alignment vertical="top" indent="4"/>
    </xf>
    <xf numFmtId="0" fontId="35" fillId="13" borderId="131" xfId="0" applyFont="1" applyFill="1" applyBorder="1"/>
    <xf numFmtId="0" fontId="41" fillId="13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1" xfId="53" applyNumberFormat="1" applyFont="1" applyFill="1" applyBorder="1" applyAlignment="1">
      <alignment horizontal="left"/>
    </xf>
    <xf numFmtId="164" fontId="34" fillId="2" borderId="145" xfId="53" applyNumberFormat="1" applyFont="1" applyFill="1" applyBorder="1" applyAlignment="1">
      <alignment horizontal="left"/>
    </xf>
    <xf numFmtId="0" fontId="34" fillId="2" borderId="145" xfId="53" applyNumberFormat="1" applyFont="1" applyFill="1" applyBorder="1" applyAlignment="1">
      <alignment horizontal="left"/>
    </xf>
    <xf numFmtId="164" fontId="34" fillId="2" borderId="119" xfId="53" applyNumberFormat="1" applyFont="1" applyFill="1" applyBorder="1" applyAlignment="1">
      <alignment horizontal="left"/>
    </xf>
    <xf numFmtId="3" fontId="34" fillId="2" borderId="119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0" fontId="35" fillId="0" borderId="91" xfId="0" applyNumberFormat="1" applyFont="1" applyFill="1" applyBorder="1"/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0" fontId="35" fillId="0" borderId="99" xfId="0" applyNumberFormat="1" applyFont="1" applyFill="1" applyBorder="1"/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0" fontId="35" fillId="0" borderId="94" xfId="0" applyNumberFormat="1" applyFont="1" applyFill="1" applyBorder="1"/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21" xfId="0" applyFont="1" applyFill="1" applyBorder="1"/>
    <xf numFmtId="3" fontId="42" fillId="2" borderId="122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1" xfId="0" applyNumberFormat="1" applyFont="1" applyFill="1" applyBorder="1"/>
    <xf numFmtId="9" fontId="35" fillId="0" borderId="99" xfId="0" applyNumberFormat="1" applyFont="1" applyFill="1" applyBorder="1"/>
    <xf numFmtId="9" fontId="35" fillId="0" borderId="94" xfId="0" applyNumberFormat="1" applyFont="1" applyFill="1" applyBorder="1"/>
    <xf numFmtId="3" fontId="35" fillId="0" borderId="102" xfId="0" applyNumberFormat="1" applyFont="1" applyFill="1" applyBorder="1"/>
    <xf numFmtId="9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42" fillId="13" borderId="22" xfId="0" applyFont="1" applyFill="1" applyBorder="1"/>
    <xf numFmtId="3" fontId="42" fillId="13" borderId="30" xfId="0" applyNumberFormat="1" applyFont="1" applyFill="1" applyBorder="1"/>
    <xf numFmtId="9" fontId="42" fillId="13" borderId="30" xfId="0" applyNumberFormat="1" applyFont="1" applyFill="1" applyBorder="1"/>
    <xf numFmtId="3" fontId="42" fillId="13" borderId="23" xfId="0" applyNumberFormat="1" applyFont="1" applyFill="1" applyBorder="1"/>
    <xf numFmtId="0" fontId="42" fillId="0" borderId="90" xfId="0" applyFont="1" applyFill="1" applyBorder="1"/>
    <xf numFmtId="0" fontId="42" fillId="0" borderId="98" xfId="0" applyFont="1" applyFill="1" applyBorder="1"/>
    <xf numFmtId="0" fontId="42" fillId="0" borderId="11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5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5" fillId="0" borderId="92" xfId="0" applyNumberFormat="1" applyFont="1" applyFill="1" applyBorder="1"/>
    <xf numFmtId="9" fontId="35" fillId="0" borderId="100" xfId="0" applyNumberFormat="1" applyFont="1" applyFill="1" applyBorder="1"/>
    <xf numFmtId="9" fontId="35" fillId="0" borderId="95" xfId="0" applyNumberFormat="1" applyFont="1" applyFill="1" applyBorder="1"/>
    <xf numFmtId="0" fontId="42" fillId="0" borderId="111" xfId="0" applyFont="1" applyFill="1" applyBorder="1"/>
    <xf numFmtId="0" fontId="42" fillId="0" borderId="127" xfId="0" applyFont="1" applyFill="1" applyBorder="1" applyAlignment="1">
      <alignment horizontal="left" indent="1"/>
    </xf>
    <xf numFmtId="0" fontId="42" fillId="0" borderId="110" xfId="0" applyFont="1" applyFill="1" applyBorder="1" applyAlignment="1">
      <alignment horizontal="left" indent="1"/>
    </xf>
    <xf numFmtId="9" fontId="35" fillId="0" borderId="147" xfId="0" applyNumberFormat="1" applyFont="1" applyFill="1" applyBorder="1"/>
    <xf numFmtId="9" fontId="35" fillId="0" borderId="101" xfId="0" applyNumberFormat="1" applyFont="1" applyFill="1" applyBorder="1"/>
    <xf numFmtId="9" fontId="35" fillId="0" borderId="105" xfId="0" applyNumberFormat="1" applyFont="1" applyFill="1" applyBorder="1"/>
    <xf numFmtId="3" fontId="35" fillId="0" borderId="90" xfId="0" applyNumberFormat="1" applyFont="1" applyFill="1" applyBorder="1"/>
    <xf numFmtId="3" fontId="35" fillId="0" borderId="98" xfId="0" applyNumberFormat="1" applyFont="1" applyFill="1" applyBorder="1"/>
    <xf numFmtId="3" fontId="35" fillId="0" borderId="93" xfId="0" applyNumberFormat="1" applyFont="1" applyFill="1" applyBorder="1"/>
    <xf numFmtId="9" fontId="35" fillId="0" borderId="148" xfId="0" applyNumberFormat="1" applyFont="1" applyFill="1" applyBorder="1"/>
    <xf numFmtId="9" fontId="35" fillId="0" borderId="108" xfId="0" applyNumberFormat="1" applyFont="1" applyFill="1" applyBorder="1"/>
    <xf numFmtId="9" fontId="35" fillId="0" borderId="123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3" borderId="111" xfId="0" applyFont="1" applyFill="1" applyBorder="1"/>
    <xf numFmtId="0" fontId="42" fillId="13" borderId="127" xfId="0" applyFont="1" applyFill="1" applyBorder="1"/>
    <xf numFmtId="0" fontId="42" fillId="13" borderId="110" xfId="0" applyFont="1" applyFill="1" applyBorder="1"/>
    <xf numFmtId="0" fontId="3" fillId="2" borderId="102" xfId="80" applyFont="1" applyFill="1" applyBorder="1"/>
    <xf numFmtId="3" fontId="35" fillId="0" borderId="148" xfId="0" applyNumberFormat="1" applyFont="1" applyFill="1" applyBorder="1"/>
    <xf numFmtId="3" fontId="35" fillId="0" borderId="108" xfId="0" applyNumberFormat="1" applyFont="1" applyFill="1" applyBorder="1"/>
    <xf numFmtId="3" fontId="35" fillId="0" borderId="123" xfId="0" applyNumberFormat="1" applyFont="1" applyFill="1" applyBorder="1"/>
    <xf numFmtId="0" fontId="35" fillId="0" borderId="111" xfId="0" applyFont="1" applyFill="1" applyBorder="1"/>
    <xf numFmtId="0" fontId="35" fillId="0" borderId="127" xfId="0" applyFont="1" applyFill="1" applyBorder="1"/>
    <xf numFmtId="0" fontId="35" fillId="0" borderId="110" xfId="0" applyFont="1" applyFill="1" applyBorder="1"/>
    <xf numFmtId="3" fontId="35" fillId="0" borderId="147" xfId="0" applyNumberFormat="1" applyFont="1" applyFill="1" applyBorder="1"/>
    <xf numFmtId="3" fontId="35" fillId="0" borderId="101" xfId="0" applyNumberFormat="1" applyFont="1" applyFill="1" applyBorder="1"/>
    <xf numFmtId="3" fontId="35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53" xfId="0" applyFont="1" applyFill="1" applyBorder="1"/>
    <xf numFmtId="0" fontId="35" fillId="0" borderId="154" xfId="0" applyFont="1" applyFill="1" applyBorder="1"/>
    <xf numFmtId="0" fontId="35" fillId="0" borderId="154" xfId="0" applyFont="1" applyFill="1" applyBorder="1" applyAlignment="1">
      <alignment horizontal="right"/>
    </xf>
    <xf numFmtId="0" fontId="35" fillId="0" borderId="154" xfId="0" applyFont="1" applyFill="1" applyBorder="1" applyAlignment="1">
      <alignment horizontal="left"/>
    </xf>
    <xf numFmtId="164" fontId="35" fillId="0" borderId="154" xfId="0" applyNumberFormat="1" applyFont="1" applyFill="1" applyBorder="1"/>
    <xf numFmtId="165" fontId="35" fillId="0" borderId="154" xfId="0" applyNumberFormat="1" applyFont="1" applyFill="1" applyBorder="1"/>
    <xf numFmtId="9" fontId="35" fillId="0" borderId="154" xfId="0" applyNumberFormat="1" applyFont="1" applyFill="1" applyBorder="1"/>
    <xf numFmtId="9" fontId="35" fillId="0" borderId="155" xfId="0" applyNumberFormat="1" applyFont="1" applyFill="1" applyBorder="1"/>
    <xf numFmtId="0" fontId="35" fillId="0" borderId="156" xfId="0" applyFont="1" applyFill="1" applyBorder="1"/>
    <xf numFmtId="0" fontId="35" fillId="0" borderId="157" xfId="0" applyFont="1" applyFill="1" applyBorder="1"/>
    <xf numFmtId="0" fontId="35" fillId="0" borderId="157" xfId="0" applyFont="1" applyFill="1" applyBorder="1" applyAlignment="1">
      <alignment horizontal="right"/>
    </xf>
    <xf numFmtId="0" fontId="35" fillId="0" borderId="157" xfId="0" applyFont="1" applyFill="1" applyBorder="1" applyAlignment="1">
      <alignment horizontal="left"/>
    </xf>
    <xf numFmtId="164" fontId="35" fillId="0" borderId="157" xfId="0" applyNumberFormat="1" applyFont="1" applyFill="1" applyBorder="1"/>
    <xf numFmtId="165" fontId="35" fillId="0" borderId="157" xfId="0" applyNumberFormat="1" applyFont="1" applyFill="1" applyBorder="1"/>
    <xf numFmtId="9" fontId="35" fillId="0" borderId="157" xfId="0" applyNumberFormat="1" applyFont="1" applyFill="1" applyBorder="1"/>
    <xf numFmtId="9" fontId="35" fillId="0" borderId="158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3" fontId="35" fillId="0" borderId="154" xfId="0" applyNumberFormat="1" applyFont="1" applyFill="1" applyBorder="1"/>
    <xf numFmtId="3" fontId="35" fillId="0" borderId="155" xfId="0" applyNumberFormat="1" applyFont="1" applyFill="1" applyBorder="1"/>
    <xf numFmtId="3" fontId="35" fillId="0" borderId="157" xfId="0" applyNumberFormat="1" applyFont="1" applyFill="1" applyBorder="1"/>
    <xf numFmtId="3" fontId="35" fillId="0" borderId="158" xfId="0" applyNumberFormat="1" applyFont="1" applyFill="1" applyBorder="1"/>
    <xf numFmtId="3" fontId="35" fillId="0" borderId="160" xfId="0" applyNumberFormat="1" applyFont="1" applyFill="1" applyBorder="1"/>
    <xf numFmtId="9" fontId="35" fillId="0" borderId="160" xfId="0" applyNumberFormat="1" applyFont="1" applyFill="1" applyBorder="1"/>
    <xf numFmtId="3" fontId="35" fillId="0" borderId="161" xfId="0" applyNumberFormat="1" applyFont="1" applyFill="1" applyBorder="1"/>
    <xf numFmtId="0" fontId="42" fillId="0" borderId="27" xfId="0" applyFont="1" applyFill="1" applyBorder="1"/>
    <xf numFmtId="0" fontId="42" fillId="0" borderId="153" xfId="0" applyFont="1" applyFill="1" applyBorder="1"/>
    <xf numFmtId="0" fontId="42" fillId="0" borderId="159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164" fontId="35" fillId="0" borderId="154" xfId="0" applyNumberFormat="1" applyFont="1" applyFill="1" applyBorder="1" applyAlignment="1">
      <alignment horizontal="right"/>
    </xf>
    <xf numFmtId="164" fontId="35" fillId="0" borderId="157" xfId="0" applyNumberFormat="1" applyFont="1" applyFill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7" fillId="0" borderId="153" xfId="0" applyFont="1" applyBorder="1" applyAlignment="1">
      <alignment horizontal="left" indent="1"/>
    </xf>
    <xf numFmtId="0" fontId="67" fillId="0" borderId="156" xfId="0" applyFont="1" applyBorder="1" applyAlignment="1">
      <alignment horizontal="left" indent="1"/>
    </xf>
    <xf numFmtId="0" fontId="67" fillId="4" borderId="153" xfId="0" applyFont="1" applyFill="1" applyBorder="1" applyAlignment="1">
      <alignment horizontal="left"/>
    </xf>
    <xf numFmtId="169" fontId="67" fillId="4" borderId="154" xfId="0" applyNumberFormat="1" applyFont="1" applyFill="1" applyBorder="1"/>
    <xf numFmtId="9" fontId="67" fillId="4" borderId="154" xfId="0" applyNumberFormat="1" applyFont="1" applyFill="1" applyBorder="1"/>
    <xf numFmtId="9" fontId="67" fillId="4" borderId="155" xfId="0" applyNumberFormat="1" applyFont="1" applyFill="1" applyBorder="1"/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54" xfId="0" applyNumberFormat="1" applyFont="1" applyFill="1" applyBorder="1"/>
    <xf numFmtId="169" fontId="35" fillId="0" borderId="155" xfId="0" applyNumberFormat="1" applyFont="1" applyFill="1" applyBorder="1"/>
    <xf numFmtId="169" fontId="35" fillId="0" borderId="157" xfId="0" applyNumberFormat="1" applyFont="1" applyFill="1" applyBorder="1"/>
    <xf numFmtId="169" fontId="35" fillId="0" borderId="158" xfId="0" applyNumberFormat="1" applyFont="1" applyFill="1" applyBorder="1"/>
    <xf numFmtId="0" fontId="42" fillId="0" borderId="156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166" fontId="5" fillId="0" borderId="163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3" fontId="12" fillId="0" borderId="163" xfId="0" applyNumberFormat="1" applyFont="1" applyBorder="1" applyAlignment="1">
      <alignment horizontal="right"/>
    </xf>
    <xf numFmtId="166" fontId="12" fillId="0" borderId="163" xfId="0" applyNumberFormat="1" applyFont="1" applyBorder="1" applyAlignment="1">
      <alignment horizontal="right"/>
    </xf>
    <xf numFmtId="166" fontId="12" fillId="0" borderId="164" xfId="0" applyNumberFormat="1" applyFont="1" applyBorder="1" applyAlignment="1">
      <alignment horizontal="right"/>
    </xf>
    <xf numFmtId="178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 applyAlignment="1">
      <alignment horizontal="right"/>
    </xf>
    <xf numFmtId="4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/>
    <xf numFmtId="3" fontId="12" fillId="0" borderId="163" xfId="0" applyNumberFormat="1" applyFont="1" applyBorder="1"/>
    <xf numFmtId="166" fontId="12" fillId="0" borderId="163" xfId="0" applyNumberFormat="1" applyFont="1" applyBorder="1"/>
    <xf numFmtId="166" fontId="12" fillId="0" borderId="164" xfId="0" applyNumberFormat="1" applyFont="1" applyBorder="1"/>
    <xf numFmtId="166" fontId="12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1" fillId="0" borderId="164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3" fontId="35" fillId="0" borderId="163" xfId="0" applyNumberFormat="1" applyFont="1" applyBorder="1"/>
    <xf numFmtId="166" fontId="35" fillId="0" borderId="163" xfId="0" applyNumberFormat="1" applyFont="1" applyBorder="1"/>
    <xf numFmtId="166" fontId="35" fillId="0" borderId="164" xfId="0" applyNumberFormat="1" applyFont="1" applyBorder="1"/>
    <xf numFmtId="3" fontId="35" fillId="0" borderId="163" xfId="0" applyNumberFormat="1" applyFont="1" applyBorder="1" applyAlignment="1">
      <alignment horizontal="right"/>
    </xf>
    <xf numFmtId="0" fontId="5" fillId="0" borderId="163" xfId="0" applyFont="1" applyBorder="1"/>
    <xf numFmtId="166" fontId="35" fillId="0" borderId="19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16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8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4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63" xfId="0" applyNumberFormat="1" applyFont="1" applyBorder="1"/>
    <xf numFmtId="9" fontId="35" fillId="0" borderId="0" xfId="0" applyNumberFormat="1" applyFont="1" applyBorder="1"/>
    <xf numFmtId="3" fontId="35" fillId="0" borderId="162" xfId="0" applyNumberFormat="1" applyFont="1" applyBorder="1"/>
    <xf numFmtId="3" fontId="35" fillId="0" borderId="18" xfId="0" applyNumberFormat="1" applyFont="1" applyBorder="1"/>
    <xf numFmtId="3" fontId="35" fillId="0" borderId="69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" xfId="0" applyNumberFormat="1" applyFont="1" applyBorder="1"/>
    <xf numFmtId="9" fontId="35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119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53" xfId="76" applyFont="1" applyFill="1" applyBorder="1"/>
    <xf numFmtId="0" fontId="32" fillId="0" borderId="156" xfId="76" applyFont="1" applyFill="1" applyBorder="1"/>
    <xf numFmtId="0" fontId="32" fillId="0" borderId="63" xfId="76" applyFont="1" applyFill="1" applyBorder="1"/>
    <xf numFmtId="0" fontId="32" fillId="0" borderId="167" xfId="76" applyFont="1" applyFill="1" applyBorder="1"/>
    <xf numFmtId="0" fontId="32" fillId="0" borderId="168" xfId="76" applyFont="1" applyFill="1" applyBorder="1"/>
    <xf numFmtId="0" fontId="34" fillId="2" borderId="160" xfId="76" applyNumberFormat="1" applyFont="1" applyFill="1" applyBorder="1" applyAlignment="1">
      <alignment horizontal="left"/>
    </xf>
    <xf numFmtId="0" fontId="34" fillId="2" borderId="169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53" xfId="76" applyNumberFormat="1" applyFont="1" applyFill="1" applyBorder="1"/>
    <xf numFmtId="3" fontId="32" fillId="0" borderId="154" xfId="76" applyNumberFormat="1" applyFont="1" applyFill="1" applyBorder="1"/>
    <xf numFmtId="3" fontId="32" fillId="0" borderId="156" xfId="76" applyNumberFormat="1" applyFont="1" applyFill="1" applyBorder="1"/>
    <xf numFmtId="3" fontId="32" fillId="0" borderId="157" xfId="76" applyNumberFormat="1" applyFont="1" applyFill="1" applyBorder="1"/>
    <xf numFmtId="9" fontId="32" fillId="0" borderId="63" xfId="76" applyNumberFormat="1" applyFont="1" applyFill="1" applyBorder="1"/>
    <xf numFmtId="9" fontId="32" fillId="0" borderId="167" xfId="76" applyNumberFormat="1" applyFont="1" applyFill="1" applyBorder="1"/>
    <xf numFmtId="9" fontId="32" fillId="0" borderId="168" xfId="76" applyNumberFormat="1" applyFont="1" applyFill="1" applyBorder="1"/>
    <xf numFmtId="0" fontId="34" fillId="2" borderId="166" xfId="76" applyNumberFormat="1" applyFont="1" applyFill="1" applyBorder="1" applyAlignment="1">
      <alignment horizontal="left"/>
    </xf>
    <xf numFmtId="0" fontId="34" fillId="2" borderId="161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55" xfId="76" applyNumberFormat="1" applyFont="1" applyFill="1" applyBorder="1"/>
    <xf numFmtId="3" fontId="32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0.97060647731084759</c:v>
                </c:pt>
                <c:pt idx="1">
                  <c:v>0.9418150874494684</c:v>
                </c:pt>
                <c:pt idx="2">
                  <c:v>1.0033397005817151</c:v>
                </c:pt>
                <c:pt idx="3">
                  <c:v>1.0029547208224991</c:v>
                </c:pt>
                <c:pt idx="4">
                  <c:v>1.0587255216685549</c:v>
                </c:pt>
                <c:pt idx="5">
                  <c:v>1.0963602293082773</c:v>
                </c:pt>
                <c:pt idx="6">
                  <c:v>1.0585080755125527</c:v>
                </c:pt>
                <c:pt idx="7">
                  <c:v>1.0580907506333233</c:v>
                </c:pt>
                <c:pt idx="8">
                  <c:v>1.092526676107328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028352"/>
        <c:axId val="20840294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1.0806592182277632</c:v>
                </c:pt>
                <c:pt idx="1">
                  <c:v>1.0806592182277632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027808"/>
        <c:axId val="2084035968"/>
      </c:scatterChart>
      <c:catAx>
        <c:axId val="208402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08402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4029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84028352"/>
        <c:crosses val="autoZero"/>
        <c:crossBetween val="between"/>
      </c:valAx>
      <c:valAx>
        <c:axId val="20840278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084035968"/>
        <c:crosses val="max"/>
        <c:crossBetween val="midCat"/>
      </c:valAx>
      <c:valAx>
        <c:axId val="2084035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840278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0.82367149758454106</c:v>
                </c:pt>
                <c:pt idx="1">
                  <c:v>0.81459776238678738</c:v>
                </c:pt>
                <c:pt idx="2">
                  <c:v>0.77136407610448243</c:v>
                </c:pt>
                <c:pt idx="3">
                  <c:v>0.75994284353417485</c:v>
                </c:pt>
                <c:pt idx="4">
                  <c:v>0.74741238423824219</c:v>
                </c:pt>
                <c:pt idx="5">
                  <c:v>0.7504469606674613</c:v>
                </c:pt>
                <c:pt idx="6">
                  <c:v>0.74644951140065141</c:v>
                </c:pt>
                <c:pt idx="7">
                  <c:v>0.74013496511494914</c:v>
                </c:pt>
                <c:pt idx="8">
                  <c:v>0.73468389117244082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039776"/>
        <c:axId val="20840245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025632"/>
        <c:axId val="2084026720"/>
      </c:scatterChart>
      <c:catAx>
        <c:axId val="208403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08402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40245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84039776"/>
        <c:crosses val="autoZero"/>
        <c:crossBetween val="between"/>
      </c:valAx>
      <c:valAx>
        <c:axId val="20840256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084026720"/>
        <c:crosses val="max"/>
        <c:crossBetween val="midCat"/>
      </c:valAx>
      <c:valAx>
        <c:axId val="208402672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20840256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112" tableBorderDxfId="111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3" totalsRowShown="0">
  <autoFilter ref="C3:S14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329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331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2053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2445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2446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2459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3842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3872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3879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3960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3961</v>
      </c>
      <c r="C29" s="51" t="s">
        <v>286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4801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4967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5667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2053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329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418</v>
      </c>
      <c r="G3" s="47">
        <f>SUBTOTAL(9,G6:G1048576)</f>
        <v>18803.377683918276</v>
      </c>
      <c r="H3" s="48">
        <f>IF(M3=0,0,G3/M3)</f>
        <v>2.1037295330470097E-2</v>
      </c>
      <c r="I3" s="47">
        <f>SUBTOTAL(9,I6:I1048576)</f>
        <v>4097.8</v>
      </c>
      <c r="J3" s="47">
        <f>SUBTOTAL(9,J6:J1048576)</f>
        <v>875008.17881801235</v>
      </c>
      <c r="K3" s="48">
        <f>IF(M3=0,0,J3/M3)</f>
        <v>0.97896270466952984</v>
      </c>
      <c r="L3" s="47">
        <f>SUBTOTAL(9,L6:L1048576)</f>
        <v>4515.8</v>
      </c>
      <c r="M3" s="49">
        <f>SUBTOTAL(9,M6:M1048576)</f>
        <v>893811.5565019307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591</v>
      </c>
      <c r="B6" s="741" t="s">
        <v>1637</v>
      </c>
      <c r="C6" s="741" t="s">
        <v>1638</v>
      </c>
      <c r="D6" s="741" t="s">
        <v>648</v>
      </c>
      <c r="E6" s="741" t="s">
        <v>1639</v>
      </c>
      <c r="F6" s="745"/>
      <c r="G6" s="745"/>
      <c r="H6" s="765">
        <v>0</v>
      </c>
      <c r="I6" s="745">
        <v>14</v>
      </c>
      <c r="J6" s="745">
        <v>943.67</v>
      </c>
      <c r="K6" s="765">
        <v>1</v>
      </c>
      <c r="L6" s="745">
        <v>14</v>
      </c>
      <c r="M6" s="746">
        <v>943.67</v>
      </c>
    </row>
    <row r="7" spans="1:13" ht="14.4" customHeight="1" x14ac:dyDescent="0.3">
      <c r="A7" s="747" t="s">
        <v>591</v>
      </c>
      <c r="B7" s="748" t="s">
        <v>1637</v>
      </c>
      <c r="C7" s="748" t="s">
        <v>1640</v>
      </c>
      <c r="D7" s="748" t="s">
        <v>1641</v>
      </c>
      <c r="E7" s="748" t="s">
        <v>1642</v>
      </c>
      <c r="F7" s="752"/>
      <c r="G7" s="752"/>
      <c r="H7" s="766">
        <v>0</v>
      </c>
      <c r="I7" s="752">
        <v>10</v>
      </c>
      <c r="J7" s="752">
        <v>966.31999999999982</v>
      </c>
      <c r="K7" s="766">
        <v>1</v>
      </c>
      <c r="L7" s="752">
        <v>10</v>
      </c>
      <c r="M7" s="753">
        <v>966.31999999999982</v>
      </c>
    </row>
    <row r="8" spans="1:13" ht="14.4" customHeight="1" x14ac:dyDescent="0.3">
      <c r="A8" s="747" t="s">
        <v>591</v>
      </c>
      <c r="B8" s="748" t="s">
        <v>1643</v>
      </c>
      <c r="C8" s="748" t="s">
        <v>1644</v>
      </c>
      <c r="D8" s="748" t="s">
        <v>1645</v>
      </c>
      <c r="E8" s="748" t="s">
        <v>1646</v>
      </c>
      <c r="F8" s="752"/>
      <c r="G8" s="752"/>
      <c r="H8" s="766">
        <v>0</v>
      </c>
      <c r="I8" s="752">
        <v>12</v>
      </c>
      <c r="J8" s="752">
        <v>692.3994142488782</v>
      </c>
      <c r="K8" s="766">
        <v>1</v>
      </c>
      <c r="L8" s="752">
        <v>12</v>
      </c>
      <c r="M8" s="753">
        <v>692.3994142488782</v>
      </c>
    </row>
    <row r="9" spans="1:13" ht="14.4" customHeight="1" x14ac:dyDescent="0.3">
      <c r="A9" s="747" t="s">
        <v>591</v>
      </c>
      <c r="B9" s="748" t="s">
        <v>1647</v>
      </c>
      <c r="C9" s="748" t="s">
        <v>1648</v>
      </c>
      <c r="D9" s="748" t="s">
        <v>670</v>
      </c>
      <c r="E9" s="748" t="s">
        <v>1649</v>
      </c>
      <c r="F9" s="752"/>
      <c r="G9" s="752"/>
      <c r="H9" s="766">
        <v>0</v>
      </c>
      <c r="I9" s="752">
        <v>1</v>
      </c>
      <c r="J9" s="752">
        <v>51.959999999999994</v>
      </c>
      <c r="K9" s="766">
        <v>1</v>
      </c>
      <c r="L9" s="752">
        <v>1</v>
      </c>
      <c r="M9" s="753">
        <v>51.959999999999994</v>
      </c>
    </row>
    <row r="10" spans="1:13" ht="14.4" customHeight="1" x14ac:dyDescent="0.3">
      <c r="A10" s="747" t="s">
        <v>591</v>
      </c>
      <c r="B10" s="748" t="s">
        <v>1647</v>
      </c>
      <c r="C10" s="748" t="s">
        <v>1650</v>
      </c>
      <c r="D10" s="748" t="s">
        <v>670</v>
      </c>
      <c r="E10" s="748" t="s">
        <v>1651</v>
      </c>
      <c r="F10" s="752"/>
      <c r="G10" s="752"/>
      <c r="H10" s="766">
        <v>0</v>
      </c>
      <c r="I10" s="752">
        <v>1</v>
      </c>
      <c r="J10" s="752">
        <v>66.339999999999989</v>
      </c>
      <c r="K10" s="766">
        <v>1</v>
      </c>
      <c r="L10" s="752">
        <v>1</v>
      </c>
      <c r="M10" s="753">
        <v>66.339999999999989</v>
      </c>
    </row>
    <row r="11" spans="1:13" ht="14.4" customHeight="1" x14ac:dyDescent="0.3">
      <c r="A11" s="747" t="s">
        <v>591</v>
      </c>
      <c r="B11" s="748" t="s">
        <v>1652</v>
      </c>
      <c r="C11" s="748" t="s">
        <v>1653</v>
      </c>
      <c r="D11" s="748" t="s">
        <v>685</v>
      </c>
      <c r="E11" s="748" t="s">
        <v>1654</v>
      </c>
      <c r="F11" s="752"/>
      <c r="G11" s="752"/>
      <c r="H11" s="766">
        <v>0</v>
      </c>
      <c r="I11" s="752">
        <v>9</v>
      </c>
      <c r="J11" s="752">
        <v>29700</v>
      </c>
      <c r="K11" s="766">
        <v>1</v>
      </c>
      <c r="L11" s="752">
        <v>9</v>
      </c>
      <c r="M11" s="753">
        <v>29700</v>
      </c>
    </row>
    <row r="12" spans="1:13" ht="14.4" customHeight="1" x14ac:dyDescent="0.3">
      <c r="A12" s="747" t="s">
        <v>591</v>
      </c>
      <c r="B12" s="748" t="s">
        <v>1652</v>
      </c>
      <c r="C12" s="748" t="s">
        <v>1655</v>
      </c>
      <c r="D12" s="748" t="s">
        <v>687</v>
      </c>
      <c r="E12" s="748" t="s">
        <v>1656</v>
      </c>
      <c r="F12" s="752"/>
      <c r="G12" s="752"/>
      <c r="H12" s="766">
        <v>0</v>
      </c>
      <c r="I12" s="752">
        <v>7</v>
      </c>
      <c r="J12" s="752">
        <v>2110.29</v>
      </c>
      <c r="K12" s="766">
        <v>1</v>
      </c>
      <c r="L12" s="752">
        <v>7</v>
      </c>
      <c r="M12" s="753">
        <v>2110.29</v>
      </c>
    </row>
    <row r="13" spans="1:13" ht="14.4" customHeight="1" x14ac:dyDescent="0.3">
      <c r="A13" s="747" t="s">
        <v>591</v>
      </c>
      <c r="B13" s="748" t="s">
        <v>1657</v>
      </c>
      <c r="C13" s="748" t="s">
        <v>1658</v>
      </c>
      <c r="D13" s="748" t="s">
        <v>697</v>
      </c>
      <c r="E13" s="748" t="s">
        <v>1659</v>
      </c>
      <c r="F13" s="752"/>
      <c r="G13" s="752"/>
      <c r="H13" s="766">
        <v>0</v>
      </c>
      <c r="I13" s="752">
        <v>1</v>
      </c>
      <c r="J13" s="752">
        <v>73.009999999999991</v>
      </c>
      <c r="K13" s="766">
        <v>1</v>
      </c>
      <c r="L13" s="752">
        <v>1</v>
      </c>
      <c r="M13" s="753">
        <v>73.009999999999991</v>
      </c>
    </row>
    <row r="14" spans="1:13" ht="14.4" customHeight="1" x14ac:dyDescent="0.3">
      <c r="A14" s="747" t="s">
        <v>591</v>
      </c>
      <c r="B14" s="748" t="s">
        <v>1660</v>
      </c>
      <c r="C14" s="748" t="s">
        <v>1661</v>
      </c>
      <c r="D14" s="748" t="s">
        <v>1662</v>
      </c>
      <c r="E14" s="748" t="s">
        <v>1663</v>
      </c>
      <c r="F14" s="752"/>
      <c r="G14" s="752"/>
      <c r="H14" s="766">
        <v>0</v>
      </c>
      <c r="I14" s="752">
        <v>1</v>
      </c>
      <c r="J14" s="752">
        <v>116.83999999999992</v>
      </c>
      <c r="K14" s="766">
        <v>1</v>
      </c>
      <c r="L14" s="752">
        <v>1</v>
      </c>
      <c r="M14" s="753">
        <v>116.83999999999992</v>
      </c>
    </row>
    <row r="15" spans="1:13" ht="14.4" customHeight="1" x14ac:dyDescent="0.3">
      <c r="A15" s="747" t="s">
        <v>591</v>
      </c>
      <c r="B15" s="748" t="s">
        <v>1664</v>
      </c>
      <c r="C15" s="748" t="s">
        <v>1665</v>
      </c>
      <c r="D15" s="748" t="s">
        <v>731</v>
      </c>
      <c r="E15" s="748" t="s">
        <v>1666</v>
      </c>
      <c r="F15" s="752"/>
      <c r="G15" s="752"/>
      <c r="H15" s="766">
        <v>0</v>
      </c>
      <c r="I15" s="752">
        <v>1</v>
      </c>
      <c r="J15" s="752">
        <v>21.67</v>
      </c>
      <c r="K15" s="766">
        <v>1</v>
      </c>
      <c r="L15" s="752">
        <v>1</v>
      </c>
      <c r="M15" s="753">
        <v>21.67</v>
      </c>
    </row>
    <row r="16" spans="1:13" ht="14.4" customHeight="1" x14ac:dyDescent="0.3">
      <c r="A16" s="747" t="s">
        <v>591</v>
      </c>
      <c r="B16" s="748" t="s">
        <v>1667</v>
      </c>
      <c r="C16" s="748" t="s">
        <v>1668</v>
      </c>
      <c r="D16" s="748" t="s">
        <v>1669</v>
      </c>
      <c r="E16" s="748" t="s">
        <v>1670</v>
      </c>
      <c r="F16" s="752"/>
      <c r="G16" s="752"/>
      <c r="H16" s="766">
        <v>0</v>
      </c>
      <c r="I16" s="752">
        <v>2</v>
      </c>
      <c r="J16" s="752">
        <v>88.240000000000009</v>
      </c>
      <c r="K16" s="766">
        <v>1</v>
      </c>
      <c r="L16" s="752">
        <v>2</v>
      </c>
      <c r="M16" s="753">
        <v>88.240000000000009</v>
      </c>
    </row>
    <row r="17" spans="1:13" ht="14.4" customHeight="1" x14ac:dyDescent="0.3">
      <c r="A17" s="747" t="s">
        <v>591</v>
      </c>
      <c r="B17" s="748" t="s">
        <v>1671</v>
      </c>
      <c r="C17" s="748" t="s">
        <v>1672</v>
      </c>
      <c r="D17" s="748" t="s">
        <v>681</v>
      </c>
      <c r="E17" s="748" t="s">
        <v>1673</v>
      </c>
      <c r="F17" s="752"/>
      <c r="G17" s="752"/>
      <c r="H17" s="766">
        <v>0</v>
      </c>
      <c r="I17" s="752">
        <v>1</v>
      </c>
      <c r="J17" s="752">
        <v>74.589999999999975</v>
      </c>
      <c r="K17" s="766">
        <v>1</v>
      </c>
      <c r="L17" s="752">
        <v>1</v>
      </c>
      <c r="M17" s="753">
        <v>74.589999999999975</v>
      </c>
    </row>
    <row r="18" spans="1:13" ht="14.4" customHeight="1" x14ac:dyDescent="0.3">
      <c r="A18" s="747" t="s">
        <v>591</v>
      </c>
      <c r="B18" s="748" t="s">
        <v>1674</v>
      </c>
      <c r="C18" s="748" t="s">
        <v>1675</v>
      </c>
      <c r="D18" s="748" t="s">
        <v>790</v>
      </c>
      <c r="E18" s="748" t="s">
        <v>1676</v>
      </c>
      <c r="F18" s="752"/>
      <c r="G18" s="752"/>
      <c r="H18" s="766">
        <v>0</v>
      </c>
      <c r="I18" s="752">
        <v>19</v>
      </c>
      <c r="J18" s="752">
        <v>860.73000000000013</v>
      </c>
      <c r="K18" s="766">
        <v>1</v>
      </c>
      <c r="L18" s="752">
        <v>19</v>
      </c>
      <c r="M18" s="753">
        <v>860.73000000000013</v>
      </c>
    </row>
    <row r="19" spans="1:13" ht="14.4" customHeight="1" x14ac:dyDescent="0.3">
      <c r="A19" s="747" t="s">
        <v>591</v>
      </c>
      <c r="B19" s="748" t="s">
        <v>1677</v>
      </c>
      <c r="C19" s="748" t="s">
        <v>1678</v>
      </c>
      <c r="D19" s="748" t="s">
        <v>1486</v>
      </c>
      <c r="E19" s="748" t="s">
        <v>1679</v>
      </c>
      <c r="F19" s="752"/>
      <c r="G19" s="752"/>
      <c r="H19" s="766">
        <v>0</v>
      </c>
      <c r="I19" s="752">
        <v>6</v>
      </c>
      <c r="J19" s="752">
        <v>688.45</v>
      </c>
      <c r="K19" s="766">
        <v>1</v>
      </c>
      <c r="L19" s="752">
        <v>6</v>
      </c>
      <c r="M19" s="753">
        <v>688.45</v>
      </c>
    </row>
    <row r="20" spans="1:13" ht="14.4" customHeight="1" x14ac:dyDescent="0.3">
      <c r="A20" s="747" t="s">
        <v>591</v>
      </c>
      <c r="B20" s="748" t="s">
        <v>1680</v>
      </c>
      <c r="C20" s="748" t="s">
        <v>1681</v>
      </c>
      <c r="D20" s="748" t="s">
        <v>1682</v>
      </c>
      <c r="E20" s="748" t="s">
        <v>1683</v>
      </c>
      <c r="F20" s="752"/>
      <c r="G20" s="752"/>
      <c r="H20" s="766">
        <v>0</v>
      </c>
      <c r="I20" s="752">
        <v>1</v>
      </c>
      <c r="J20" s="752">
        <v>462</v>
      </c>
      <c r="K20" s="766">
        <v>1</v>
      </c>
      <c r="L20" s="752">
        <v>1</v>
      </c>
      <c r="M20" s="753">
        <v>462</v>
      </c>
    </row>
    <row r="21" spans="1:13" ht="14.4" customHeight="1" x14ac:dyDescent="0.3">
      <c r="A21" s="747" t="s">
        <v>591</v>
      </c>
      <c r="B21" s="748" t="s">
        <v>1684</v>
      </c>
      <c r="C21" s="748" t="s">
        <v>1685</v>
      </c>
      <c r="D21" s="748" t="s">
        <v>1686</v>
      </c>
      <c r="E21" s="748" t="s">
        <v>1687</v>
      </c>
      <c r="F21" s="752"/>
      <c r="G21" s="752"/>
      <c r="H21" s="766">
        <v>0</v>
      </c>
      <c r="I21" s="752">
        <v>1</v>
      </c>
      <c r="J21" s="752">
        <v>204.17000000000002</v>
      </c>
      <c r="K21" s="766">
        <v>1</v>
      </c>
      <c r="L21" s="752">
        <v>1</v>
      </c>
      <c r="M21" s="753">
        <v>204.17000000000002</v>
      </c>
    </row>
    <row r="22" spans="1:13" ht="14.4" customHeight="1" x14ac:dyDescent="0.3">
      <c r="A22" s="747" t="s">
        <v>591</v>
      </c>
      <c r="B22" s="748" t="s">
        <v>1684</v>
      </c>
      <c r="C22" s="748" t="s">
        <v>1688</v>
      </c>
      <c r="D22" s="748" t="s">
        <v>1686</v>
      </c>
      <c r="E22" s="748" t="s">
        <v>1689</v>
      </c>
      <c r="F22" s="752"/>
      <c r="G22" s="752"/>
      <c r="H22" s="766">
        <v>0</v>
      </c>
      <c r="I22" s="752">
        <v>2</v>
      </c>
      <c r="J22" s="752">
        <v>247.00000000000006</v>
      </c>
      <c r="K22" s="766">
        <v>1</v>
      </c>
      <c r="L22" s="752">
        <v>2</v>
      </c>
      <c r="M22" s="753">
        <v>247.00000000000006</v>
      </c>
    </row>
    <row r="23" spans="1:13" ht="14.4" customHeight="1" x14ac:dyDescent="0.3">
      <c r="A23" s="747" t="s">
        <v>591</v>
      </c>
      <c r="B23" s="748" t="s">
        <v>1684</v>
      </c>
      <c r="C23" s="748" t="s">
        <v>1690</v>
      </c>
      <c r="D23" s="748" t="s">
        <v>1691</v>
      </c>
      <c r="E23" s="748" t="s">
        <v>1692</v>
      </c>
      <c r="F23" s="752">
        <v>2</v>
      </c>
      <c r="G23" s="752">
        <v>127.51999999999998</v>
      </c>
      <c r="H23" s="766">
        <v>1</v>
      </c>
      <c r="I23" s="752"/>
      <c r="J23" s="752"/>
      <c r="K23" s="766">
        <v>0</v>
      </c>
      <c r="L23" s="752">
        <v>2</v>
      </c>
      <c r="M23" s="753">
        <v>127.51999999999998</v>
      </c>
    </row>
    <row r="24" spans="1:13" ht="14.4" customHeight="1" x14ac:dyDescent="0.3">
      <c r="A24" s="747" t="s">
        <v>591</v>
      </c>
      <c r="B24" s="748" t="s">
        <v>1693</v>
      </c>
      <c r="C24" s="748" t="s">
        <v>1694</v>
      </c>
      <c r="D24" s="748" t="s">
        <v>1695</v>
      </c>
      <c r="E24" s="748" t="s">
        <v>1696</v>
      </c>
      <c r="F24" s="752">
        <v>15</v>
      </c>
      <c r="G24" s="752">
        <v>399.15000000000003</v>
      </c>
      <c r="H24" s="766">
        <v>1</v>
      </c>
      <c r="I24" s="752"/>
      <c r="J24" s="752"/>
      <c r="K24" s="766">
        <v>0</v>
      </c>
      <c r="L24" s="752">
        <v>15</v>
      </c>
      <c r="M24" s="753">
        <v>399.15000000000003</v>
      </c>
    </row>
    <row r="25" spans="1:13" ht="14.4" customHeight="1" x14ac:dyDescent="0.3">
      <c r="A25" s="747" t="s">
        <v>591</v>
      </c>
      <c r="B25" s="748" t="s">
        <v>1697</v>
      </c>
      <c r="C25" s="748" t="s">
        <v>1698</v>
      </c>
      <c r="D25" s="748" t="s">
        <v>1699</v>
      </c>
      <c r="E25" s="748" t="s">
        <v>1700</v>
      </c>
      <c r="F25" s="752"/>
      <c r="G25" s="752"/>
      <c r="H25" s="766">
        <v>0</v>
      </c>
      <c r="I25" s="752">
        <v>0.4</v>
      </c>
      <c r="J25" s="752">
        <v>61.6</v>
      </c>
      <c r="K25" s="766">
        <v>1</v>
      </c>
      <c r="L25" s="752">
        <v>0.4</v>
      </c>
      <c r="M25" s="753">
        <v>61.6</v>
      </c>
    </row>
    <row r="26" spans="1:13" ht="14.4" customHeight="1" x14ac:dyDescent="0.3">
      <c r="A26" s="747" t="s">
        <v>591</v>
      </c>
      <c r="B26" s="748" t="s">
        <v>1697</v>
      </c>
      <c r="C26" s="748" t="s">
        <v>1701</v>
      </c>
      <c r="D26" s="748" t="s">
        <v>1699</v>
      </c>
      <c r="E26" s="748" t="s">
        <v>1702</v>
      </c>
      <c r="F26" s="752"/>
      <c r="G26" s="752"/>
      <c r="H26" s="766">
        <v>0</v>
      </c>
      <c r="I26" s="752">
        <v>12.5</v>
      </c>
      <c r="J26" s="752">
        <v>3289.2199999999993</v>
      </c>
      <c r="K26" s="766">
        <v>1</v>
      </c>
      <c r="L26" s="752">
        <v>12.5</v>
      </c>
      <c r="M26" s="753">
        <v>3289.2199999999993</v>
      </c>
    </row>
    <row r="27" spans="1:13" ht="14.4" customHeight="1" x14ac:dyDescent="0.3">
      <c r="A27" s="747" t="s">
        <v>591</v>
      </c>
      <c r="B27" s="748" t="s">
        <v>1703</v>
      </c>
      <c r="C27" s="748" t="s">
        <v>1704</v>
      </c>
      <c r="D27" s="748" t="s">
        <v>1705</v>
      </c>
      <c r="E27" s="748" t="s">
        <v>1706</v>
      </c>
      <c r="F27" s="752"/>
      <c r="G27" s="752"/>
      <c r="H27" s="766">
        <v>0</v>
      </c>
      <c r="I27" s="752">
        <v>1</v>
      </c>
      <c r="J27" s="752">
        <v>285.24</v>
      </c>
      <c r="K27" s="766">
        <v>1</v>
      </c>
      <c r="L27" s="752">
        <v>1</v>
      </c>
      <c r="M27" s="753">
        <v>285.24</v>
      </c>
    </row>
    <row r="28" spans="1:13" ht="14.4" customHeight="1" x14ac:dyDescent="0.3">
      <c r="A28" s="747" t="s">
        <v>591</v>
      </c>
      <c r="B28" s="748" t="s">
        <v>1707</v>
      </c>
      <c r="C28" s="748" t="s">
        <v>1708</v>
      </c>
      <c r="D28" s="748" t="s">
        <v>628</v>
      </c>
      <c r="E28" s="748" t="s">
        <v>1709</v>
      </c>
      <c r="F28" s="752"/>
      <c r="G28" s="752"/>
      <c r="H28" s="766">
        <v>0</v>
      </c>
      <c r="I28" s="752">
        <v>9</v>
      </c>
      <c r="J28" s="752">
        <v>527.06000000000006</v>
      </c>
      <c r="K28" s="766">
        <v>1</v>
      </c>
      <c r="L28" s="752">
        <v>9</v>
      </c>
      <c r="M28" s="753">
        <v>527.06000000000006</v>
      </c>
    </row>
    <row r="29" spans="1:13" ht="14.4" customHeight="1" x14ac:dyDescent="0.3">
      <c r="A29" s="747" t="s">
        <v>591</v>
      </c>
      <c r="B29" s="748" t="s">
        <v>1707</v>
      </c>
      <c r="C29" s="748" t="s">
        <v>1710</v>
      </c>
      <c r="D29" s="748" t="s">
        <v>628</v>
      </c>
      <c r="E29" s="748" t="s">
        <v>872</v>
      </c>
      <c r="F29" s="752"/>
      <c r="G29" s="752"/>
      <c r="H29" s="766">
        <v>0</v>
      </c>
      <c r="I29" s="752">
        <v>1</v>
      </c>
      <c r="J29" s="752">
        <v>104.35000000000002</v>
      </c>
      <c r="K29" s="766">
        <v>1</v>
      </c>
      <c r="L29" s="752">
        <v>1</v>
      </c>
      <c r="M29" s="753">
        <v>104.35000000000002</v>
      </c>
    </row>
    <row r="30" spans="1:13" ht="14.4" customHeight="1" x14ac:dyDescent="0.3">
      <c r="A30" s="747" t="s">
        <v>591</v>
      </c>
      <c r="B30" s="748" t="s">
        <v>1707</v>
      </c>
      <c r="C30" s="748" t="s">
        <v>1711</v>
      </c>
      <c r="D30" s="748" t="s">
        <v>628</v>
      </c>
      <c r="E30" s="748" t="s">
        <v>872</v>
      </c>
      <c r="F30" s="752">
        <v>1</v>
      </c>
      <c r="G30" s="752">
        <v>103.31999999999998</v>
      </c>
      <c r="H30" s="766">
        <v>1</v>
      </c>
      <c r="I30" s="752"/>
      <c r="J30" s="752"/>
      <c r="K30" s="766">
        <v>0</v>
      </c>
      <c r="L30" s="752">
        <v>1</v>
      </c>
      <c r="M30" s="753">
        <v>103.31999999999998</v>
      </c>
    </row>
    <row r="31" spans="1:13" ht="14.4" customHeight="1" x14ac:dyDescent="0.3">
      <c r="A31" s="747" t="s">
        <v>591</v>
      </c>
      <c r="B31" s="748" t="s">
        <v>1712</v>
      </c>
      <c r="C31" s="748" t="s">
        <v>1713</v>
      </c>
      <c r="D31" s="748" t="s">
        <v>815</v>
      </c>
      <c r="E31" s="748" t="s">
        <v>1714</v>
      </c>
      <c r="F31" s="752"/>
      <c r="G31" s="752"/>
      <c r="H31" s="766">
        <v>0</v>
      </c>
      <c r="I31" s="752">
        <v>1</v>
      </c>
      <c r="J31" s="752">
        <v>38.970000000000013</v>
      </c>
      <c r="K31" s="766">
        <v>1</v>
      </c>
      <c r="L31" s="752">
        <v>1</v>
      </c>
      <c r="M31" s="753">
        <v>38.970000000000013</v>
      </c>
    </row>
    <row r="32" spans="1:13" ht="14.4" customHeight="1" x14ac:dyDescent="0.3">
      <c r="A32" s="747" t="s">
        <v>591</v>
      </c>
      <c r="B32" s="748" t="s">
        <v>1712</v>
      </c>
      <c r="C32" s="748" t="s">
        <v>1715</v>
      </c>
      <c r="D32" s="748" t="s">
        <v>815</v>
      </c>
      <c r="E32" s="748" t="s">
        <v>1716</v>
      </c>
      <c r="F32" s="752"/>
      <c r="G32" s="752"/>
      <c r="H32" s="766">
        <v>0</v>
      </c>
      <c r="I32" s="752">
        <v>27</v>
      </c>
      <c r="J32" s="752">
        <v>2653.0006059084981</v>
      </c>
      <c r="K32" s="766">
        <v>1</v>
      </c>
      <c r="L32" s="752">
        <v>27</v>
      </c>
      <c r="M32" s="753">
        <v>2653.0006059084981</v>
      </c>
    </row>
    <row r="33" spans="1:13" ht="14.4" customHeight="1" x14ac:dyDescent="0.3">
      <c r="A33" s="747" t="s">
        <v>591</v>
      </c>
      <c r="B33" s="748" t="s">
        <v>1712</v>
      </c>
      <c r="C33" s="748" t="s">
        <v>1717</v>
      </c>
      <c r="D33" s="748" t="s">
        <v>725</v>
      </c>
      <c r="E33" s="748" t="s">
        <v>1718</v>
      </c>
      <c r="F33" s="752">
        <v>23</v>
      </c>
      <c r="G33" s="752">
        <v>1070.42</v>
      </c>
      <c r="H33" s="766">
        <v>1</v>
      </c>
      <c r="I33" s="752"/>
      <c r="J33" s="752"/>
      <c r="K33" s="766">
        <v>0</v>
      </c>
      <c r="L33" s="752">
        <v>23</v>
      </c>
      <c r="M33" s="753">
        <v>1070.42</v>
      </c>
    </row>
    <row r="34" spans="1:13" ht="14.4" customHeight="1" x14ac:dyDescent="0.3">
      <c r="A34" s="747" t="s">
        <v>591</v>
      </c>
      <c r="B34" s="748" t="s">
        <v>1719</v>
      </c>
      <c r="C34" s="748" t="s">
        <v>1720</v>
      </c>
      <c r="D34" s="748" t="s">
        <v>1721</v>
      </c>
      <c r="E34" s="748" t="s">
        <v>1722</v>
      </c>
      <c r="F34" s="752"/>
      <c r="G34" s="752"/>
      <c r="H34" s="766">
        <v>0</v>
      </c>
      <c r="I34" s="752">
        <v>223</v>
      </c>
      <c r="J34" s="752">
        <v>8324.1220981233819</v>
      </c>
      <c r="K34" s="766">
        <v>1</v>
      </c>
      <c r="L34" s="752">
        <v>223</v>
      </c>
      <c r="M34" s="753">
        <v>8324.1220981233819</v>
      </c>
    </row>
    <row r="35" spans="1:13" ht="14.4" customHeight="1" x14ac:dyDescent="0.3">
      <c r="A35" s="747" t="s">
        <v>591</v>
      </c>
      <c r="B35" s="748" t="s">
        <v>1719</v>
      </c>
      <c r="C35" s="748" t="s">
        <v>1723</v>
      </c>
      <c r="D35" s="748" t="s">
        <v>1724</v>
      </c>
      <c r="E35" s="748" t="s">
        <v>1725</v>
      </c>
      <c r="F35" s="752"/>
      <c r="G35" s="752"/>
      <c r="H35" s="766">
        <v>0</v>
      </c>
      <c r="I35" s="752">
        <v>31</v>
      </c>
      <c r="J35" s="752">
        <v>1632.1010705652207</v>
      </c>
      <c r="K35" s="766">
        <v>1</v>
      </c>
      <c r="L35" s="752">
        <v>31</v>
      </c>
      <c r="M35" s="753">
        <v>1632.1010705652207</v>
      </c>
    </row>
    <row r="36" spans="1:13" ht="14.4" customHeight="1" x14ac:dyDescent="0.3">
      <c r="A36" s="747" t="s">
        <v>591</v>
      </c>
      <c r="B36" s="748" t="s">
        <v>1719</v>
      </c>
      <c r="C36" s="748" t="s">
        <v>1726</v>
      </c>
      <c r="D36" s="748" t="s">
        <v>1724</v>
      </c>
      <c r="E36" s="748" t="s">
        <v>1727</v>
      </c>
      <c r="F36" s="752"/>
      <c r="G36" s="752"/>
      <c r="H36" s="766">
        <v>0</v>
      </c>
      <c r="I36" s="752">
        <v>102</v>
      </c>
      <c r="J36" s="752">
        <v>5385.9100000000008</v>
      </c>
      <c r="K36" s="766">
        <v>1</v>
      </c>
      <c r="L36" s="752">
        <v>102</v>
      </c>
      <c r="M36" s="753">
        <v>5385.9100000000008</v>
      </c>
    </row>
    <row r="37" spans="1:13" ht="14.4" customHeight="1" x14ac:dyDescent="0.3">
      <c r="A37" s="747" t="s">
        <v>591</v>
      </c>
      <c r="B37" s="748" t="s">
        <v>1728</v>
      </c>
      <c r="C37" s="748" t="s">
        <v>1729</v>
      </c>
      <c r="D37" s="748" t="s">
        <v>1730</v>
      </c>
      <c r="E37" s="748" t="s">
        <v>1731</v>
      </c>
      <c r="F37" s="752"/>
      <c r="G37" s="752"/>
      <c r="H37" s="766">
        <v>0</v>
      </c>
      <c r="I37" s="752">
        <v>1</v>
      </c>
      <c r="J37" s="752">
        <v>174.61</v>
      </c>
      <c r="K37" s="766">
        <v>1</v>
      </c>
      <c r="L37" s="752">
        <v>1</v>
      </c>
      <c r="M37" s="753">
        <v>174.61</v>
      </c>
    </row>
    <row r="38" spans="1:13" ht="14.4" customHeight="1" x14ac:dyDescent="0.3">
      <c r="A38" s="747" t="s">
        <v>591</v>
      </c>
      <c r="B38" s="748" t="s">
        <v>1732</v>
      </c>
      <c r="C38" s="748" t="s">
        <v>1733</v>
      </c>
      <c r="D38" s="748" t="s">
        <v>1734</v>
      </c>
      <c r="E38" s="748" t="s">
        <v>1735</v>
      </c>
      <c r="F38" s="752"/>
      <c r="G38" s="752"/>
      <c r="H38" s="766">
        <v>0</v>
      </c>
      <c r="I38" s="752">
        <v>2</v>
      </c>
      <c r="J38" s="752">
        <v>59.539999999999985</v>
      </c>
      <c r="K38" s="766">
        <v>1</v>
      </c>
      <c r="L38" s="752">
        <v>2</v>
      </c>
      <c r="M38" s="753">
        <v>59.539999999999985</v>
      </c>
    </row>
    <row r="39" spans="1:13" ht="14.4" customHeight="1" x14ac:dyDescent="0.3">
      <c r="A39" s="747" t="s">
        <v>591</v>
      </c>
      <c r="B39" s="748" t="s">
        <v>1736</v>
      </c>
      <c r="C39" s="748" t="s">
        <v>1737</v>
      </c>
      <c r="D39" s="748" t="s">
        <v>822</v>
      </c>
      <c r="E39" s="748" t="s">
        <v>1738</v>
      </c>
      <c r="F39" s="752"/>
      <c r="G39" s="752"/>
      <c r="H39" s="766">
        <v>0</v>
      </c>
      <c r="I39" s="752">
        <v>1</v>
      </c>
      <c r="J39" s="752">
        <v>21.96</v>
      </c>
      <c r="K39" s="766">
        <v>1</v>
      </c>
      <c r="L39" s="752">
        <v>1</v>
      </c>
      <c r="M39" s="753">
        <v>21.96</v>
      </c>
    </row>
    <row r="40" spans="1:13" ht="14.4" customHeight="1" x14ac:dyDescent="0.3">
      <c r="A40" s="747" t="s">
        <v>591</v>
      </c>
      <c r="B40" s="748" t="s">
        <v>1739</v>
      </c>
      <c r="C40" s="748" t="s">
        <v>1740</v>
      </c>
      <c r="D40" s="748" t="s">
        <v>642</v>
      </c>
      <c r="E40" s="748" t="s">
        <v>1670</v>
      </c>
      <c r="F40" s="752"/>
      <c r="G40" s="752"/>
      <c r="H40" s="766">
        <v>0</v>
      </c>
      <c r="I40" s="752">
        <v>3</v>
      </c>
      <c r="J40" s="752">
        <v>59.790000000000013</v>
      </c>
      <c r="K40" s="766">
        <v>1</v>
      </c>
      <c r="L40" s="752">
        <v>3</v>
      </c>
      <c r="M40" s="753">
        <v>59.790000000000013</v>
      </c>
    </row>
    <row r="41" spans="1:13" ht="14.4" customHeight="1" x14ac:dyDescent="0.3">
      <c r="A41" s="747" t="s">
        <v>591</v>
      </c>
      <c r="B41" s="748" t="s">
        <v>1741</v>
      </c>
      <c r="C41" s="748" t="s">
        <v>1742</v>
      </c>
      <c r="D41" s="748" t="s">
        <v>640</v>
      </c>
      <c r="E41" s="748" t="s">
        <v>1743</v>
      </c>
      <c r="F41" s="752"/>
      <c r="G41" s="752"/>
      <c r="H41" s="766">
        <v>0</v>
      </c>
      <c r="I41" s="752">
        <v>7</v>
      </c>
      <c r="J41" s="752">
        <v>572.19000000000005</v>
      </c>
      <c r="K41" s="766">
        <v>1</v>
      </c>
      <c r="L41" s="752">
        <v>7</v>
      </c>
      <c r="M41" s="753">
        <v>572.19000000000005</v>
      </c>
    </row>
    <row r="42" spans="1:13" ht="14.4" customHeight="1" x14ac:dyDescent="0.3">
      <c r="A42" s="747" t="s">
        <v>591</v>
      </c>
      <c r="B42" s="748" t="s">
        <v>1744</v>
      </c>
      <c r="C42" s="748" t="s">
        <v>1745</v>
      </c>
      <c r="D42" s="748" t="s">
        <v>821</v>
      </c>
      <c r="E42" s="748" t="s">
        <v>1670</v>
      </c>
      <c r="F42" s="752"/>
      <c r="G42" s="752"/>
      <c r="H42" s="766">
        <v>0</v>
      </c>
      <c r="I42" s="752">
        <v>2</v>
      </c>
      <c r="J42" s="752">
        <v>60.239999999999995</v>
      </c>
      <c r="K42" s="766">
        <v>1</v>
      </c>
      <c r="L42" s="752">
        <v>2</v>
      </c>
      <c r="M42" s="753">
        <v>60.239999999999995</v>
      </c>
    </row>
    <row r="43" spans="1:13" ht="14.4" customHeight="1" x14ac:dyDescent="0.3">
      <c r="A43" s="747" t="s">
        <v>596</v>
      </c>
      <c r="B43" s="748" t="s">
        <v>1746</v>
      </c>
      <c r="C43" s="748" t="s">
        <v>1747</v>
      </c>
      <c r="D43" s="748" t="s">
        <v>1022</v>
      </c>
      <c r="E43" s="748" t="s">
        <v>1748</v>
      </c>
      <c r="F43" s="752"/>
      <c r="G43" s="752"/>
      <c r="H43" s="766">
        <v>0</v>
      </c>
      <c r="I43" s="752">
        <v>1</v>
      </c>
      <c r="J43" s="752">
        <v>59.990000000000016</v>
      </c>
      <c r="K43" s="766">
        <v>1</v>
      </c>
      <c r="L43" s="752">
        <v>1</v>
      </c>
      <c r="M43" s="753">
        <v>59.990000000000016</v>
      </c>
    </row>
    <row r="44" spans="1:13" ht="14.4" customHeight="1" x14ac:dyDescent="0.3">
      <c r="A44" s="747" t="s">
        <v>596</v>
      </c>
      <c r="B44" s="748" t="s">
        <v>1637</v>
      </c>
      <c r="C44" s="748" t="s">
        <v>1638</v>
      </c>
      <c r="D44" s="748" t="s">
        <v>648</v>
      </c>
      <c r="E44" s="748" t="s">
        <v>1639</v>
      </c>
      <c r="F44" s="752"/>
      <c r="G44" s="752"/>
      <c r="H44" s="766">
        <v>0</v>
      </c>
      <c r="I44" s="752">
        <v>2</v>
      </c>
      <c r="J44" s="752">
        <v>132.07999999999998</v>
      </c>
      <c r="K44" s="766">
        <v>1</v>
      </c>
      <c r="L44" s="752">
        <v>2</v>
      </c>
      <c r="M44" s="753">
        <v>132.07999999999998</v>
      </c>
    </row>
    <row r="45" spans="1:13" ht="14.4" customHeight="1" x14ac:dyDescent="0.3">
      <c r="A45" s="747" t="s">
        <v>596</v>
      </c>
      <c r="B45" s="748" t="s">
        <v>1749</v>
      </c>
      <c r="C45" s="748" t="s">
        <v>1750</v>
      </c>
      <c r="D45" s="748" t="s">
        <v>979</v>
      </c>
      <c r="E45" s="748" t="s">
        <v>1751</v>
      </c>
      <c r="F45" s="752"/>
      <c r="G45" s="752"/>
      <c r="H45" s="766">
        <v>0</v>
      </c>
      <c r="I45" s="752">
        <v>1</v>
      </c>
      <c r="J45" s="752">
        <v>86.85</v>
      </c>
      <c r="K45" s="766">
        <v>1</v>
      </c>
      <c r="L45" s="752">
        <v>1</v>
      </c>
      <c r="M45" s="753">
        <v>86.85</v>
      </c>
    </row>
    <row r="46" spans="1:13" ht="14.4" customHeight="1" x14ac:dyDescent="0.3">
      <c r="A46" s="747" t="s">
        <v>596</v>
      </c>
      <c r="B46" s="748" t="s">
        <v>1647</v>
      </c>
      <c r="C46" s="748" t="s">
        <v>1752</v>
      </c>
      <c r="D46" s="748" t="s">
        <v>670</v>
      </c>
      <c r="E46" s="748" t="s">
        <v>1651</v>
      </c>
      <c r="F46" s="752"/>
      <c r="G46" s="752"/>
      <c r="H46" s="766">
        <v>0</v>
      </c>
      <c r="I46" s="752">
        <v>1</v>
      </c>
      <c r="J46" s="752">
        <v>66.729928564801639</v>
      </c>
      <c r="K46" s="766">
        <v>1</v>
      </c>
      <c r="L46" s="752">
        <v>1</v>
      </c>
      <c r="M46" s="753">
        <v>66.729928564801639</v>
      </c>
    </row>
    <row r="47" spans="1:13" ht="14.4" customHeight="1" x14ac:dyDescent="0.3">
      <c r="A47" s="747" t="s">
        <v>596</v>
      </c>
      <c r="B47" s="748" t="s">
        <v>1753</v>
      </c>
      <c r="C47" s="748" t="s">
        <v>1754</v>
      </c>
      <c r="D47" s="748" t="s">
        <v>1024</v>
      </c>
      <c r="E47" s="748" t="s">
        <v>1755</v>
      </c>
      <c r="F47" s="752"/>
      <c r="G47" s="752"/>
      <c r="H47" s="766">
        <v>0</v>
      </c>
      <c r="I47" s="752">
        <v>9</v>
      </c>
      <c r="J47" s="752">
        <v>936.16</v>
      </c>
      <c r="K47" s="766">
        <v>1</v>
      </c>
      <c r="L47" s="752">
        <v>9</v>
      </c>
      <c r="M47" s="753">
        <v>936.16</v>
      </c>
    </row>
    <row r="48" spans="1:13" ht="14.4" customHeight="1" x14ac:dyDescent="0.3">
      <c r="A48" s="747" t="s">
        <v>596</v>
      </c>
      <c r="B48" s="748" t="s">
        <v>1756</v>
      </c>
      <c r="C48" s="748" t="s">
        <v>1757</v>
      </c>
      <c r="D48" s="748" t="s">
        <v>1038</v>
      </c>
      <c r="E48" s="748" t="s">
        <v>1758</v>
      </c>
      <c r="F48" s="752"/>
      <c r="G48" s="752"/>
      <c r="H48" s="766">
        <v>0</v>
      </c>
      <c r="I48" s="752">
        <v>1</v>
      </c>
      <c r="J48" s="752">
        <v>93.069999999999936</v>
      </c>
      <c r="K48" s="766">
        <v>1</v>
      </c>
      <c r="L48" s="752">
        <v>1</v>
      </c>
      <c r="M48" s="753">
        <v>93.069999999999936</v>
      </c>
    </row>
    <row r="49" spans="1:13" ht="14.4" customHeight="1" x14ac:dyDescent="0.3">
      <c r="A49" s="747" t="s">
        <v>596</v>
      </c>
      <c r="B49" s="748" t="s">
        <v>1652</v>
      </c>
      <c r="C49" s="748" t="s">
        <v>1653</v>
      </c>
      <c r="D49" s="748" t="s">
        <v>685</v>
      </c>
      <c r="E49" s="748" t="s">
        <v>1654</v>
      </c>
      <c r="F49" s="752"/>
      <c r="G49" s="752"/>
      <c r="H49" s="766">
        <v>0</v>
      </c>
      <c r="I49" s="752">
        <v>16</v>
      </c>
      <c r="J49" s="752">
        <v>52800</v>
      </c>
      <c r="K49" s="766">
        <v>1</v>
      </c>
      <c r="L49" s="752">
        <v>16</v>
      </c>
      <c r="M49" s="753">
        <v>52800</v>
      </c>
    </row>
    <row r="50" spans="1:13" ht="14.4" customHeight="1" x14ac:dyDescent="0.3">
      <c r="A50" s="747" t="s">
        <v>596</v>
      </c>
      <c r="B50" s="748" t="s">
        <v>1652</v>
      </c>
      <c r="C50" s="748" t="s">
        <v>1759</v>
      </c>
      <c r="D50" s="748" t="s">
        <v>940</v>
      </c>
      <c r="E50" s="748" t="s">
        <v>1760</v>
      </c>
      <c r="F50" s="752"/>
      <c r="G50" s="752"/>
      <c r="H50" s="766">
        <v>0</v>
      </c>
      <c r="I50" s="752">
        <v>3</v>
      </c>
      <c r="J50" s="752">
        <v>610.20000000000005</v>
      </c>
      <c r="K50" s="766">
        <v>1</v>
      </c>
      <c r="L50" s="752">
        <v>3</v>
      </c>
      <c r="M50" s="753">
        <v>610.20000000000005</v>
      </c>
    </row>
    <row r="51" spans="1:13" ht="14.4" customHeight="1" x14ac:dyDescent="0.3">
      <c r="A51" s="747" t="s">
        <v>596</v>
      </c>
      <c r="B51" s="748" t="s">
        <v>1652</v>
      </c>
      <c r="C51" s="748" t="s">
        <v>1761</v>
      </c>
      <c r="D51" s="748" t="s">
        <v>940</v>
      </c>
      <c r="E51" s="748" t="s">
        <v>1762</v>
      </c>
      <c r="F51" s="752"/>
      <c r="G51" s="752"/>
      <c r="H51" s="766">
        <v>0</v>
      </c>
      <c r="I51" s="752">
        <v>2</v>
      </c>
      <c r="J51" s="752">
        <v>2212.52</v>
      </c>
      <c r="K51" s="766">
        <v>1</v>
      </c>
      <c r="L51" s="752">
        <v>2</v>
      </c>
      <c r="M51" s="753">
        <v>2212.52</v>
      </c>
    </row>
    <row r="52" spans="1:13" ht="14.4" customHeight="1" x14ac:dyDescent="0.3">
      <c r="A52" s="747" t="s">
        <v>596</v>
      </c>
      <c r="B52" s="748" t="s">
        <v>1652</v>
      </c>
      <c r="C52" s="748" t="s">
        <v>1763</v>
      </c>
      <c r="D52" s="748" t="s">
        <v>687</v>
      </c>
      <c r="E52" s="748" t="s">
        <v>1764</v>
      </c>
      <c r="F52" s="752"/>
      <c r="G52" s="752"/>
      <c r="H52" s="766">
        <v>0</v>
      </c>
      <c r="I52" s="752">
        <v>3</v>
      </c>
      <c r="J52" s="752">
        <v>1891.9784295836805</v>
      </c>
      <c r="K52" s="766">
        <v>1</v>
      </c>
      <c r="L52" s="752">
        <v>3</v>
      </c>
      <c r="M52" s="753">
        <v>1891.9784295836805</v>
      </c>
    </row>
    <row r="53" spans="1:13" ht="14.4" customHeight="1" x14ac:dyDescent="0.3">
      <c r="A53" s="747" t="s">
        <v>596</v>
      </c>
      <c r="B53" s="748" t="s">
        <v>1652</v>
      </c>
      <c r="C53" s="748" t="s">
        <v>1765</v>
      </c>
      <c r="D53" s="748" t="s">
        <v>687</v>
      </c>
      <c r="E53" s="748" t="s">
        <v>1766</v>
      </c>
      <c r="F53" s="752"/>
      <c r="G53" s="752"/>
      <c r="H53" s="766">
        <v>0</v>
      </c>
      <c r="I53" s="752">
        <v>15</v>
      </c>
      <c r="J53" s="752">
        <v>6134.2459266688611</v>
      </c>
      <c r="K53" s="766">
        <v>1</v>
      </c>
      <c r="L53" s="752">
        <v>15</v>
      </c>
      <c r="M53" s="753">
        <v>6134.2459266688611</v>
      </c>
    </row>
    <row r="54" spans="1:13" ht="14.4" customHeight="1" x14ac:dyDescent="0.3">
      <c r="A54" s="747" t="s">
        <v>596</v>
      </c>
      <c r="B54" s="748" t="s">
        <v>1652</v>
      </c>
      <c r="C54" s="748" t="s">
        <v>1767</v>
      </c>
      <c r="D54" s="748" t="s">
        <v>687</v>
      </c>
      <c r="E54" s="748" t="s">
        <v>1768</v>
      </c>
      <c r="F54" s="752"/>
      <c r="G54" s="752"/>
      <c r="H54" s="766">
        <v>0</v>
      </c>
      <c r="I54" s="752">
        <v>1</v>
      </c>
      <c r="J54" s="752">
        <v>721.2</v>
      </c>
      <c r="K54" s="766">
        <v>1</v>
      </c>
      <c r="L54" s="752">
        <v>1</v>
      </c>
      <c r="M54" s="753">
        <v>721.2</v>
      </c>
    </row>
    <row r="55" spans="1:13" ht="14.4" customHeight="1" x14ac:dyDescent="0.3">
      <c r="A55" s="747" t="s">
        <v>596</v>
      </c>
      <c r="B55" s="748" t="s">
        <v>1652</v>
      </c>
      <c r="C55" s="748" t="s">
        <v>1769</v>
      </c>
      <c r="D55" s="748" t="s">
        <v>940</v>
      </c>
      <c r="E55" s="748" t="s">
        <v>1770</v>
      </c>
      <c r="F55" s="752"/>
      <c r="G55" s="752"/>
      <c r="H55" s="766">
        <v>0</v>
      </c>
      <c r="I55" s="752">
        <v>3</v>
      </c>
      <c r="J55" s="752">
        <v>818.58000000000015</v>
      </c>
      <c r="K55" s="766">
        <v>1</v>
      </c>
      <c r="L55" s="752">
        <v>3</v>
      </c>
      <c r="M55" s="753">
        <v>818.58000000000015</v>
      </c>
    </row>
    <row r="56" spans="1:13" ht="14.4" customHeight="1" x14ac:dyDescent="0.3">
      <c r="A56" s="747" t="s">
        <v>596</v>
      </c>
      <c r="B56" s="748" t="s">
        <v>1771</v>
      </c>
      <c r="C56" s="748" t="s">
        <v>1772</v>
      </c>
      <c r="D56" s="748" t="s">
        <v>1773</v>
      </c>
      <c r="E56" s="748" t="s">
        <v>1774</v>
      </c>
      <c r="F56" s="752"/>
      <c r="G56" s="752"/>
      <c r="H56" s="766">
        <v>0</v>
      </c>
      <c r="I56" s="752">
        <v>1</v>
      </c>
      <c r="J56" s="752">
        <v>70.039999999999992</v>
      </c>
      <c r="K56" s="766">
        <v>1</v>
      </c>
      <c r="L56" s="752">
        <v>1</v>
      </c>
      <c r="M56" s="753">
        <v>70.039999999999992</v>
      </c>
    </row>
    <row r="57" spans="1:13" ht="14.4" customHeight="1" x14ac:dyDescent="0.3">
      <c r="A57" s="747" t="s">
        <v>596</v>
      </c>
      <c r="B57" s="748" t="s">
        <v>1771</v>
      </c>
      <c r="C57" s="748" t="s">
        <v>1775</v>
      </c>
      <c r="D57" s="748" t="s">
        <v>1773</v>
      </c>
      <c r="E57" s="748" t="s">
        <v>1776</v>
      </c>
      <c r="F57" s="752"/>
      <c r="G57" s="752"/>
      <c r="H57" s="766">
        <v>0</v>
      </c>
      <c r="I57" s="752">
        <v>2</v>
      </c>
      <c r="J57" s="752">
        <v>277.84999999999991</v>
      </c>
      <c r="K57" s="766">
        <v>1</v>
      </c>
      <c r="L57" s="752">
        <v>2</v>
      </c>
      <c r="M57" s="753">
        <v>277.84999999999991</v>
      </c>
    </row>
    <row r="58" spans="1:13" ht="14.4" customHeight="1" x14ac:dyDescent="0.3">
      <c r="A58" s="747" t="s">
        <v>596</v>
      </c>
      <c r="B58" s="748" t="s">
        <v>1777</v>
      </c>
      <c r="C58" s="748" t="s">
        <v>1778</v>
      </c>
      <c r="D58" s="748" t="s">
        <v>1029</v>
      </c>
      <c r="E58" s="748" t="s">
        <v>1670</v>
      </c>
      <c r="F58" s="752"/>
      <c r="G58" s="752"/>
      <c r="H58" s="766">
        <v>0</v>
      </c>
      <c r="I58" s="752">
        <v>1</v>
      </c>
      <c r="J58" s="752">
        <v>39.479999999999976</v>
      </c>
      <c r="K58" s="766">
        <v>1</v>
      </c>
      <c r="L58" s="752">
        <v>1</v>
      </c>
      <c r="M58" s="753">
        <v>39.479999999999976</v>
      </c>
    </row>
    <row r="59" spans="1:13" ht="14.4" customHeight="1" x14ac:dyDescent="0.3">
      <c r="A59" s="747" t="s">
        <v>596</v>
      </c>
      <c r="B59" s="748" t="s">
        <v>1779</v>
      </c>
      <c r="C59" s="748" t="s">
        <v>1780</v>
      </c>
      <c r="D59" s="748" t="s">
        <v>1781</v>
      </c>
      <c r="E59" s="748" t="s">
        <v>1782</v>
      </c>
      <c r="F59" s="752">
        <v>1</v>
      </c>
      <c r="G59" s="752">
        <v>151.15</v>
      </c>
      <c r="H59" s="766">
        <v>1</v>
      </c>
      <c r="I59" s="752"/>
      <c r="J59" s="752"/>
      <c r="K59" s="766">
        <v>0</v>
      </c>
      <c r="L59" s="752">
        <v>1</v>
      </c>
      <c r="M59" s="753">
        <v>151.15</v>
      </c>
    </row>
    <row r="60" spans="1:13" ht="14.4" customHeight="1" x14ac:dyDescent="0.3">
      <c r="A60" s="747" t="s">
        <v>596</v>
      </c>
      <c r="B60" s="748" t="s">
        <v>1783</v>
      </c>
      <c r="C60" s="748" t="s">
        <v>1784</v>
      </c>
      <c r="D60" s="748" t="s">
        <v>1015</v>
      </c>
      <c r="E60" s="748" t="s">
        <v>1785</v>
      </c>
      <c r="F60" s="752"/>
      <c r="G60" s="752"/>
      <c r="H60" s="766">
        <v>0</v>
      </c>
      <c r="I60" s="752">
        <v>2</v>
      </c>
      <c r="J60" s="752">
        <v>172.77</v>
      </c>
      <c r="K60" s="766">
        <v>1</v>
      </c>
      <c r="L60" s="752">
        <v>2</v>
      </c>
      <c r="M60" s="753">
        <v>172.77</v>
      </c>
    </row>
    <row r="61" spans="1:13" ht="14.4" customHeight="1" x14ac:dyDescent="0.3">
      <c r="A61" s="747" t="s">
        <v>596</v>
      </c>
      <c r="B61" s="748" t="s">
        <v>1783</v>
      </c>
      <c r="C61" s="748" t="s">
        <v>1786</v>
      </c>
      <c r="D61" s="748" t="s">
        <v>1015</v>
      </c>
      <c r="E61" s="748" t="s">
        <v>1787</v>
      </c>
      <c r="F61" s="752"/>
      <c r="G61" s="752"/>
      <c r="H61" s="766">
        <v>0</v>
      </c>
      <c r="I61" s="752">
        <v>1</v>
      </c>
      <c r="J61" s="752">
        <v>219.58999999999995</v>
      </c>
      <c r="K61" s="766">
        <v>1</v>
      </c>
      <c r="L61" s="752">
        <v>1</v>
      </c>
      <c r="M61" s="753">
        <v>219.58999999999995</v>
      </c>
    </row>
    <row r="62" spans="1:13" ht="14.4" customHeight="1" x14ac:dyDescent="0.3">
      <c r="A62" s="747" t="s">
        <v>596</v>
      </c>
      <c r="B62" s="748" t="s">
        <v>1788</v>
      </c>
      <c r="C62" s="748" t="s">
        <v>1789</v>
      </c>
      <c r="D62" s="748" t="s">
        <v>1790</v>
      </c>
      <c r="E62" s="748" t="s">
        <v>1791</v>
      </c>
      <c r="F62" s="752"/>
      <c r="G62" s="752"/>
      <c r="H62" s="766">
        <v>0</v>
      </c>
      <c r="I62" s="752">
        <v>1</v>
      </c>
      <c r="J62" s="752">
        <v>12.059999999999997</v>
      </c>
      <c r="K62" s="766">
        <v>1</v>
      </c>
      <c r="L62" s="752">
        <v>1</v>
      </c>
      <c r="M62" s="753">
        <v>12.059999999999997</v>
      </c>
    </row>
    <row r="63" spans="1:13" ht="14.4" customHeight="1" x14ac:dyDescent="0.3">
      <c r="A63" s="747" t="s">
        <v>596</v>
      </c>
      <c r="B63" s="748" t="s">
        <v>1792</v>
      </c>
      <c r="C63" s="748" t="s">
        <v>1793</v>
      </c>
      <c r="D63" s="748" t="s">
        <v>1794</v>
      </c>
      <c r="E63" s="748" t="s">
        <v>1795</v>
      </c>
      <c r="F63" s="752"/>
      <c r="G63" s="752"/>
      <c r="H63" s="766">
        <v>0</v>
      </c>
      <c r="I63" s="752">
        <v>1</v>
      </c>
      <c r="J63" s="752">
        <v>387.13</v>
      </c>
      <c r="K63" s="766">
        <v>1</v>
      </c>
      <c r="L63" s="752">
        <v>1</v>
      </c>
      <c r="M63" s="753">
        <v>387.13</v>
      </c>
    </row>
    <row r="64" spans="1:13" ht="14.4" customHeight="1" x14ac:dyDescent="0.3">
      <c r="A64" s="747" t="s">
        <v>596</v>
      </c>
      <c r="B64" s="748" t="s">
        <v>1796</v>
      </c>
      <c r="C64" s="748" t="s">
        <v>1797</v>
      </c>
      <c r="D64" s="748" t="s">
        <v>1798</v>
      </c>
      <c r="E64" s="748" t="s">
        <v>1799</v>
      </c>
      <c r="F64" s="752"/>
      <c r="G64" s="752"/>
      <c r="H64" s="766">
        <v>0</v>
      </c>
      <c r="I64" s="752">
        <v>1</v>
      </c>
      <c r="J64" s="752">
        <v>86.43</v>
      </c>
      <c r="K64" s="766">
        <v>1</v>
      </c>
      <c r="L64" s="752">
        <v>1</v>
      </c>
      <c r="M64" s="753">
        <v>86.43</v>
      </c>
    </row>
    <row r="65" spans="1:13" ht="14.4" customHeight="1" x14ac:dyDescent="0.3">
      <c r="A65" s="747" t="s">
        <v>596</v>
      </c>
      <c r="B65" s="748" t="s">
        <v>1667</v>
      </c>
      <c r="C65" s="748" t="s">
        <v>1668</v>
      </c>
      <c r="D65" s="748" t="s">
        <v>1669</v>
      </c>
      <c r="E65" s="748" t="s">
        <v>1670</v>
      </c>
      <c r="F65" s="752"/>
      <c r="G65" s="752"/>
      <c r="H65" s="766">
        <v>0</v>
      </c>
      <c r="I65" s="752">
        <v>3</v>
      </c>
      <c r="J65" s="752">
        <v>123.17004184370742</v>
      </c>
      <c r="K65" s="766">
        <v>1</v>
      </c>
      <c r="L65" s="752">
        <v>3</v>
      </c>
      <c r="M65" s="753">
        <v>123.17004184370742</v>
      </c>
    </row>
    <row r="66" spans="1:13" ht="14.4" customHeight="1" x14ac:dyDescent="0.3">
      <c r="A66" s="747" t="s">
        <v>596</v>
      </c>
      <c r="B66" s="748" t="s">
        <v>1800</v>
      </c>
      <c r="C66" s="748" t="s">
        <v>1801</v>
      </c>
      <c r="D66" s="748" t="s">
        <v>1802</v>
      </c>
      <c r="E66" s="748" t="s">
        <v>1803</v>
      </c>
      <c r="F66" s="752"/>
      <c r="G66" s="752"/>
      <c r="H66" s="766">
        <v>0</v>
      </c>
      <c r="I66" s="752">
        <v>1</v>
      </c>
      <c r="J66" s="752">
        <v>107.46000000000002</v>
      </c>
      <c r="K66" s="766">
        <v>1</v>
      </c>
      <c r="L66" s="752">
        <v>1</v>
      </c>
      <c r="M66" s="753">
        <v>107.46000000000002</v>
      </c>
    </row>
    <row r="67" spans="1:13" ht="14.4" customHeight="1" x14ac:dyDescent="0.3">
      <c r="A67" s="747" t="s">
        <v>596</v>
      </c>
      <c r="B67" s="748" t="s">
        <v>1804</v>
      </c>
      <c r="C67" s="748" t="s">
        <v>1805</v>
      </c>
      <c r="D67" s="748" t="s">
        <v>1806</v>
      </c>
      <c r="E67" s="748" t="s">
        <v>1807</v>
      </c>
      <c r="F67" s="752"/>
      <c r="G67" s="752"/>
      <c r="H67" s="766">
        <v>0</v>
      </c>
      <c r="I67" s="752">
        <v>3</v>
      </c>
      <c r="J67" s="752">
        <v>277.24</v>
      </c>
      <c r="K67" s="766">
        <v>1</v>
      </c>
      <c r="L67" s="752">
        <v>3</v>
      </c>
      <c r="M67" s="753">
        <v>277.24</v>
      </c>
    </row>
    <row r="68" spans="1:13" ht="14.4" customHeight="1" x14ac:dyDescent="0.3">
      <c r="A68" s="747" t="s">
        <v>596</v>
      </c>
      <c r="B68" s="748" t="s">
        <v>1804</v>
      </c>
      <c r="C68" s="748" t="s">
        <v>1808</v>
      </c>
      <c r="D68" s="748" t="s">
        <v>1809</v>
      </c>
      <c r="E68" s="748" t="s">
        <v>1810</v>
      </c>
      <c r="F68" s="752"/>
      <c r="G68" s="752"/>
      <c r="H68" s="766">
        <v>0</v>
      </c>
      <c r="I68" s="752">
        <v>1</v>
      </c>
      <c r="J68" s="752">
        <v>49.38</v>
      </c>
      <c r="K68" s="766">
        <v>1</v>
      </c>
      <c r="L68" s="752">
        <v>1</v>
      </c>
      <c r="M68" s="753">
        <v>49.38</v>
      </c>
    </row>
    <row r="69" spans="1:13" ht="14.4" customHeight="1" x14ac:dyDescent="0.3">
      <c r="A69" s="747" t="s">
        <v>596</v>
      </c>
      <c r="B69" s="748" t="s">
        <v>1804</v>
      </c>
      <c r="C69" s="748" t="s">
        <v>1811</v>
      </c>
      <c r="D69" s="748" t="s">
        <v>1806</v>
      </c>
      <c r="E69" s="748" t="s">
        <v>1812</v>
      </c>
      <c r="F69" s="752"/>
      <c r="G69" s="752"/>
      <c r="H69" s="766">
        <v>0</v>
      </c>
      <c r="I69" s="752">
        <v>1</v>
      </c>
      <c r="J69" s="752">
        <v>77.760000000000005</v>
      </c>
      <c r="K69" s="766">
        <v>1</v>
      </c>
      <c r="L69" s="752">
        <v>1</v>
      </c>
      <c r="M69" s="753">
        <v>77.760000000000005</v>
      </c>
    </row>
    <row r="70" spans="1:13" ht="14.4" customHeight="1" x14ac:dyDescent="0.3">
      <c r="A70" s="747" t="s">
        <v>596</v>
      </c>
      <c r="B70" s="748" t="s">
        <v>1677</v>
      </c>
      <c r="C70" s="748" t="s">
        <v>1678</v>
      </c>
      <c r="D70" s="748" t="s">
        <v>1486</v>
      </c>
      <c r="E70" s="748" t="s">
        <v>1679</v>
      </c>
      <c r="F70" s="752"/>
      <c r="G70" s="752"/>
      <c r="H70" s="766">
        <v>0</v>
      </c>
      <c r="I70" s="752">
        <v>1</v>
      </c>
      <c r="J70" s="752">
        <v>114.93000000000002</v>
      </c>
      <c r="K70" s="766">
        <v>1</v>
      </c>
      <c r="L70" s="752">
        <v>1</v>
      </c>
      <c r="M70" s="753">
        <v>114.93000000000002</v>
      </c>
    </row>
    <row r="71" spans="1:13" ht="14.4" customHeight="1" x14ac:dyDescent="0.3">
      <c r="A71" s="747" t="s">
        <v>596</v>
      </c>
      <c r="B71" s="748" t="s">
        <v>1677</v>
      </c>
      <c r="C71" s="748" t="s">
        <v>1813</v>
      </c>
      <c r="D71" s="748" t="s">
        <v>1814</v>
      </c>
      <c r="E71" s="748" t="s">
        <v>1815</v>
      </c>
      <c r="F71" s="752"/>
      <c r="G71" s="752"/>
      <c r="H71" s="766">
        <v>0</v>
      </c>
      <c r="I71" s="752">
        <v>2</v>
      </c>
      <c r="J71" s="752">
        <v>222.64</v>
      </c>
      <c r="K71" s="766">
        <v>1</v>
      </c>
      <c r="L71" s="752">
        <v>2</v>
      </c>
      <c r="M71" s="753">
        <v>222.64</v>
      </c>
    </row>
    <row r="72" spans="1:13" ht="14.4" customHeight="1" x14ac:dyDescent="0.3">
      <c r="A72" s="747" t="s">
        <v>596</v>
      </c>
      <c r="B72" s="748" t="s">
        <v>1684</v>
      </c>
      <c r="C72" s="748" t="s">
        <v>1688</v>
      </c>
      <c r="D72" s="748" t="s">
        <v>1686</v>
      </c>
      <c r="E72" s="748" t="s">
        <v>1689</v>
      </c>
      <c r="F72" s="752"/>
      <c r="G72" s="752"/>
      <c r="H72" s="766">
        <v>0</v>
      </c>
      <c r="I72" s="752">
        <v>9</v>
      </c>
      <c r="J72" s="752">
        <v>1110.8900000000001</v>
      </c>
      <c r="K72" s="766">
        <v>1</v>
      </c>
      <c r="L72" s="752">
        <v>9</v>
      </c>
      <c r="M72" s="753">
        <v>1110.8900000000001</v>
      </c>
    </row>
    <row r="73" spans="1:13" ht="14.4" customHeight="1" x14ac:dyDescent="0.3">
      <c r="A73" s="747" t="s">
        <v>596</v>
      </c>
      <c r="B73" s="748" t="s">
        <v>1684</v>
      </c>
      <c r="C73" s="748" t="s">
        <v>1816</v>
      </c>
      <c r="D73" s="748" t="s">
        <v>1691</v>
      </c>
      <c r="E73" s="748" t="s">
        <v>1689</v>
      </c>
      <c r="F73" s="752">
        <v>7</v>
      </c>
      <c r="G73" s="752">
        <v>889.53000000000009</v>
      </c>
      <c r="H73" s="766">
        <v>1</v>
      </c>
      <c r="I73" s="752"/>
      <c r="J73" s="752"/>
      <c r="K73" s="766">
        <v>0</v>
      </c>
      <c r="L73" s="752">
        <v>7</v>
      </c>
      <c r="M73" s="753">
        <v>889.53000000000009</v>
      </c>
    </row>
    <row r="74" spans="1:13" ht="14.4" customHeight="1" x14ac:dyDescent="0.3">
      <c r="A74" s="747" t="s">
        <v>596</v>
      </c>
      <c r="B74" s="748" t="s">
        <v>1693</v>
      </c>
      <c r="C74" s="748" t="s">
        <v>1694</v>
      </c>
      <c r="D74" s="748" t="s">
        <v>1695</v>
      </c>
      <c r="E74" s="748" t="s">
        <v>1696</v>
      </c>
      <c r="F74" s="752">
        <v>107</v>
      </c>
      <c r="G74" s="752">
        <v>2847.27</v>
      </c>
      <c r="H74" s="766">
        <v>1</v>
      </c>
      <c r="I74" s="752"/>
      <c r="J74" s="752"/>
      <c r="K74" s="766">
        <v>0</v>
      </c>
      <c r="L74" s="752">
        <v>107</v>
      </c>
      <c r="M74" s="753">
        <v>2847.27</v>
      </c>
    </row>
    <row r="75" spans="1:13" ht="14.4" customHeight="1" x14ac:dyDescent="0.3">
      <c r="A75" s="747" t="s">
        <v>596</v>
      </c>
      <c r="B75" s="748" t="s">
        <v>1817</v>
      </c>
      <c r="C75" s="748" t="s">
        <v>1818</v>
      </c>
      <c r="D75" s="748" t="s">
        <v>1819</v>
      </c>
      <c r="E75" s="748" t="s">
        <v>1820</v>
      </c>
      <c r="F75" s="752"/>
      <c r="G75" s="752"/>
      <c r="H75" s="766">
        <v>0</v>
      </c>
      <c r="I75" s="752">
        <v>2.5</v>
      </c>
      <c r="J75" s="752">
        <v>1348.85</v>
      </c>
      <c r="K75" s="766">
        <v>1</v>
      </c>
      <c r="L75" s="752">
        <v>2.5</v>
      </c>
      <c r="M75" s="753">
        <v>1348.85</v>
      </c>
    </row>
    <row r="76" spans="1:13" ht="14.4" customHeight="1" x14ac:dyDescent="0.3">
      <c r="A76" s="747" t="s">
        <v>596</v>
      </c>
      <c r="B76" s="748" t="s">
        <v>1697</v>
      </c>
      <c r="C76" s="748" t="s">
        <v>1701</v>
      </c>
      <c r="D76" s="748" t="s">
        <v>1699</v>
      </c>
      <c r="E76" s="748" t="s">
        <v>1702</v>
      </c>
      <c r="F76" s="752"/>
      <c r="G76" s="752"/>
      <c r="H76" s="766">
        <v>0</v>
      </c>
      <c r="I76" s="752">
        <v>4.7999999999999954</v>
      </c>
      <c r="J76" s="752">
        <v>1264.6699999999985</v>
      </c>
      <c r="K76" s="766">
        <v>1</v>
      </c>
      <c r="L76" s="752">
        <v>4.7999999999999954</v>
      </c>
      <c r="M76" s="753">
        <v>1264.6699999999985</v>
      </c>
    </row>
    <row r="77" spans="1:13" ht="14.4" customHeight="1" x14ac:dyDescent="0.3">
      <c r="A77" s="747" t="s">
        <v>596</v>
      </c>
      <c r="B77" s="748" t="s">
        <v>1821</v>
      </c>
      <c r="C77" s="748" t="s">
        <v>1822</v>
      </c>
      <c r="D77" s="748" t="s">
        <v>1823</v>
      </c>
      <c r="E77" s="748" t="s">
        <v>1824</v>
      </c>
      <c r="F77" s="752"/>
      <c r="G77" s="752"/>
      <c r="H77" s="766">
        <v>0</v>
      </c>
      <c r="I77" s="752">
        <v>24</v>
      </c>
      <c r="J77" s="752">
        <v>1301.3200000000002</v>
      </c>
      <c r="K77" s="766">
        <v>1</v>
      </c>
      <c r="L77" s="752">
        <v>24</v>
      </c>
      <c r="M77" s="753">
        <v>1301.3200000000002</v>
      </c>
    </row>
    <row r="78" spans="1:13" ht="14.4" customHeight="1" x14ac:dyDescent="0.3">
      <c r="A78" s="747" t="s">
        <v>596</v>
      </c>
      <c r="B78" s="748" t="s">
        <v>1825</v>
      </c>
      <c r="C78" s="748" t="s">
        <v>1826</v>
      </c>
      <c r="D78" s="748" t="s">
        <v>1827</v>
      </c>
      <c r="E78" s="748" t="s">
        <v>1828</v>
      </c>
      <c r="F78" s="752"/>
      <c r="G78" s="752"/>
      <c r="H78" s="766">
        <v>0</v>
      </c>
      <c r="I78" s="752">
        <v>33</v>
      </c>
      <c r="J78" s="752">
        <v>969.21</v>
      </c>
      <c r="K78" s="766">
        <v>1</v>
      </c>
      <c r="L78" s="752">
        <v>33</v>
      </c>
      <c r="M78" s="753">
        <v>969.21</v>
      </c>
    </row>
    <row r="79" spans="1:13" ht="14.4" customHeight="1" x14ac:dyDescent="0.3">
      <c r="A79" s="747" t="s">
        <v>596</v>
      </c>
      <c r="B79" s="748" t="s">
        <v>1829</v>
      </c>
      <c r="C79" s="748" t="s">
        <v>1830</v>
      </c>
      <c r="D79" s="748" t="s">
        <v>1831</v>
      </c>
      <c r="E79" s="748" t="s">
        <v>1832</v>
      </c>
      <c r="F79" s="752"/>
      <c r="G79" s="752"/>
      <c r="H79" s="766">
        <v>0</v>
      </c>
      <c r="I79" s="752">
        <v>5</v>
      </c>
      <c r="J79" s="752">
        <v>33249.15</v>
      </c>
      <c r="K79" s="766">
        <v>1</v>
      </c>
      <c r="L79" s="752">
        <v>5</v>
      </c>
      <c r="M79" s="753">
        <v>33249.15</v>
      </c>
    </row>
    <row r="80" spans="1:13" ht="14.4" customHeight="1" x14ac:dyDescent="0.3">
      <c r="A80" s="747" t="s">
        <v>596</v>
      </c>
      <c r="B80" s="748" t="s">
        <v>1833</v>
      </c>
      <c r="C80" s="748" t="s">
        <v>1834</v>
      </c>
      <c r="D80" s="748" t="s">
        <v>1835</v>
      </c>
      <c r="E80" s="748" t="s">
        <v>1836</v>
      </c>
      <c r="F80" s="752"/>
      <c r="G80" s="752"/>
      <c r="H80" s="766">
        <v>0</v>
      </c>
      <c r="I80" s="752">
        <v>3</v>
      </c>
      <c r="J80" s="752">
        <v>144.95999999999998</v>
      </c>
      <c r="K80" s="766">
        <v>1</v>
      </c>
      <c r="L80" s="752">
        <v>3</v>
      </c>
      <c r="M80" s="753">
        <v>144.95999999999998</v>
      </c>
    </row>
    <row r="81" spans="1:13" ht="14.4" customHeight="1" x14ac:dyDescent="0.3">
      <c r="A81" s="747" t="s">
        <v>596</v>
      </c>
      <c r="B81" s="748" t="s">
        <v>1837</v>
      </c>
      <c r="C81" s="748" t="s">
        <v>1838</v>
      </c>
      <c r="D81" s="748" t="s">
        <v>877</v>
      </c>
      <c r="E81" s="748" t="s">
        <v>873</v>
      </c>
      <c r="F81" s="752">
        <v>2</v>
      </c>
      <c r="G81" s="752">
        <v>137.09999999999997</v>
      </c>
      <c r="H81" s="766">
        <v>1</v>
      </c>
      <c r="I81" s="752"/>
      <c r="J81" s="752"/>
      <c r="K81" s="766">
        <v>0</v>
      </c>
      <c r="L81" s="752">
        <v>2</v>
      </c>
      <c r="M81" s="753">
        <v>137.09999999999997</v>
      </c>
    </row>
    <row r="82" spans="1:13" ht="14.4" customHeight="1" x14ac:dyDescent="0.3">
      <c r="A82" s="747" t="s">
        <v>596</v>
      </c>
      <c r="B82" s="748" t="s">
        <v>1837</v>
      </c>
      <c r="C82" s="748" t="s">
        <v>1839</v>
      </c>
      <c r="D82" s="748" t="s">
        <v>871</v>
      </c>
      <c r="E82" s="748" t="s">
        <v>872</v>
      </c>
      <c r="F82" s="752"/>
      <c r="G82" s="752"/>
      <c r="H82" s="766">
        <v>0</v>
      </c>
      <c r="I82" s="752">
        <v>1</v>
      </c>
      <c r="J82" s="752">
        <v>19.140000000000004</v>
      </c>
      <c r="K82" s="766">
        <v>1</v>
      </c>
      <c r="L82" s="752">
        <v>1</v>
      </c>
      <c r="M82" s="753">
        <v>19.140000000000004</v>
      </c>
    </row>
    <row r="83" spans="1:13" ht="14.4" customHeight="1" x14ac:dyDescent="0.3">
      <c r="A83" s="747" t="s">
        <v>596</v>
      </c>
      <c r="B83" s="748" t="s">
        <v>1837</v>
      </c>
      <c r="C83" s="748" t="s">
        <v>1840</v>
      </c>
      <c r="D83" s="748" t="s">
        <v>871</v>
      </c>
      <c r="E83" s="748" t="s">
        <v>873</v>
      </c>
      <c r="F83" s="752"/>
      <c r="G83" s="752"/>
      <c r="H83" s="766">
        <v>0</v>
      </c>
      <c r="I83" s="752">
        <v>2</v>
      </c>
      <c r="J83" s="752">
        <v>127.62000000000002</v>
      </c>
      <c r="K83" s="766">
        <v>1</v>
      </c>
      <c r="L83" s="752">
        <v>2</v>
      </c>
      <c r="M83" s="753">
        <v>127.62000000000002</v>
      </c>
    </row>
    <row r="84" spans="1:13" ht="14.4" customHeight="1" x14ac:dyDescent="0.3">
      <c r="A84" s="747" t="s">
        <v>596</v>
      </c>
      <c r="B84" s="748" t="s">
        <v>1837</v>
      </c>
      <c r="C84" s="748" t="s">
        <v>1841</v>
      </c>
      <c r="D84" s="748" t="s">
        <v>996</v>
      </c>
      <c r="E84" s="748" t="s">
        <v>1842</v>
      </c>
      <c r="F84" s="752">
        <v>1</v>
      </c>
      <c r="G84" s="752">
        <v>65.909999999999982</v>
      </c>
      <c r="H84" s="766">
        <v>1</v>
      </c>
      <c r="I84" s="752"/>
      <c r="J84" s="752"/>
      <c r="K84" s="766">
        <v>0</v>
      </c>
      <c r="L84" s="752">
        <v>1</v>
      </c>
      <c r="M84" s="753">
        <v>65.909999999999982</v>
      </c>
    </row>
    <row r="85" spans="1:13" ht="14.4" customHeight="1" x14ac:dyDescent="0.3">
      <c r="A85" s="747" t="s">
        <v>596</v>
      </c>
      <c r="B85" s="748" t="s">
        <v>1712</v>
      </c>
      <c r="C85" s="748" t="s">
        <v>1715</v>
      </c>
      <c r="D85" s="748" t="s">
        <v>815</v>
      </c>
      <c r="E85" s="748" t="s">
        <v>1716</v>
      </c>
      <c r="F85" s="752"/>
      <c r="G85" s="752"/>
      <c r="H85" s="766">
        <v>0</v>
      </c>
      <c r="I85" s="752">
        <v>1</v>
      </c>
      <c r="J85" s="752">
        <v>81.15000000000002</v>
      </c>
      <c r="K85" s="766">
        <v>1</v>
      </c>
      <c r="L85" s="752">
        <v>1</v>
      </c>
      <c r="M85" s="753">
        <v>81.15000000000002</v>
      </c>
    </row>
    <row r="86" spans="1:13" ht="14.4" customHeight="1" x14ac:dyDescent="0.3">
      <c r="A86" s="747" t="s">
        <v>596</v>
      </c>
      <c r="B86" s="748" t="s">
        <v>1712</v>
      </c>
      <c r="C86" s="748" t="s">
        <v>1717</v>
      </c>
      <c r="D86" s="748" t="s">
        <v>725</v>
      </c>
      <c r="E86" s="748" t="s">
        <v>1718</v>
      </c>
      <c r="F86" s="752">
        <v>3</v>
      </c>
      <c r="G86" s="752">
        <v>139.61999999999998</v>
      </c>
      <c r="H86" s="766">
        <v>1</v>
      </c>
      <c r="I86" s="752"/>
      <c r="J86" s="752"/>
      <c r="K86" s="766">
        <v>0</v>
      </c>
      <c r="L86" s="752">
        <v>3</v>
      </c>
      <c r="M86" s="753">
        <v>139.61999999999998</v>
      </c>
    </row>
    <row r="87" spans="1:13" ht="14.4" customHeight="1" x14ac:dyDescent="0.3">
      <c r="A87" s="747" t="s">
        <v>596</v>
      </c>
      <c r="B87" s="748" t="s">
        <v>1843</v>
      </c>
      <c r="C87" s="748" t="s">
        <v>1844</v>
      </c>
      <c r="D87" s="748" t="s">
        <v>1845</v>
      </c>
      <c r="E87" s="748" t="s">
        <v>1846</v>
      </c>
      <c r="F87" s="752"/>
      <c r="G87" s="752"/>
      <c r="H87" s="766">
        <v>0</v>
      </c>
      <c r="I87" s="752">
        <v>2</v>
      </c>
      <c r="J87" s="752">
        <v>49.5</v>
      </c>
      <c r="K87" s="766">
        <v>1</v>
      </c>
      <c r="L87" s="752">
        <v>2</v>
      </c>
      <c r="M87" s="753">
        <v>49.5</v>
      </c>
    </row>
    <row r="88" spans="1:13" ht="14.4" customHeight="1" x14ac:dyDescent="0.3">
      <c r="A88" s="747" t="s">
        <v>596</v>
      </c>
      <c r="B88" s="748" t="s">
        <v>1719</v>
      </c>
      <c r="C88" s="748" t="s">
        <v>1720</v>
      </c>
      <c r="D88" s="748" t="s">
        <v>1721</v>
      </c>
      <c r="E88" s="748" t="s">
        <v>1722</v>
      </c>
      <c r="F88" s="752"/>
      <c r="G88" s="752"/>
      <c r="H88" s="766">
        <v>0</v>
      </c>
      <c r="I88" s="752">
        <v>227</v>
      </c>
      <c r="J88" s="752">
        <v>8474.2741962467644</v>
      </c>
      <c r="K88" s="766">
        <v>1</v>
      </c>
      <c r="L88" s="752">
        <v>227</v>
      </c>
      <c r="M88" s="753">
        <v>8474.2741962467644</v>
      </c>
    </row>
    <row r="89" spans="1:13" ht="14.4" customHeight="1" x14ac:dyDescent="0.3">
      <c r="A89" s="747" t="s">
        <v>596</v>
      </c>
      <c r="B89" s="748" t="s">
        <v>1719</v>
      </c>
      <c r="C89" s="748" t="s">
        <v>1723</v>
      </c>
      <c r="D89" s="748" t="s">
        <v>1724</v>
      </c>
      <c r="E89" s="748" t="s">
        <v>1725</v>
      </c>
      <c r="F89" s="752"/>
      <c r="G89" s="752"/>
      <c r="H89" s="766">
        <v>0</v>
      </c>
      <c r="I89" s="752">
        <v>10</v>
      </c>
      <c r="J89" s="752">
        <v>525.11999999999989</v>
      </c>
      <c r="K89" s="766">
        <v>1</v>
      </c>
      <c r="L89" s="752">
        <v>10</v>
      </c>
      <c r="M89" s="753">
        <v>525.11999999999989</v>
      </c>
    </row>
    <row r="90" spans="1:13" ht="14.4" customHeight="1" x14ac:dyDescent="0.3">
      <c r="A90" s="747" t="s">
        <v>596</v>
      </c>
      <c r="B90" s="748" t="s">
        <v>1719</v>
      </c>
      <c r="C90" s="748" t="s">
        <v>1726</v>
      </c>
      <c r="D90" s="748" t="s">
        <v>1724</v>
      </c>
      <c r="E90" s="748" t="s">
        <v>1727</v>
      </c>
      <c r="F90" s="752"/>
      <c r="G90" s="752"/>
      <c r="H90" s="766">
        <v>0</v>
      </c>
      <c r="I90" s="752">
        <v>79</v>
      </c>
      <c r="J90" s="752">
        <v>4145.6000000000004</v>
      </c>
      <c r="K90" s="766">
        <v>1</v>
      </c>
      <c r="L90" s="752">
        <v>79</v>
      </c>
      <c r="M90" s="753">
        <v>4145.6000000000004</v>
      </c>
    </row>
    <row r="91" spans="1:13" ht="14.4" customHeight="1" x14ac:dyDescent="0.3">
      <c r="A91" s="747" t="s">
        <v>596</v>
      </c>
      <c r="B91" s="748" t="s">
        <v>1847</v>
      </c>
      <c r="C91" s="748" t="s">
        <v>1848</v>
      </c>
      <c r="D91" s="748" t="s">
        <v>1849</v>
      </c>
      <c r="E91" s="748" t="s">
        <v>1850</v>
      </c>
      <c r="F91" s="752"/>
      <c r="G91" s="752"/>
      <c r="H91" s="766">
        <v>0</v>
      </c>
      <c r="I91" s="752">
        <v>1</v>
      </c>
      <c r="J91" s="752">
        <v>135.89000000000004</v>
      </c>
      <c r="K91" s="766">
        <v>1</v>
      </c>
      <c r="L91" s="752">
        <v>1</v>
      </c>
      <c r="M91" s="753">
        <v>135.89000000000004</v>
      </c>
    </row>
    <row r="92" spans="1:13" ht="14.4" customHeight="1" x14ac:dyDescent="0.3">
      <c r="A92" s="747" t="s">
        <v>596</v>
      </c>
      <c r="B92" s="748" t="s">
        <v>1851</v>
      </c>
      <c r="C92" s="748" t="s">
        <v>1852</v>
      </c>
      <c r="D92" s="748" t="s">
        <v>1853</v>
      </c>
      <c r="E92" s="748" t="s">
        <v>1854</v>
      </c>
      <c r="F92" s="752">
        <v>1</v>
      </c>
      <c r="G92" s="752">
        <v>220.95</v>
      </c>
      <c r="H92" s="766">
        <v>1</v>
      </c>
      <c r="I92" s="752"/>
      <c r="J92" s="752"/>
      <c r="K92" s="766">
        <v>0</v>
      </c>
      <c r="L92" s="752">
        <v>1</v>
      </c>
      <c r="M92" s="753">
        <v>220.95</v>
      </c>
    </row>
    <row r="93" spans="1:13" ht="14.4" customHeight="1" x14ac:dyDescent="0.3">
      <c r="A93" s="747" t="s">
        <v>596</v>
      </c>
      <c r="B93" s="748" t="s">
        <v>1855</v>
      </c>
      <c r="C93" s="748" t="s">
        <v>1856</v>
      </c>
      <c r="D93" s="748" t="s">
        <v>1857</v>
      </c>
      <c r="E93" s="748" t="s">
        <v>1858</v>
      </c>
      <c r="F93" s="752"/>
      <c r="G93" s="752"/>
      <c r="H93" s="766">
        <v>0</v>
      </c>
      <c r="I93" s="752">
        <v>1</v>
      </c>
      <c r="J93" s="752">
        <v>224.19999999999996</v>
      </c>
      <c r="K93" s="766">
        <v>1</v>
      </c>
      <c r="L93" s="752">
        <v>1</v>
      </c>
      <c r="M93" s="753">
        <v>224.19999999999996</v>
      </c>
    </row>
    <row r="94" spans="1:13" ht="14.4" customHeight="1" x14ac:dyDescent="0.3">
      <c r="A94" s="747" t="s">
        <v>596</v>
      </c>
      <c r="B94" s="748" t="s">
        <v>1859</v>
      </c>
      <c r="C94" s="748" t="s">
        <v>1860</v>
      </c>
      <c r="D94" s="748" t="s">
        <v>1861</v>
      </c>
      <c r="E94" s="748" t="s">
        <v>1862</v>
      </c>
      <c r="F94" s="752"/>
      <c r="G94" s="752"/>
      <c r="H94" s="766">
        <v>0</v>
      </c>
      <c r="I94" s="752">
        <v>1</v>
      </c>
      <c r="J94" s="752">
        <v>253.51000000000022</v>
      </c>
      <c r="K94" s="766">
        <v>1</v>
      </c>
      <c r="L94" s="752">
        <v>1</v>
      </c>
      <c r="M94" s="753">
        <v>253.51000000000022</v>
      </c>
    </row>
    <row r="95" spans="1:13" ht="14.4" customHeight="1" x14ac:dyDescent="0.3">
      <c r="A95" s="747" t="s">
        <v>596</v>
      </c>
      <c r="B95" s="748" t="s">
        <v>1732</v>
      </c>
      <c r="C95" s="748" t="s">
        <v>1733</v>
      </c>
      <c r="D95" s="748" t="s">
        <v>1734</v>
      </c>
      <c r="E95" s="748" t="s">
        <v>1735</v>
      </c>
      <c r="F95" s="752"/>
      <c r="G95" s="752"/>
      <c r="H95" s="766">
        <v>0</v>
      </c>
      <c r="I95" s="752">
        <v>1</v>
      </c>
      <c r="J95" s="752">
        <v>9.1600000000000019</v>
      </c>
      <c r="K95" s="766">
        <v>1</v>
      </c>
      <c r="L95" s="752">
        <v>1</v>
      </c>
      <c r="M95" s="753">
        <v>9.1600000000000019</v>
      </c>
    </row>
    <row r="96" spans="1:13" ht="14.4" customHeight="1" x14ac:dyDescent="0.3">
      <c r="A96" s="747" t="s">
        <v>596</v>
      </c>
      <c r="B96" s="748" t="s">
        <v>1732</v>
      </c>
      <c r="C96" s="748" t="s">
        <v>1863</v>
      </c>
      <c r="D96" s="748" t="s">
        <v>1063</v>
      </c>
      <c r="E96" s="748" t="s">
        <v>1864</v>
      </c>
      <c r="F96" s="752">
        <v>1</v>
      </c>
      <c r="G96" s="752">
        <v>106.54000000000003</v>
      </c>
      <c r="H96" s="766">
        <v>1</v>
      </c>
      <c r="I96" s="752"/>
      <c r="J96" s="752"/>
      <c r="K96" s="766">
        <v>0</v>
      </c>
      <c r="L96" s="752">
        <v>1</v>
      </c>
      <c r="M96" s="753">
        <v>106.54000000000003</v>
      </c>
    </row>
    <row r="97" spans="1:13" ht="14.4" customHeight="1" x14ac:dyDescent="0.3">
      <c r="A97" s="747" t="s">
        <v>596</v>
      </c>
      <c r="B97" s="748" t="s">
        <v>1865</v>
      </c>
      <c r="C97" s="748" t="s">
        <v>1866</v>
      </c>
      <c r="D97" s="748" t="s">
        <v>1867</v>
      </c>
      <c r="E97" s="748" t="s">
        <v>1868</v>
      </c>
      <c r="F97" s="752"/>
      <c r="G97" s="752"/>
      <c r="H97" s="766">
        <v>0</v>
      </c>
      <c r="I97" s="752">
        <v>2</v>
      </c>
      <c r="J97" s="752">
        <v>120.51000000000002</v>
      </c>
      <c r="K97" s="766">
        <v>1</v>
      </c>
      <c r="L97" s="752">
        <v>2</v>
      </c>
      <c r="M97" s="753">
        <v>120.51000000000002</v>
      </c>
    </row>
    <row r="98" spans="1:13" ht="14.4" customHeight="1" x14ac:dyDescent="0.3">
      <c r="A98" s="747" t="s">
        <v>596</v>
      </c>
      <c r="B98" s="748" t="s">
        <v>1736</v>
      </c>
      <c r="C98" s="748" t="s">
        <v>1869</v>
      </c>
      <c r="D98" s="748" t="s">
        <v>822</v>
      </c>
      <c r="E98" s="748" t="s">
        <v>1870</v>
      </c>
      <c r="F98" s="752"/>
      <c r="G98" s="752"/>
      <c r="H98" s="766">
        <v>0</v>
      </c>
      <c r="I98" s="752">
        <v>1</v>
      </c>
      <c r="J98" s="752">
        <v>45.489999999999995</v>
      </c>
      <c r="K98" s="766">
        <v>1</v>
      </c>
      <c r="L98" s="752">
        <v>1</v>
      </c>
      <c r="M98" s="753">
        <v>45.489999999999995</v>
      </c>
    </row>
    <row r="99" spans="1:13" ht="14.4" customHeight="1" x14ac:dyDescent="0.3">
      <c r="A99" s="747" t="s">
        <v>596</v>
      </c>
      <c r="B99" s="748" t="s">
        <v>1871</v>
      </c>
      <c r="C99" s="748" t="s">
        <v>1872</v>
      </c>
      <c r="D99" s="748" t="s">
        <v>1873</v>
      </c>
      <c r="E99" s="748" t="s">
        <v>1874</v>
      </c>
      <c r="F99" s="752"/>
      <c r="G99" s="752"/>
      <c r="H99" s="766">
        <v>0</v>
      </c>
      <c r="I99" s="752">
        <v>1</v>
      </c>
      <c r="J99" s="752">
        <v>91.54</v>
      </c>
      <c r="K99" s="766">
        <v>1</v>
      </c>
      <c r="L99" s="752">
        <v>1</v>
      </c>
      <c r="M99" s="753">
        <v>91.54</v>
      </c>
    </row>
    <row r="100" spans="1:13" ht="14.4" customHeight="1" x14ac:dyDescent="0.3">
      <c r="A100" s="747" t="s">
        <v>596</v>
      </c>
      <c r="B100" s="748" t="s">
        <v>1741</v>
      </c>
      <c r="C100" s="748" t="s">
        <v>1742</v>
      </c>
      <c r="D100" s="748" t="s">
        <v>640</v>
      </c>
      <c r="E100" s="748" t="s">
        <v>1743</v>
      </c>
      <c r="F100" s="752"/>
      <c r="G100" s="752"/>
      <c r="H100" s="766">
        <v>0</v>
      </c>
      <c r="I100" s="752">
        <v>1</v>
      </c>
      <c r="J100" s="752">
        <v>90.379999999999939</v>
      </c>
      <c r="K100" s="766">
        <v>1</v>
      </c>
      <c r="L100" s="752">
        <v>1</v>
      </c>
      <c r="M100" s="753">
        <v>90.379999999999939</v>
      </c>
    </row>
    <row r="101" spans="1:13" ht="14.4" customHeight="1" x14ac:dyDescent="0.3">
      <c r="A101" s="747" t="s">
        <v>596</v>
      </c>
      <c r="B101" s="748" t="s">
        <v>1744</v>
      </c>
      <c r="C101" s="748" t="s">
        <v>1875</v>
      </c>
      <c r="D101" s="748" t="s">
        <v>821</v>
      </c>
      <c r="E101" s="748" t="s">
        <v>1876</v>
      </c>
      <c r="F101" s="752"/>
      <c r="G101" s="752"/>
      <c r="H101" s="766">
        <v>0</v>
      </c>
      <c r="I101" s="752">
        <v>1</v>
      </c>
      <c r="J101" s="752">
        <v>101.08999999999993</v>
      </c>
      <c r="K101" s="766">
        <v>1</v>
      </c>
      <c r="L101" s="752">
        <v>1</v>
      </c>
      <c r="M101" s="753">
        <v>101.08999999999993</v>
      </c>
    </row>
    <row r="102" spans="1:13" ht="14.4" customHeight="1" x14ac:dyDescent="0.3">
      <c r="A102" s="747" t="s">
        <v>599</v>
      </c>
      <c r="B102" s="748" t="s">
        <v>1719</v>
      </c>
      <c r="C102" s="748" t="s">
        <v>1720</v>
      </c>
      <c r="D102" s="748" t="s">
        <v>1721</v>
      </c>
      <c r="E102" s="748" t="s">
        <v>1722</v>
      </c>
      <c r="F102" s="752"/>
      <c r="G102" s="752"/>
      <c r="H102" s="766">
        <v>0</v>
      </c>
      <c r="I102" s="752">
        <v>1</v>
      </c>
      <c r="J102" s="752">
        <v>44.59</v>
      </c>
      <c r="K102" s="766">
        <v>1</v>
      </c>
      <c r="L102" s="752">
        <v>1</v>
      </c>
      <c r="M102" s="753">
        <v>44.59</v>
      </c>
    </row>
    <row r="103" spans="1:13" ht="14.4" customHeight="1" x14ac:dyDescent="0.3">
      <c r="A103" s="747" t="s">
        <v>602</v>
      </c>
      <c r="B103" s="748" t="s">
        <v>1637</v>
      </c>
      <c r="C103" s="748" t="s">
        <v>1638</v>
      </c>
      <c r="D103" s="748" t="s">
        <v>648</v>
      </c>
      <c r="E103" s="748" t="s">
        <v>1639</v>
      </c>
      <c r="F103" s="752"/>
      <c r="G103" s="752"/>
      <c r="H103" s="766">
        <v>0</v>
      </c>
      <c r="I103" s="752">
        <v>1540</v>
      </c>
      <c r="J103" s="752">
        <v>111456.70539723238</v>
      </c>
      <c r="K103" s="766">
        <v>1</v>
      </c>
      <c r="L103" s="752">
        <v>1540</v>
      </c>
      <c r="M103" s="753">
        <v>111456.70539723238</v>
      </c>
    </row>
    <row r="104" spans="1:13" ht="14.4" customHeight="1" x14ac:dyDescent="0.3">
      <c r="A104" s="747" t="s">
        <v>602</v>
      </c>
      <c r="B104" s="748" t="s">
        <v>1877</v>
      </c>
      <c r="C104" s="748" t="s">
        <v>1878</v>
      </c>
      <c r="D104" s="748" t="s">
        <v>1879</v>
      </c>
      <c r="E104" s="748" t="s">
        <v>1880</v>
      </c>
      <c r="F104" s="752"/>
      <c r="G104" s="752"/>
      <c r="H104" s="766">
        <v>0</v>
      </c>
      <c r="I104" s="752">
        <v>1</v>
      </c>
      <c r="J104" s="752">
        <v>65.950000000000045</v>
      </c>
      <c r="K104" s="766">
        <v>1</v>
      </c>
      <c r="L104" s="752">
        <v>1</v>
      </c>
      <c r="M104" s="753">
        <v>65.950000000000045</v>
      </c>
    </row>
    <row r="105" spans="1:13" ht="14.4" customHeight="1" x14ac:dyDescent="0.3">
      <c r="A105" s="747" t="s">
        <v>602</v>
      </c>
      <c r="B105" s="748" t="s">
        <v>1647</v>
      </c>
      <c r="C105" s="748" t="s">
        <v>1648</v>
      </c>
      <c r="D105" s="748" t="s">
        <v>670</v>
      </c>
      <c r="E105" s="748" t="s">
        <v>1649</v>
      </c>
      <c r="F105" s="752"/>
      <c r="G105" s="752"/>
      <c r="H105" s="766">
        <v>0</v>
      </c>
      <c r="I105" s="752">
        <v>2</v>
      </c>
      <c r="J105" s="752">
        <v>103.92</v>
      </c>
      <c r="K105" s="766">
        <v>1</v>
      </c>
      <c r="L105" s="752">
        <v>2</v>
      </c>
      <c r="M105" s="753">
        <v>103.92</v>
      </c>
    </row>
    <row r="106" spans="1:13" ht="14.4" customHeight="1" x14ac:dyDescent="0.3">
      <c r="A106" s="747" t="s">
        <v>602</v>
      </c>
      <c r="B106" s="748" t="s">
        <v>1647</v>
      </c>
      <c r="C106" s="748" t="s">
        <v>1752</v>
      </c>
      <c r="D106" s="748" t="s">
        <v>670</v>
      </c>
      <c r="E106" s="748" t="s">
        <v>1651</v>
      </c>
      <c r="F106" s="752"/>
      <c r="G106" s="752"/>
      <c r="H106" s="766">
        <v>0</v>
      </c>
      <c r="I106" s="752">
        <v>1</v>
      </c>
      <c r="J106" s="752">
        <v>66.730000000000047</v>
      </c>
      <c r="K106" s="766">
        <v>1</v>
      </c>
      <c r="L106" s="752">
        <v>1</v>
      </c>
      <c r="M106" s="753">
        <v>66.730000000000047</v>
      </c>
    </row>
    <row r="107" spans="1:13" ht="14.4" customHeight="1" x14ac:dyDescent="0.3">
      <c r="A107" s="747" t="s">
        <v>602</v>
      </c>
      <c r="B107" s="748" t="s">
        <v>1753</v>
      </c>
      <c r="C107" s="748" t="s">
        <v>1754</v>
      </c>
      <c r="D107" s="748" t="s">
        <v>1024</v>
      </c>
      <c r="E107" s="748" t="s">
        <v>1755</v>
      </c>
      <c r="F107" s="752"/>
      <c r="G107" s="752"/>
      <c r="H107" s="766">
        <v>0</v>
      </c>
      <c r="I107" s="752">
        <v>11</v>
      </c>
      <c r="J107" s="752">
        <v>1147.0198286610196</v>
      </c>
      <c r="K107" s="766">
        <v>1</v>
      </c>
      <c r="L107" s="752">
        <v>11</v>
      </c>
      <c r="M107" s="753">
        <v>1147.0198286610196</v>
      </c>
    </row>
    <row r="108" spans="1:13" ht="14.4" customHeight="1" x14ac:dyDescent="0.3">
      <c r="A108" s="747" t="s">
        <v>602</v>
      </c>
      <c r="B108" s="748" t="s">
        <v>1756</v>
      </c>
      <c r="C108" s="748" t="s">
        <v>1757</v>
      </c>
      <c r="D108" s="748" t="s">
        <v>1038</v>
      </c>
      <c r="E108" s="748" t="s">
        <v>1758</v>
      </c>
      <c r="F108" s="752"/>
      <c r="G108" s="752"/>
      <c r="H108" s="766">
        <v>0</v>
      </c>
      <c r="I108" s="752">
        <v>1</v>
      </c>
      <c r="J108" s="752">
        <v>93.070000000000007</v>
      </c>
      <c r="K108" s="766">
        <v>1</v>
      </c>
      <c r="L108" s="752">
        <v>1</v>
      </c>
      <c r="M108" s="753">
        <v>93.070000000000007</v>
      </c>
    </row>
    <row r="109" spans="1:13" ht="14.4" customHeight="1" x14ac:dyDescent="0.3">
      <c r="A109" s="747" t="s">
        <v>602</v>
      </c>
      <c r="B109" s="748" t="s">
        <v>1881</v>
      </c>
      <c r="C109" s="748" t="s">
        <v>1882</v>
      </c>
      <c r="D109" s="748" t="s">
        <v>1883</v>
      </c>
      <c r="E109" s="748" t="s">
        <v>1884</v>
      </c>
      <c r="F109" s="752"/>
      <c r="G109" s="752"/>
      <c r="H109" s="766">
        <v>0</v>
      </c>
      <c r="I109" s="752">
        <v>1</v>
      </c>
      <c r="J109" s="752">
        <v>111.26999999999998</v>
      </c>
      <c r="K109" s="766">
        <v>1</v>
      </c>
      <c r="L109" s="752">
        <v>1</v>
      </c>
      <c r="M109" s="753">
        <v>111.26999999999998</v>
      </c>
    </row>
    <row r="110" spans="1:13" ht="14.4" customHeight="1" x14ac:dyDescent="0.3">
      <c r="A110" s="747" t="s">
        <v>602</v>
      </c>
      <c r="B110" s="748" t="s">
        <v>1652</v>
      </c>
      <c r="C110" s="748" t="s">
        <v>1653</v>
      </c>
      <c r="D110" s="748" t="s">
        <v>685</v>
      </c>
      <c r="E110" s="748" t="s">
        <v>1654</v>
      </c>
      <c r="F110" s="752"/>
      <c r="G110" s="752"/>
      <c r="H110" s="766">
        <v>0</v>
      </c>
      <c r="I110" s="752">
        <v>16</v>
      </c>
      <c r="J110" s="752">
        <v>52800</v>
      </c>
      <c r="K110" s="766">
        <v>1</v>
      </c>
      <c r="L110" s="752">
        <v>16</v>
      </c>
      <c r="M110" s="753">
        <v>52800</v>
      </c>
    </row>
    <row r="111" spans="1:13" ht="14.4" customHeight="1" x14ac:dyDescent="0.3">
      <c r="A111" s="747" t="s">
        <v>602</v>
      </c>
      <c r="B111" s="748" t="s">
        <v>1652</v>
      </c>
      <c r="C111" s="748" t="s">
        <v>1655</v>
      </c>
      <c r="D111" s="748" t="s">
        <v>687</v>
      </c>
      <c r="E111" s="748" t="s">
        <v>1656</v>
      </c>
      <c r="F111" s="752"/>
      <c r="G111" s="752"/>
      <c r="H111" s="766">
        <v>0</v>
      </c>
      <c r="I111" s="752">
        <v>7</v>
      </c>
      <c r="J111" s="752">
        <v>2080.67</v>
      </c>
      <c r="K111" s="766">
        <v>1</v>
      </c>
      <c r="L111" s="752">
        <v>7</v>
      </c>
      <c r="M111" s="753">
        <v>2080.67</v>
      </c>
    </row>
    <row r="112" spans="1:13" ht="14.4" customHeight="1" x14ac:dyDescent="0.3">
      <c r="A112" s="747" t="s">
        <v>602</v>
      </c>
      <c r="B112" s="748" t="s">
        <v>1652</v>
      </c>
      <c r="C112" s="748" t="s">
        <v>1763</v>
      </c>
      <c r="D112" s="748" t="s">
        <v>687</v>
      </c>
      <c r="E112" s="748" t="s">
        <v>1764</v>
      </c>
      <c r="F112" s="752"/>
      <c r="G112" s="752"/>
      <c r="H112" s="766">
        <v>0</v>
      </c>
      <c r="I112" s="752">
        <v>5</v>
      </c>
      <c r="J112" s="752">
        <v>3153.3</v>
      </c>
      <c r="K112" s="766">
        <v>1</v>
      </c>
      <c r="L112" s="752">
        <v>5</v>
      </c>
      <c r="M112" s="753">
        <v>3153.3</v>
      </c>
    </row>
    <row r="113" spans="1:13" ht="14.4" customHeight="1" x14ac:dyDescent="0.3">
      <c r="A113" s="747" t="s">
        <v>602</v>
      </c>
      <c r="B113" s="748" t="s">
        <v>1652</v>
      </c>
      <c r="C113" s="748" t="s">
        <v>1765</v>
      </c>
      <c r="D113" s="748" t="s">
        <v>687</v>
      </c>
      <c r="E113" s="748" t="s">
        <v>1766</v>
      </c>
      <c r="F113" s="752"/>
      <c r="G113" s="752"/>
      <c r="H113" s="766">
        <v>0</v>
      </c>
      <c r="I113" s="752">
        <v>11</v>
      </c>
      <c r="J113" s="752">
        <v>4498.4469450016459</v>
      </c>
      <c r="K113" s="766">
        <v>1</v>
      </c>
      <c r="L113" s="752">
        <v>11</v>
      </c>
      <c r="M113" s="753">
        <v>4498.4469450016459</v>
      </c>
    </row>
    <row r="114" spans="1:13" ht="14.4" customHeight="1" x14ac:dyDescent="0.3">
      <c r="A114" s="747" t="s">
        <v>602</v>
      </c>
      <c r="B114" s="748" t="s">
        <v>1771</v>
      </c>
      <c r="C114" s="748" t="s">
        <v>1775</v>
      </c>
      <c r="D114" s="748" t="s">
        <v>1773</v>
      </c>
      <c r="E114" s="748" t="s">
        <v>1776</v>
      </c>
      <c r="F114" s="752"/>
      <c r="G114" s="752"/>
      <c r="H114" s="766">
        <v>0</v>
      </c>
      <c r="I114" s="752">
        <v>2</v>
      </c>
      <c r="J114" s="752">
        <v>280.18000000000012</v>
      </c>
      <c r="K114" s="766">
        <v>1</v>
      </c>
      <c r="L114" s="752">
        <v>2</v>
      </c>
      <c r="M114" s="753">
        <v>280.18000000000012</v>
      </c>
    </row>
    <row r="115" spans="1:13" ht="14.4" customHeight="1" x14ac:dyDescent="0.3">
      <c r="A115" s="747" t="s">
        <v>602</v>
      </c>
      <c r="B115" s="748" t="s">
        <v>1885</v>
      </c>
      <c r="C115" s="748" t="s">
        <v>1886</v>
      </c>
      <c r="D115" s="748" t="s">
        <v>1887</v>
      </c>
      <c r="E115" s="748" t="s">
        <v>1888</v>
      </c>
      <c r="F115" s="752"/>
      <c r="G115" s="752"/>
      <c r="H115" s="766">
        <v>0</v>
      </c>
      <c r="I115" s="752">
        <v>1</v>
      </c>
      <c r="J115" s="752">
        <v>352.82999999999976</v>
      </c>
      <c r="K115" s="766">
        <v>1</v>
      </c>
      <c r="L115" s="752">
        <v>1</v>
      </c>
      <c r="M115" s="753">
        <v>352.82999999999976</v>
      </c>
    </row>
    <row r="116" spans="1:13" ht="14.4" customHeight="1" x14ac:dyDescent="0.3">
      <c r="A116" s="747" t="s">
        <v>602</v>
      </c>
      <c r="B116" s="748" t="s">
        <v>1889</v>
      </c>
      <c r="C116" s="748" t="s">
        <v>1890</v>
      </c>
      <c r="D116" s="748" t="s">
        <v>1891</v>
      </c>
      <c r="E116" s="748" t="s">
        <v>1892</v>
      </c>
      <c r="F116" s="752"/>
      <c r="G116" s="752"/>
      <c r="H116" s="766">
        <v>0</v>
      </c>
      <c r="I116" s="752">
        <v>1</v>
      </c>
      <c r="J116" s="752">
        <v>119.32</v>
      </c>
      <c r="K116" s="766">
        <v>1</v>
      </c>
      <c r="L116" s="752">
        <v>1</v>
      </c>
      <c r="M116" s="753">
        <v>119.32</v>
      </c>
    </row>
    <row r="117" spans="1:13" ht="14.4" customHeight="1" x14ac:dyDescent="0.3">
      <c r="A117" s="747" t="s">
        <v>602</v>
      </c>
      <c r="B117" s="748" t="s">
        <v>1893</v>
      </c>
      <c r="C117" s="748" t="s">
        <v>1894</v>
      </c>
      <c r="D117" s="748" t="s">
        <v>1175</v>
      </c>
      <c r="E117" s="748" t="s">
        <v>1895</v>
      </c>
      <c r="F117" s="752"/>
      <c r="G117" s="752"/>
      <c r="H117" s="766">
        <v>0</v>
      </c>
      <c r="I117" s="752">
        <v>27</v>
      </c>
      <c r="J117" s="752">
        <v>3475.190000000001</v>
      </c>
      <c r="K117" s="766">
        <v>1</v>
      </c>
      <c r="L117" s="752">
        <v>27</v>
      </c>
      <c r="M117" s="753">
        <v>3475.190000000001</v>
      </c>
    </row>
    <row r="118" spans="1:13" ht="14.4" customHeight="1" x14ac:dyDescent="0.3">
      <c r="A118" s="747" t="s">
        <v>602</v>
      </c>
      <c r="B118" s="748" t="s">
        <v>1893</v>
      </c>
      <c r="C118" s="748" t="s">
        <v>1896</v>
      </c>
      <c r="D118" s="748" t="s">
        <v>1175</v>
      </c>
      <c r="E118" s="748" t="s">
        <v>1897</v>
      </c>
      <c r="F118" s="752"/>
      <c r="G118" s="752"/>
      <c r="H118" s="766">
        <v>0</v>
      </c>
      <c r="I118" s="752">
        <v>1</v>
      </c>
      <c r="J118" s="752">
        <v>90.380000000000024</v>
      </c>
      <c r="K118" s="766">
        <v>1</v>
      </c>
      <c r="L118" s="752">
        <v>1</v>
      </c>
      <c r="M118" s="753">
        <v>90.380000000000024</v>
      </c>
    </row>
    <row r="119" spans="1:13" ht="14.4" customHeight="1" x14ac:dyDescent="0.3">
      <c r="A119" s="747" t="s">
        <v>602</v>
      </c>
      <c r="B119" s="748" t="s">
        <v>1898</v>
      </c>
      <c r="C119" s="748" t="s">
        <v>1899</v>
      </c>
      <c r="D119" s="748" t="s">
        <v>1900</v>
      </c>
      <c r="E119" s="748" t="s">
        <v>1901</v>
      </c>
      <c r="F119" s="752"/>
      <c r="G119" s="752"/>
      <c r="H119" s="766">
        <v>0</v>
      </c>
      <c r="I119" s="752">
        <v>1</v>
      </c>
      <c r="J119" s="752">
        <v>98.439999999999955</v>
      </c>
      <c r="K119" s="766">
        <v>1</v>
      </c>
      <c r="L119" s="752">
        <v>1</v>
      </c>
      <c r="M119" s="753">
        <v>98.439999999999955</v>
      </c>
    </row>
    <row r="120" spans="1:13" ht="14.4" customHeight="1" x14ac:dyDescent="0.3">
      <c r="A120" s="747" t="s">
        <v>602</v>
      </c>
      <c r="B120" s="748" t="s">
        <v>1902</v>
      </c>
      <c r="C120" s="748" t="s">
        <v>1903</v>
      </c>
      <c r="D120" s="748" t="s">
        <v>1904</v>
      </c>
      <c r="E120" s="748" t="s">
        <v>1905</v>
      </c>
      <c r="F120" s="752"/>
      <c r="G120" s="752"/>
      <c r="H120" s="766">
        <v>0</v>
      </c>
      <c r="I120" s="752">
        <v>1</v>
      </c>
      <c r="J120" s="752">
        <v>830.47</v>
      </c>
      <c r="K120" s="766">
        <v>1</v>
      </c>
      <c r="L120" s="752">
        <v>1</v>
      </c>
      <c r="M120" s="753">
        <v>830.47</v>
      </c>
    </row>
    <row r="121" spans="1:13" ht="14.4" customHeight="1" x14ac:dyDescent="0.3">
      <c r="A121" s="747" t="s">
        <v>602</v>
      </c>
      <c r="B121" s="748" t="s">
        <v>1906</v>
      </c>
      <c r="C121" s="748" t="s">
        <v>1907</v>
      </c>
      <c r="D121" s="748" t="s">
        <v>1419</v>
      </c>
      <c r="E121" s="748" t="s">
        <v>1908</v>
      </c>
      <c r="F121" s="752"/>
      <c r="G121" s="752"/>
      <c r="H121" s="766">
        <v>0</v>
      </c>
      <c r="I121" s="752">
        <v>1</v>
      </c>
      <c r="J121" s="752">
        <v>63.040000000000013</v>
      </c>
      <c r="K121" s="766">
        <v>1</v>
      </c>
      <c r="L121" s="752">
        <v>1</v>
      </c>
      <c r="M121" s="753">
        <v>63.040000000000013</v>
      </c>
    </row>
    <row r="122" spans="1:13" ht="14.4" customHeight="1" x14ac:dyDescent="0.3">
      <c r="A122" s="747" t="s">
        <v>602</v>
      </c>
      <c r="B122" s="748" t="s">
        <v>1909</v>
      </c>
      <c r="C122" s="748" t="s">
        <v>1910</v>
      </c>
      <c r="D122" s="748" t="s">
        <v>1911</v>
      </c>
      <c r="E122" s="748" t="s">
        <v>1912</v>
      </c>
      <c r="F122" s="752"/>
      <c r="G122" s="752"/>
      <c r="H122" s="766">
        <v>0</v>
      </c>
      <c r="I122" s="752">
        <v>2</v>
      </c>
      <c r="J122" s="752">
        <v>441.34000000000003</v>
      </c>
      <c r="K122" s="766">
        <v>1</v>
      </c>
      <c r="L122" s="752">
        <v>2</v>
      </c>
      <c r="M122" s="753">
        <v>441.34000000000003</v>
      </c>
    </row>
    <row r="123" spans="1:13" ht="14.4" customHeight="1" x14ac:dyDescent="0.3">
      <c r="A123" s="747" t="s">
        <v>602</v>
      </c>
      <c r="B123" s="748" t="s">
        <v>1909</v>
      </c>
      <c r="C123" s="748" t="s">
        <v>1913</v>
      </c>
      <c r="D123" s="748" t="s">
        <v>1911</v>
      </c>
      <c r="E123" s="748" t="s">
        <v>1914</v>
      </c>
      <c r="F123" s="752"/>
      <c r="G123" s="752"/>
      <c r="H123" s="766">
        <v>0</v>
      </c>
      <c r="I123" s="752">
        <v>2</v>
      </c>
      <c r="J123" s="752">
        <v>153.91999999999999</v>
      </c>
      <c r="K123" s="766">
        <v>1</v>
      </c>
      <c r="L123" s="752">
        <v>2</v>
      </c>
      <c r="M123" s="753">
        <v>153.91999999999999</v>
      </c>
    </row>
    <row r="124" spans="1:13" ht="14.4" customHeight="1" x14ac:dyDescent="0.3">
      <c r="A124" s="747" t="s">
        <v>602</v>
      </c>
      <c r="B124" s="748" t="s">
        <v>1909</v>
      </c>
      <c r="C124" s="748" t="s">
        <v>1915</v>
      </c>
      <c r="D124" s="748" t="s">
        <v>1911</v>
      </c>
      <c r="E124" s="748" t="s">
        <v>1916</v>
      </c>
      <c r="F124" s="752"/>
      <c r="G124" s="752"/>
      <c r="H124" s="766">
        <v>0</v>
      </c>
      <c r="I124" s="752">
        <v>1</v>
      </c>
      <c r="J124" s="752">
        <v>109.2</v>
      </c>
      <c r="K124" s="766">
        <v>1</v>
      </c>
      <c r="L124" s="752">
        <v>1</v>
      </c>
      <c r="M124" s="753">
        <v>109.2</v>
      </c>
    </row>
    <row r="125" spans="1:13" ht="14.4" customHeight="1" x14ac:dyDescent="0.3">
      <c r="A125" s="747" t="s">
        <v>602</v>
      </c>
      <c r="B125" s="748" t="s">
        <v>1909</v>
      </c>
      <c r="C125" s="748" t="s">
        <v>1917</v>
      </c>
      <c r="D125" s="748" t="s">
        <v>1911</v>
      </c>
      <c r="E125" s="748" t="s">
        <v>1918</v>
      </c>
      <c r="F125" s="752"/>
      <c r="G125" s="752"/>
      <c r="H125" s="766">
        <v>0</v>
      </c>
      <c r="I125" s="752">
        <v>1</v>
      </c>
      <c r="J125" s="752">
        <v>310.2999999999999</v>
      </c>
      <c r="K125" s="766">
        <v>1</v>
      </c>
      <c r="L125" s="752">
        <v>1</v>
      </c>
      <c r="M125" s="753">
        <v>310.2999999999999</v>
      </c>
    </row>
    <row r="126" spans="1:13" ht="14.4" customHeight="1" x14ac:dyDescent="0.3">
      <c r="A126" s="747" t="s">
        <v>602</v>
      </c>
      <c r="B126" s="748" t="s">
        <v>1909</v>
      </c>
      <c r="C126" s="748" t="s">
        <v>1919</v>
      </c>
      <c r="D126" s="748" t="s">
        <v>1143</v>
      </c>
      <c r="E126" s="748" t="s">
        <v>1920</v>
      </c>
      <c r="F126" s="752"/>
      <c r="G126" s="752"/>
      <c r="H126" s="766">
        <v>0</v>
      </c>
      <c r="I126" s="752">
        <v>8</v>
      </c>
      <c r="J126" s="752">
        <v>752.87999999999988</v>
      </c>
      <c r="K126" s="766">
        <v>1</v>
      </c>
      <c r="L126" s="752">
        <v>8</v>
      </c>
      <c r="M126" s="753">
        <v>752.87999999999988</v>
      </c>
    </row>
    <row r="127" spans="1:13" ht="14.4" customHeight="1" x14ac:dyDescent="0.3">
      <c r="A127" s="747" t="s">
        <v>602</v>
      </c>
      <c r="B127" s="748" t="s">
        <v>1921</v>
      </c>
      <c r="C127" s="748" t="s">
        <v>1922</v>
      </c>
      <c r="D127" s="748" t="s">
        <v>1923</v>
      </c>
      <c r="E127" s="748" t="s">
        <v>1924</v>
      </c>
      <c r="F127" s="752"/>
      <c r="G127" s="752"/>
      <c r="H127" s="766">
        <v>0</v>
      </c>
      <c r="I127" s="752">
        <v>2</v>
      </c>
      <c r="J127" s="752">
        <v>85.16</v>
      </c>
      <c r="K127" s="766">
        <v>1</v>
      </c>
      <c r="L127" s="752">
        <v>2</v>
      </c>
      <c r="M127" s="753">
        <v>85.16</v>
      </c>
    </row>
    <row r="128" spans="1:13" ht="14.4" customHeight="1" x14ac:dyDescent="0.3">
      <c r="A128" s="747" t="s">
        <v>602</v>
      </c>
      <c r="B128" s="748" t="s">
        <v>1777</v>
      </c>
      <c r="C128" s="748" t="s">
        <v>1925</v>
      </c>
      <c r="D128" s="748" t="s">
        <v>1334</v>
      </c>
      <c r="E128" s="748" t="s">
        <v>1785</v>
      </c>
      <c r="F128" s="752"/>
      <c r="G128" s="752"/>
      <c r="H128" s="766">
        <v>0</v>
      </c>
      <c r="I128" s="752">
        <v>3</v>
      </c>
      <c r="J128" s="752">
        <v>109.35999999999999</v>
      </c>
      <c r="K128" s="766">
        <v>1</v>
      </c>
      <c r="L128" s="752">
        <v>3</v>
      </c>
      <c r="M128" s="753">
        <v>109.35999999999999</v>
      </c>
    </row>
    <row r="129" spans="1:13" ht="14.4" customHeight="1" x14ac:dyDescent="0.3">
      <c r="A129" s="747" t="s">
        <v>602</v>
      </c>
      <c r="B129" s="748" t="s">
        <v>1926</v>
      </c>
      <c r="C129" s="748" t="s">
        <v>1927</v>
      </c>
      <c r="D129" s="748" t="s">
        <v>1161</v>
      </c>
      <c r="E129" s="748" t="s">
        <v>1928</v>
      </c>
      <c r="F129" s="752"/>
      <c r="G129" s="752"/>
      <c r="H129" s="766">
        <v>0</v>
      </c>
      <c r="I129" s="752">
        <v>1</v>
      </c>
      <c r="J129" s="752">
        <v>24.27</v>
      </c>
      <c r="K129" s="766">
        <v>1</v>
      </c>
      <c r="L129" s="752">
        <v>1</v>
      </c>
      <c r="M129" s="753">
        <v>24.27</v>
      </c>
    </row>
    <row r="130" spans="1:13" ht="14.4" customHeight="1" x14ac:dyDescent="0.3">
      <c r="A130" s="747" t="s">
        <v>602</v>
      </c>
      <c r="B130" s="748" t="s">
        <v>1926</v>
      </c>
      <c r="C130" s="748" t="s">
        <v>1929</v>
      </c>
      <c r="D130" s="748" t="s">
        <v>1161</v>
      </c>
      <c r="E130" s="748" t="s">
        <v>1930</v>
      </c>
      <c r="F130" s="752"/>
      <c r="G130" s="752"/>
      <c r="H130" s="766">
        <v>0</v>
      </c>
      <c r="I130" s="752">
        <v>1</v>
      </c>
      <c r="J130" s="752">
        <v>68</v>
      </c>
      <c r="K130" s="766">
        <v>1</v>
      </c>
      <c r="L130" s="752">
        <v>1</v>
      </c>
      <c r="M130" s="753">
        <v>68</v>
      </c>
    </row>
    <row r="131" spans="1:13" ht="14.4" customHeight="1" x14ac:dyDescent="0.3">
      <c r="A131" s="747" t="s">
        <v>602</v>
      </c>
      <c r="B131" s="748" t="s">
        <v>1783</v>
      </c>
      <c r="C131" s="748" t="s">
        <v>1786</v>
      </c>
      <c r="D131" s="748" t="s">
        <v>1015</v>
      </c>
      <c r="E131" s="748" t="s">
        <v>1787</v>
      </c>
      <c r="F131" s="752"/>
      <c r="G131" s="752"/>
      <c r="H131" s="766">
        <v>0</v>
      </c>
      <c r="I131" s="752">
        <v>2</v>
      </c>
      <c r="J131" s="752">
        <v>439.18000000000012</v>
      </c>
      <c r="K131" s="766">
        <v>1</v>
      </c>
      <c r="L131" s="752">
        <v>2</v>
      </c>
      <c r="M131" s="753">
        <v>439.18000000000012</v>
      </c>
    </row>
    <row r="132" spans="1:13" ht="14.4" customHeight="1" x14ac:dyDescent="0.3">
      <c r="A132" s="747" t="s">
        <v>602</v>
      </c>
      <c r="B132" s="748" t="s">
        <v>1783</v>
      </c>
      <c r="C132" s="748" t="s">
        <v>1931</v>
      </c>
      <c r="D132" s="748" t="s">
        <v>1322</v>
      </c>
      <c r="E132" s="748" t="s">
        <v>1670</v>
      </c>
      <c r="F132" s="752"/>
      <c r="G132" s="752"/>
      <c r="H132" s="766">
        <v>0</v>
      </c>
      <c r="I132" s="752">
        <v>3</v>
      </c>
      <c r="J132" s="752">
        <v>488.37</v>
      </c>
      <c r="K132" s="766">
        <v>1</v>
      </c>
      <c r="L132" s="752">
        <v>3</v>
      </c>
      <c r="M132" s="753">
        <v>488.37</v>
      </c>
    </row>
    <row r="133" spans="1:13" ht="14.4" customHeight="1" x14ac:dyDescent="0.3">
      <c r="A133" s="747" t="s">
        <v>602</v>
      </c>
      <c r="B133" s="748" t="s">
        <v>1788</v>
      </c>
      <c r="C133" s="748" t="s">
        <v>1789</v>
      </c>
      <c r="D133" s="748" t="s">
        <v>1790</v>
      </c>
      <c r="E133" s="748" t="s">
        <v>1791</v>
      </c>
      <c r="F133" s="752"/>
      <c r="G133" s="752"/>
      <c r="H133" s="766">
        <v>0</v>
      </c>
      <c r="I133" s="752">
        <v>7</v>
      </c>
      <c r="J133" s="752">
        <v>83.760000000000019</v>
      </c>
      <c r="K133" s="766">
        <v>1</v>
      </c>
      <c r="L133" s="752">
        <v>7</v>
      </c>
      <c r="M133" s="753">
        <v>83.760000000000019</v>
      </c>
    </row>
    <row r="134" spans="1:13" ht="14.4" customHeight="1" x14ac:dyDescent="0.3">
      <c r="A134" s="747" t="s">
        <v>602</v>
      </c>
      <c r="B134" s="748" t="s">
        <v>1660</v>
      </c>
      <c r="C134" s="748" t="s">
        <v>1932</v>
      </c>
      <c r="D134" s="748" t="s">
        <v>1662</v>
      </c>
      <c r="E134" s="748" t="s">
        <v>1933</v>
      </c>
      <c r="F134" s="752"/>
      <c r="G134" s="752"/>
      <c r="H134" s="766">
        <v>0</v>
      </c>
      <c r="I134" s="752">
        <v>3</v>
      </c>
      <c r="J134" s="752">
        <v>512.54999999999995</v>
      </c>
      <c r="K134" s="766">
        <v>1</v>
      </c>
      <c r="L134" s="752">
        <v>3</v>
      </c>
      <c r="M134" s="753">
        <v>512.54999999999995</v>
      </c>
    </row>
    <row r="135" spans="1:13" ht="14.4" customHeight="1" x14ac:dyDescent="0.3">
      <c r="A135" s="747" t="s">
        <v>602</v>
      </c>
      <c r="B135" s="748" t="s">
        <v>1792</v>
      </c>
      <c r="C135" s="748" t="s">
        <v>1934</v>
      </c>
      <c r="D135" s="748" t="s">
        <v>1794</v>
      </c>
      <c r="E135" s="748" t="s">
        <v>1935</v>
      </c>
      <c r="F135" s="752"/>
      <c r="G135" s="752"/>
      <c r="H135" s="766">
        <v>0</v>
      </c>
      <c r="I135" s="752">
        <v>1</v>
      </c>
      <c r="J135" s="752">
        <v>158.97999999999999</v>
      </c>
      <c r="K135" s="766">
        <v>1</v>
      </c>
      <c r="L135" s="752">
        <v>1</v>
      </c>
      <c r="M135" s="753">
        <v>158.97999999999999</v>
      </c>
    </row>
    <row r="136" spans="1:13" ht="14.4" customHeight="1" x14ac:dyDescent="0.3">
      <c r="A136" s="747" t="s">
        <v>602</v>
      </c>
      <c r="B136" s="748" t="s">
        <v>1792</v>
      </c>
      <c r="C136" s="748" t="s">
        <v>1936</v>
      </c>
      <c r="D136" s="748" t="s">
        <v>1794</v>
      </c>
      <c r="E136" s="748" t="s">
        <v>1937</v>
      </c>
      <c r="F136" s="752"/>
      <c r="G136" s="752"/>
      <c r="H136" s="766">
        <v>0</v>
      </c>
      <c r="I136" s="752">
        <v>2</v>
      </c>
      <c r="J136" s="752">
        <v>370.52</v>
      </c>
      <c r="K136" s="766">
        <v>1</v>
      </c>
      <c r="L136" s="752">
        <v>2</v>
      </c>
      <c r="M136" s="753">
        <v>370.52</v>
      </c>
    </row>
    <row r="137" spans="1:13" ht="14.4" customHeight="1" x14ac:dyDescent="0.3">
      <c r="A137" s="747" t="s">
        <v>602</v>
      </c>
      <c r="B137" s="748" t="s">
        <v>1792</v>
      </c>
      <c r="C137" s="748" t="s">
        <v>1938</v>
      </c>
      <c r="D137" s="748" t="s">
        <v>1794</v>
      </c>
      <c r="E137" s="748" t="s">
        <v>1939</v>
      </c>
      <c r="F137" s="752"/>
      <c r="G137" s="752"/>
      <c r="H137" s="766">
        <v>0</v>
      </c>
      <c r="I137" s="752">
        <v>3</v>
      </c>
      <c r="J137" s="752">
        <v>762.75</v>
      </c>
      <c r="K137" s="766">
        <v>1</v>
      </c>
      <c r="L137" s="752">
        <v>3</v>
      </c>
      <c r="M137" s="753">
        <v>762.75</v>
      </c>
    </row>
    <row r="138" spans="1:13" ht="14.4" customHeight="1" x14ac:dyDescent="0.3">
      <c r="A138" s="747" t="s">
        <v>602</v>
      </c>
      <c r="B138" s="748" t="s">
        <v>1940</v>
      </c>
      <c r="C138" s="748" t="s">
        <v>1941</v>
      </c>
      <c r="D138" s="748" t="s">
        <v>1942</v>
      </c>
      <c r="E138" s="748" t="s">
        <v>1943</v>
      </c>
      <c r="F138" s="752"/>
      <c r="G138" s="752"/>
      <c r="H138" s="766">
        <v>0</v>
      </c>
      <c r="I138" s="752">
        <v>2</v>
      </c>
      <c r="J138" s="752">
        <v>497.1</v>
      </c>
      <c r="K138" s="766">
        <v>1</v>
      </c>
      <c r="L138" s="752">
        <v>2</v>
      </c>
      <c r="M138" s="753">
        <v>497.1</v>
      </c>
    </row>
    <row r="139" spans="1:13" ht="14.4" customHeight="1" x14ac:dyDescent="0.3">
      <c r="A139" s="747" t="s">
        <v>602</v>
      </c>
      <c r="B139" s="748" t="s">
        <v>1796</v>
      </c>
      <c r="C139" s="748" t="s">
        <v>1944</v>
      </c>
      <c r="D139" s="748" t="s">
        <v>1798</v>
      </c>
      <c r="E139" s="748" t="s">
        <v>1945</v>
      </c>
      <c r="F139" s="752"/>
      <c r="G139" s="752"/>
      <c r="H139" s="766">
        <v>0</v>
      </c>
      <c r="I139" s="752">
        <v>1</v>
      </c>
      <c r="J139" s="752">
        <v>54.81</v>
      </c>
      <c r="K139" s="766">
        <v>1</v>
      </c>
      <c r="L139" s="752">
        <v>1</v>
      </c>
      <c r="M139" s="753">
        <v>54.81</v>
      </c>
    </row>
    <row r="140" spans="1:13" ht="14.4" customHeight="1" x14ac:dyDescent="0.3">
      <c r="A140" s="747" t="s">
        <v>602</v>
      </c>
      <c r="B140" s="748" t="s">
        <v>1674</v>
      </c>
      <c r="C140" s="748" t="s">
        <v>1675</v>
      </c>
      <c r="D140" s="748" t="s">
        <v>790</v>
      </c>
      <c r="E140" s="748" t="s">
        <v>1676</v>
      </c>
      <c r="F140" s="752"/>
      <c r="G140" s="752"/>
      <c r="H140" s="766">
        <v>0</v>
      </c>
      <c r="I140" s="752">
        <v>6</v>
      </c>
      <c r="J140" s="752">
        <v>466.6</v>
      </c>
      <c r="K140" s="766">
        <v>1</v>
      </c>
      <c r="L140" s="752">
        <v>6</v>
      </c>
      <c r="M140" s="753">
        <v>466.6</v>
      </c>
    </row>
    <row r="141" spans="1:13" ht="14.4" customHeight="1" x14ac:dyDescent="0.3">
      <c r="A141" s="747" t="s">
        <v>602</v>
      </c>
      <c r="B141" s="748" t="s">
        <v>1674</v>
      </c>
      <c r="C141" s="748" t="s">
        <v>1946</v>
      </c>
      <c r="D141" s="748" t="s">
        <v>790</v>
      </c>
      <c r="E141" s="748" t="s">
        <v>1947</v>
      </c>
      <c r="F141" s="752"/>
      <c r="G141" s="752"/>
      <c r="H141" s="766">
        <v>0</v>
      </c>
      <c r="I141" s="752">
        <v>13</v>
      </c>
      <c r="J141" s="752">
        <v>2216.5</v>
      </c>
      <c r="K141" s="766">
        <v>1</v>
      </c>
      <c r="L141" s="752">
        <v>13</v>
      </c>
      <c r="M141" s="753">
        <v>2216.5</v>
      </c>
    </row>
    <row r="142" spans="1:13" ht="14.4" customHeight="1" x14ac:dyDescent="0.3">
      <c r="A142" s="747" t="s">
        <v>602</v>
      </c>
      <c r="B142" s="748" t="s">
        <v>1674</v>
      </c>
      <c r="C142" s="748" t="s">
        <v>1948</v>
      </c>
      <c r="D142" s="748" t="s">
        <v>790</v>
      </c>
      <c r="E142" s="748" t="s">
        <v>1949</v>
      </c>
      <c r="F142" s="752"/>
      <c r="G142" s="752"/>
      <c r="H142" s="766">
        <v>0</v>
      </c>
      <c r="I142" s="752">
        <v>180</v>
      </c>
      <c r="J142" s="752">
        <v>45834.07</v>
      </c>
      <c r="K142" s="766">
        <v>1</v>
      </c>
      <c r="L142" s="752">
        <v>180</v>
      </c>
      <c r="M142" s="753">
        <v>45834.07</v>
      </c>
    </row>
    <row r="143" spans="1:13" ht="14.4" customHeight="1" x14ac:dyDescent="0.3">
      <c r="A143" s="747" t="s">
        <v>602</v>
      </c>
      <c r="B143" s="748" t="s">
        <v>1804</v>
      </c>
      <c r="C143" s="748" t="s">
        <v>1805</v>
      </c>
      <c r="D143" s="748" t="s">
        <v>1806</v>
      </c>
      <c r="E143" s="748" t="s">
        <v>1807</v>
      </c>
      <c r="F143" s="752"/>
      <c r="G143" s="752"/>
      <c r="H143" s="766">
        <v>0</v>
      </c>
      <c r="I143" s="752">
        <v>1</v>
      </c>
      <c r="J143" s="752">
        <v>92.84</v>
      </c>
      <c r="K143" s="766">
        <v>1</v>
      </c>
      <c r="L143" s="752">
        <v>1</v>
      </c>
      <c r="M143" s="753">
        <v>92.84</v>
      </c>
    </row>
    <row r="144" spans="1:13" ht="14.4" customHeight="1" x14ac:dyDescent="0.3">
      <c r="A144" s="747" t="s">
        <v>602</v>
      </c>
      <c r="B144" s="748" t="s">
        <v>1804</v>
      </c>
      <c r="C144" s="748" t="s">
        <v>1808</v>
      </c>
      <c r="D144" s="748" t="s">
        <v>1809</v>
      </c>
      <c r="E144" s="748" t="s">
        <v>1810</v>
      </c>
      <c r="F144" s="752"/>
      <c r="G144" s="752"/>
      <c r="H144" s="766">
        <v>0</v>
      </c>
      <c r="I144" s="752">
        <v>1</v>
      </c>
      <c r="J144" s="752">
        <v>49.38</v>
      </c>
      <c r="K144" s="766">
        <v>1</v>
      </c>
      <c r="L144" s="752">
        <v>1</v>
      </c>
      <c r="M144" s="753">
        <v>49.38</v>
      </c>
    </row>
    <row r="145" spans="1:13" ht="14.4" customHeight="1" x14ac:dyDescent="0.3">
      <c r="A145" s="747" t="s">
        <v>602</v>
      </c>
      <c r="B145" s="748" t="s">
        <v>1804</v>
      </c>
      <c r="C145" s="748" t="s">
        <v>1811</v>
      </c>
      <c r="D145" s="748" t="s">
        <v>1806</v>
      </c>
      <c r="E145" s="748" t="s">
        <v>1812</v>
      </c>
      <c r="F145" s="752"/>
      <c r="G145" s="752"/>
      <c r="H145" s="766">
        <v>0</v>
      </c>
      <c r="I145" s="752">
        <v>1</v>
      </c>
      <c r="J145" s="752">
        <v>77.760000000000019</v>
      </c>
      <c r="K145" s="766">
        <v>1</v>
      </c>
      <c r="L145" s="752">
        <v>1</v>
      </c>
      <c r="M145" s="753">
        <v>77.760000000000019</v>
      </c>
    </row>
    <row r="146" spans="1:13" ht="14.4" customHeight="1" x14ac:dyDescent="0.3">
      <c r="A146" s="747" t="s">
        <v>602</v>
      </c>
      <c r="B146" s="748" t="s">
        <v>1804</v>
      </c>
      <c r="C146" s="748" t="s">
        <v>1950</v>
      </c>
      <c r="D146" s="748" t="s">
        <v>1806</v>
      </c>
      <c r="E146" s="748" t="s">
        <v>1810</v>
      </c>
      <c r="F146" s="752"/>
      <c r="G146" s="752"/>
      <c r="H146" s="766">
        <v>0</v>
      </c>
      <c r="I146" s="752">
        <v>4</v>
      </c>
      <c r="J146" s="752">
        <v>244.99999999999997</v>
      </c>
      <c r="K146" s="766">
        <v>1</v>
      </c>
      <c r="L146" s="752">
        <v>4</v>
      </c>
      <c r="M146" s="753">
        <v>244.99999999999997</v>
      </c>
    </row>
    <row r="147" spans="1:13" ht="14.4" customHeight="1" x14ac:dyDescent="0.3">
      <c r="A147" s="747" t="s">
        <v>602</v>
      </c>
      <c r="B147" s="748" t="s">
        <v>1951</v>
      </c>
      <c r="C147" s="748" t="s">
        <v>1952</v>
      </c>
      <c r="D147" s="748" t="s">
        <v>1953</v>
      </c>
      <c r="E147" s="748" t="s">
        <v>1954</v>
      </c>
      <c r="F147" s="752"/>
      <c r="G147" s="752"/>
      <c r="H147" s="766">
        <v>0</v>
      </c>
      <c r="I147" s="752">
        <v>8</v>
      </c>
      <c r="J147" s="752">
        <v>99303.600262560314</v>
      </c>
      <c r="K147" s="766">
        <v>1</v>
      </c>
      <c r="L147" s="752">
        <v>8</v>
      </c>
      <c r="M147" s="753">
        <v>99303.600262560314</v>
      </c>
    </row>
    <row r="148" spans="1:13" ht="14.4" customHeight="1" x14ac:dyDescent="0.3">
      <c r="A148" s="747" t="s">
        <v>602</v>
      </c>
      <c r="B148" s="748" t="s">
        <v>1677</v>
      </c>
      <c r="C148" s="748" t="s">
        <v>1955</v>
      </c>
      <c r="D148" s="748" t="s">
        <v>1486</v>
      </c>
      <c r="E148" s="748" t="s">
        <v>1956</v>
      </c>
      <c r="F148" s="752"/>
      <c r="G148" s="752"/>
      <c r="H148" s="766">
        <v>0</v>
      </c>
      <c r="I148" s="752">
        <v>4</v>
      </c>
      <c r="J148" s="752">
        <v>670.24</v>
      </c>
      <c r="K148" s="766">
        <v>1</v>
      </c>
      <c r="L148" s="752">
        <v>4</v>
      </c>
      <c r="M148" s="753">
        <v>670.24</v>
      </c>
    </row>
    <row r="149" spans="1:13" ht="14.4" customHeight="1" x14ac:dyDescent="0.3">
      <c r="A149" s="747" t="s">
        <v>602</v>
      </c>
      <c r="B149" s="748" t="s">
        <v>1677</v>
      </c>
      <c r="C149" s="748" t="s">
        <v>1678</v>
      </c>
      <c r="D149" s="748" t="s">
        <v>1486</v>
      </c>
      <c r="E149" s="748" t="s">
        <v>1679</v>
      </c>
      <c r="F149" s="752"/>
      <c r="G149" s="752"/>
      <c r="H149" s="766">
        <v>0</v>
      </c>
      <c r="I149" s="752">
        <v>2</v>
      </c>
      <c r="J149" s="752">
        <v>229.86000000000004</v>
      </c>
      <c r="K149" s="766">
        <v>1</v>
      </c>
      <c r="L149" s="752">
        <v>2</v>
      </c>
      <c r="M149" s="753">
        <v>229.86000000000004</v>
      </c>
    </row>
    <row r="150" spans="1:13" ht="14.4" customHeight="1" x14ac:dyDescent="0.3">
      <c r="A150" s="747" t="s">
        <v>602</v>
      </c>
      <c r="B150" s="748" t="s">
        <v>1677</v>
      </c>
      <c r="C150" s="748" t="s">
        <v>1957</v>
      </c>
      <c r="D150" s="748" t="s">
        <v>1138</v>
      </c>
      <c r="E150" s="748" t="s">
        <v>1958</v>
      </c>
      <c r="F150" s="752">
        <v>2</v>
      </c>
      <c r="G150" s="752">
        <v>231.44</v>
      </c>
      <c r="H150" s="766">
        <v>1</v>
      </c>
      <c r="I150" s="752"/>
      <c r="J150" s="752"/>
      <c r="K150" s="766">
        <v>0</v>
      </c>
      <c r="L150" s="752">
        <v>2</v>
      </c>
      <c r="M150" s="753">
        <v>231.44</v>
      </c>
    </row>
    <row r="151" spans="1:13" ht="14.4" customHeight="1" x14ac:dyDescent="0.3">
      <c r="A151" s="747" t="s">
        <v>602</v>
      </c>
      <c r="B151" s="748" t="s">
        <v>1680</v>
      </c>
      <c r="C151" s="748" t="s">
        <v>1681</v>
      </c>
      <c r="D151" s="748" t="s">
        <v>1682</v>
      </c>
      <c r="E151" s="748" t="s">
        <v>1683</v>
      </c>
      <c r="F151" s="752"/>
      <c r="G151" s="752"/>
      <c r="H151" s="766">
        <v>0</v>
      </c>
      <c r="I151" s="752">
        <v>21</v>
      </c>
      <c r="J151" s="752">
        <v>9655.7999999999993</v>
      </c>
      <c r="K151" s="766">
        <v>1</v>
      </c>
      <c r="L151" s="752">
        <v>21</v>
      </c>
      <c r="M151" s="753">
        <v>9655.7999999999993</v>
      </c>
    </row>
    <row r="152" spans="1:13" ht="14.4" customHeight="1" x14ac:dyDescent="0.3">
      <c r="A152" s="747" t="s">
        <v>602</v>
      </c>
      <c r="B152" s="748" t="s">
        <v>1693</v>
      </c>
      <c r="C152" s="748" t="s">
        <v>1694</v>
      </c>
      <c r="D152" s="748" t="s">
        <v>1695</v>
      </c>
      <c r="E152" s="748" t="s">
        <v>1696</v>
      </c>
      <c r="F152" s="752">
        <v>210</v>
      </c>
      <c r="G152" s="752">
        <v>5588.1</v>
      </c>
      <c r="H152" s="766">
        <v>1</v>
      </c>
      <c r="I152" s="752"/>
      <c r="J152" s="752"/>
      <c r="K152" s="766">
        <v>0</v>
      </c>
      <c r="L152" s="752">
        <v>210</v>
      </c>
      <c r="M152" s="753">
        <v>5588.1</v>
      </c>
    </row>
    <row r="153" spans="1:13" ht="14.4" customHeight="1" x14ac:dyDescent="0.3">
      <c r="A153" s="747" t="s">
        <v>602</v>
      </c>
      <c r="B153" s="748" t="s">
        <v>1693</v>
      </c>
      <c r="C153" s="748" t="s">
        <v>1959</v>
      </c>
      <c r="D153" s="748" t="s">
        <v>1960</v>
      </c>
      <c r="E153" s="748" t="s">
        <v>1961</v>
      </c>
      <c r="F153" s="752">
        <v>8</v>
      </c>
      <c r="G153" s="752">
        <v>2528.2399999999998</v>
      </c>
      <c r="H153" s="766">
        <v>1</v>
      </c>
      <c r="I153" s="752"/>
      <c r="J153" s="752"/>
      <c r="K153" s="766">
        <v>0</v>
      </c>
      <c r="L153" s="752">
        <v>8</v>
      </c>
      <c r="M153" s="753">
        <v>2528.2399999999998</v>
      </c>
    </row>
    <row r="154" spans="1:13" ht="14.4" customHeight="1" x14ac:dyDescent="0.3">
      <c r="A154" s="747" t="s">
        <v>602</v>
      </c>
      <c r="B154" s="748" t="s">
        <v>1817</v>
      </c>
      <c r="C154" s="748" t="s">
        <v>1962</v>
      </c>
      <c r="D154" s="748" t="s">
        <v>1819</v>
      </c>
      <c r="E154" s="748" t="s">
        <v>1963</v>
      </c>
      <c r="F154" s="752"/>
      <c r="G154" s="752"/>
      <c r="H154" s="766">
        <v>0</v>
      </c>
      <c r="I154" s="752">
        <v>20</v>
      </c>
      <c r="J154" s="752">
        <v>18698.82</v>
      </c>
      <c r="K154" s="766">
        <v>1</v>
      </c>
      <c r="L154" s="752">
        <v>20</v>
      </c>
      <c r="M154" s="753">
        <v>18698.82</v>
      </c>
    </row>
    <row r="155" spans="1:13" ht="14.4" customHeight="1" x14ac:dyDescent="0.3">
      <c r="A155" s="747" t="s">
        <v>602</v>
      </c>
      <c r="B155" s="748" t="s">
        <v>1964</v>
      </c>
      <c r="C155" s="748" t="s">
        <v>1965</v>
      </c>
      <c r="D155" s="748" t="s">
        <v>636</v>
      </c>
      <c r="E155" s="748" t="s">
        <v>1966</v>
      </c>
      <c r="F155" s="752"/>
      <c r="G155" s="752"/>
      <c r="H155" s="766">
        <v>0</v>
      </c>
      <c r="I155" s="752">
        <v>27</v>
      </c>
      <c r="J155" s="752">
        <v>6264.24</v>
      </c>
      <c r="K155" s="766">
        <v>1</v>
      </c>
      <c r="L155" s="752">
        <v>27</v>
      </c>
      <c r="M155" s="753">
        <v>6264.24</v>
      </c>
    </row>
    <row r="156" spans="1:13" ht="14.4" customHeight="1" x14ac:dyDescent="0.3">
      <c r="A156" s="747" t="s">
        <v>602</v>
      </c>
      <c r="B156" s="748" t="s">
        <v>1967</v>
      </c>
      <c r="C156" s="748" t="s">
        <v>1968</v>
      </c>
      <c r="D156" s="748" t="s">
        <v>1969</v>
      </c>
      <c r="E156" s="748" t="s">
        <v>1970</v>
      </c>
      <c r="F156" s="752"/>
      <c r="G156" s="752"/>
      <c r="H156" s="766">
        <v>0</v>
      </c>
      <c r="I156" s="752">
        <v>4</v>
      </c>
      <c r="J156" s="752">
        <v>166.9200000000001</v>
      </c>
      <c r="K156" s="766">
        <v>1</v>
      </c>
      <c r="L156" s="752">
        <v>4</v>
      </c>
      <c r="M156" s="753">
        <v>166.9200000000001</v>
      </c>
    </row>
    <row r="157" spans="1:13" ht="14.4" customHeight="1" x14ac:dyDescent="0.3">
      <c r="A157" s="747" t="s">
        <v>602</v>
      </c>
      <c r="B157" s="748" t="s">
        <v>1697</v>
      </c>
      <c r="C157" s="748" t="s">
        <v>1698</v>
      </c>
      <c r="D157" s="748" t="s">
        <v>1699</v>
      </c>
      <c r="E157" s="748" t="s">
        <v>1700</v>
      </c>
      <c r="F157" s="752"/>
      <c r="G157" s="752"/>
      <c r="H157" s="766">
        <v>0</v>
      </c>
      <c r="I157" s="752">
        <v>7.6</v>
      </c>
      <c r="J157" s="752">
        <v>1174.8</v>
      </c>
      <c r="K157" s="766">
        <v>1</v>
      </c>
      <c r="L157" s="752">
        <v>7.6</v>
      </c>
      <c r="M157" s="753">
        <v>1174.8</v>
      </c>
    </row>
    <row r="158" spans="1:13" ht="14.4" customHeight="1" x14ac:dyDescent="0.3">
      <c r="A158" s="747" t="s">
        <v>602</v>
      </c>
      <c r="B158" s="748" t="s">
        <v>1697</v>
      </c>
      <c r="C158" s="748" t="s">
        <v>1701</v>
      </c>
      <c r="D158" s="748" t="s">
        <v>1699</v>
      </c>
      <c r="E158" s="748" t="s">
        <v>1702</v>
      </c>
      <c r="F158" s="752"/>
      <c r="G158" s="752"/>
      <c r="H158" s="766">
        <v>0</v>
      </c>
      <c r="I158" s="752">
        <v>10.899999999999999</v>
      </c>
      <c r="J158" s="752">
        <v>2870.7799999999997</v>
      </c>
      <c r="K158" s="766">
        <v>1</v>
      </c>
      <c r="L158" s="752">
        <v>10.899999999999999</v>
      </c>
      <c r="M158" s="753">
        <v>2870.7799999999997</v>
      </c>
    </row>
    <row r="159" spans="1:13" ht="14.4" customHeight="1" x14ac:dyDescent="0.3">
      <c r="A159" s="747" t="s">
        <v>602</v>
      </c>
      <c r="B159" s="748" t="s">
        <v>1971</v>
      </c>
      <c r="C159" s="748" t="s">
        <v>1972</v>
      </c>
      <c r="D159" s="748" t="s">
        <v>1973</v>
      </c>
      <c r="E159" s="748" t="s">
        <v>1974</v>
      </c>
      <c r="F159" s="752"/>
      <c r="G159" s="752"/>
      <c r="H159" s="766">
        <v>0</v>
      </c>
      <c r="I159" s="752">
        <v>2.2999999999999998</v>
      </c>
      <c r="J159" s="752">
        <v>1291.473</v>
      </c>
      <c r="K159" s="766">
        <v>1</v>
      </c>
      <c r="L159" s="752">
        <v>2.2999999999999998</v>
      </c>
      <c r="M159" s="753">
        <v>1291.473</v>
      </c>
    </row>
    <row r="160" spans="1:13" ht="14.4" customHeight="1" x14ac:dyDescent="0.3">
      <c r="A160" s="747" t="s">
        <v>602</v>
      </c>
      <c r="B160" s="748" t="s">
        <v>1821</v>
      </c>
      <c r="C160" s="748" t="s">
        <v>1975</v>
      </c>
      <c r="D160" s="748" t="s">
        <v>1823</v>
      </c>
      <c r="E160" s="748" t="s">
        <v>1976</v>
      </c>
      <c r="F160" s="752"/>
      <c r="G160" s="752"/>
      <c r="H160" s="766">
        <v>0</v>
      </c>
      <c r="I160" s="752">
        <v>30</v>
      </c>
      <c r="J160" s="752">
        <v>1026.8</v>
      </c>
      <c r="K160" s="766">
        <v>1</v>
      </c>
      <c r="L160" s="752">
        <v>30</v>
      </c>
      <c r="M160" s="753">
        <v>1026.8</v>
      </c>
    </row>
    <row r="161" spans="1:13" ht="14.4" customHeight="1" x14ac:dyDescent="0.3">
      <c r="A161" s="747" t="s">
        <v>602</v>
      </c>
      <c r="B161" s="748" t="s">
        <v>1821</v>
      </c>
      <c r="C161" s="748" t="s">
        <v>1822</v>
      </c>
      <c r="D161" s="748" t="s">
        <v>1823</v>
      </c>
      <c r="E161" s="748" t="s">
        <v>1824</v>
      </c>
      <c r="F161" s="752"/>
      <c r="G161" s="752"/>
      <c r="H161" s="766">
        <v>0</v>
      </c>
      <c r="I161" s="752">
        <v>6</v>
      </c>
      <c r="J161" s="752">
        <v>326.94</v>
      </c>
      <c r="K161" s="766">
        <v>1</v>
      </c>
      <c r="L161" s="752">
        <v>6</v>
      </c>
      <c r="M161" s="753">
        <v>326.94</v>
      </c>
    </row>
    <row r="162" spans="1:13" ht="14.4" customHeight="1" x14ac:dyDescent="0.3">
      <c r="A162" s="747" t="s">
        <v>602</v>
      </c>
      <c r="B162" s="748" t="s">
        <v>1825</v>
      </c>
      <c r="C162" s="748" t="s">
        <v>1826</v>
      </c>
      <c r="D162" s="748" t="s">
        <v>1827</v>
      </c>
      <c r="E162" s="748" t="s">
        <v>1828</v>
      </c>
      <c r="F162" s="752"/>
      <c r="G162" s="752"/>
      <c r="H162" s="766">
        <v>0</v>
      </c>
      <c r="I162" s="752">
        <v>280</v>
      </c>
      <c r="J162" s="752">
        <v>6768.6200000000008</v>
      </c>
      <c r="K162" s="766">
        <v>1</v>
      </c>
      <c r="L162" s="752">
        <v>280</v>
      </c>
      <c r="M162" s="753">
        <v>6768.6200000000008</v>
      </c>
    </row>
    <row r="163" spans="1:13" ht="14.4" customHeight="1" x14ac:dyDescent="0.3">
      <c r="A163" s="747" t="s">
        <v>602</v>
      </c>
      <c r="B163" s="748" t="s">
        <v>1703</v>
      </c>
      <c r="C163" s="748" t="s">
        <v>1977</v>
      </c>
      <c r="D163" s="748" t="s">
        <v>1978</v>
      </c>
      <c r="E163" s="748" t="s">
        <v>1979</v>
      </c>
      <c r="F163" s="752"/>
      <c r="G163" s="752"/>
      <c r="H163" s="766">
        <v>0</v>
      </c>
      <c r="I163" s="752">
        <v>5.8</v>
      </c>
      <c r="J163" s="752">
        <v>894.3</v>
      </c>
      <c r="K163" s="766">
        <v>1</v>
      </c>
      <c r="L163" s="752">
        <v>5.8</v>
      </c>
      <c r="M163" s="753">
        <v>894.3</v>
      </c>
    </row>
    <row r="164" spans="1:13" ht="14.4" customHeight="1" x14ac:dyDescent="0.3">
      <c r="A164" s="747" t="s">
        <v>602</v>
      </c>
      <c r="B164" s="748" t="s">
        <v>1703</v>
      </c>
      <c r="C164" s="748" t="s">
        <v>1980</v>
      </c>
      <c r="D164" s="748" t="s">
        <v>1978</v>
      </c>
      <c r="E164" s="748" t="s">
        <v>1981</v>
      </c>
      <c r="F164" s="752"/>
      <c r="G164" s="752"/>
      <c r="H164" s="766">
        <v>0</v>
      </c>
      <c r="I164" s="752">
        <v>6</v>
      </c>
      <c r="J164" s="752">
        <v>1848</v>
      </c>
      <c r="K164" s="766">
        <v>1</v>
      </c>
      <c r="L164" s="752">
        <v>6</v>
      </c>
      <c r="M164" s="753">
        <v>1848</v>
      </c>
    </row>
    <row r="165" spans="1:13" ht="14.4" customHeight="1" x14ac:dyDescent="0.3">
      <c r="A165" s="747" t="s">
        <v>602</v>
      </c>
      <c r="B165" s="748" t="s">
        <v>1707</v>
      </c>
      <c r="C165" s="748" t="s">
        <v>1708</v>
      </c>
      <c r="D165" s="748" t="s">
        <v>628</v>
      </c>
      <c r="E165" s="748" t="s">
        <v>1709</v>
      </c>
      <c r="F165" s="752"/>
      <c r="G165" s="752"/>
      <c r="H165" s="766">
        <v>0</v>
      </c>
      <c r="I165" s="752">
        <v>4</v>
      </c>
      <c r="J165" s="752">
        <v>233.3600000000001</v>
      </c>
      <c r="K165" s="766">
        <v>1</v>
      </c>
      <c r="L165" s="752">
        <v>4</v>
      </c>
      <c r="M165" s="753">
        <v>233.3600000000001</v>
      </c>
    </row>
    <row r="166" spans="1:13" ht="14.4" customHeight="1" x14ac:dyDescent="0.3">
      <c r="A166" s="747" t="s">
        <v>602</v>
      </c>
      <c r="B166" s="748" t="s">
        <v>1707</v>
      </c>
      <c r="C166" s="748" t="s">
        <v>1710</v>
      </c>
      <c r="D166" s="748" t="s">
        <v>628</v>
      </c>
      <c r="E166" s="748" t="s">
        <v>872</v>
      </c>
      <c r="F166" s="752"/>
      <c r="G166" s="752"/>
      <c r="H166" s="766">
        <v>0</v>
      </c>
      <c r="I166" s="752">
        <v>14</v>
      </c>
      <c r="J166" s="752">
        <v>1451.02</v>
      </c>
      <c r="K166" s="766">
        <v>1</v>
      </c>
      <c r="L166" s="752">
        <v>14</v>
      </c>
      <c r="M166" s="753">
        <v>1451.02</v>
      </c>
    </row>
    <row r="167" spans="1:13" ht="14.4" customHeight="1" x14ac:dyDescent="0.3">
      <c r="A167" s="747" t="s">
        <v>602</v>
      </c>
      <c r="B167" s="748" t="s">
        <v>1707</v>
      </c>
      <c r="C167" s="748" t="s">
        <v>1711</v>
      </c>
      <c r="D167" s="748" t="s">
        <v>628</v>
      </c>
      <c r="E167" s="748" t="s">
        <v>872</v>
      </c>
      <c r="F167" s="752">
        <v>4</v>
      </c>
      <c r="G167" s="752">
        <v>413.27999999999986</v>
      </c>
      <c r="H167" s="766">
        <v>1</v>
      </c>
      <c r="I167" s="752"/>
      <c r="J167" s="752"/>
      <c r="K167" s="766">
        <v>0</v>
      </c>
      <c r="L167" s="752">
        <v>4</v>
      </c>
      <c r="M167" s="753">
        <v>413.27999999999986</v>
      </c>
    </row>
    <row r="168" spans="1:13" ht="14.4" customHeight="1" x14ac:dyDescent="0.3">
      <c r="A168" s="747" t="s">
        <v>602</v>
      </c>
      <c r="B168" s="748" t="s">
        <v>1837</v>
      </c>
      <c r="C168" s="748" t="s">
        <v>1841</v>
      </c>
      <c r="D168" s="748" t="s">
        <v>996</v>
      </c>
      <c r="E168" s="748" t="s">
        <v>1842</v>
      </c>
      <c r="F168" s="752">
        <v>2</v>
      </c>
      <c r="G168" s="752">
        <v>131.82</v>
      </c>
      <c r="H168" s="766">
        <v>1</v>
      </c>
      <c r="I168" s="752"/>
      <c r="J168" s="752"/>
      <c r="K168" s="766">
        <v>0</v>
      </c>
      <c r="L168" s="752">
        <v>2</v>
      </c>
      <c r="M168" s="753">
        <v>131.82</v>
      </c>
    </row>
    <row r="169" spans="1:13" ht="14.4" customHeight="1" x14ac:dyDescent="0.3">
      <c r="A169" s="747" t="s">
        <v>602</v>
      </c>
      <c r="B169" s="748" t="s">
        <v>1837</v>
      </c>
      <c r="C169" s="748" t="s">
        <v>1982</v>
      </c>
      <c r="D169" s="748" t="s">
        <v>1277</v>
      </c>
      <c r="E169" s="748" t="s">
        <v>1983</v>
      </c>
      <c r="F169" s="752">
        <v>1</v>
      </c>
      <c r="G169" s="752">
        <v>63.049999999999969</v>
      </c>
      <c r="H169" s="766">
        <v>1</v>
      </c>
      <c r="I169" s="752"/>
      <c r="J169" s="752"/>
      <c r="K169" s="766">
        <v>0</v>
      </c>
      <c r="L169" s="752">
        <v>1</v>
      </c>
      <c r="M169" s="753">
        <v>63.049999999999969</v>
      </c>
    </row>
    <row r="170" spans="1:13" ht="14.4" customHeight="1" x14ac:dyDescent="0.3">
      <c r="A170" s="747" t="s">
        <v>602</v>
      </c>
      <c r="B170" s="748" t="s">
        <v>1984</v>
      </c>
      <c r="C170" s="748" t="s">
        <v>1985</v>
      </c>
      <c r="D170" s="748" t="s">
        <v>1375</v>
      </c>
      <c r="E170" s="748" t="s">
        <v>1986</v>
      </c>
      <c r="F170" s="752">
        <v>20</v>
      </c>
      <c r="G170" s="752">
        <v>1362.9976839182793</v>
      </c>
      <c r="H170" s="766">
        <v>1</v>
      </c>
      <c r="I170" s="752"/>
      <c r="J170" s="752"/>
      <c r="K170" s="766">
        <v>0</v>
      </c>
      <c r="L170" s="752">
        <v>20</v>
      </c>
      <c r="M170" s="753">
        <v>1362.9976839182793</v>
      </c>
    </row>
    <row r="171" spans="1:13" ht="14.4" customHeight="1" x14ac:dyDescent="0.3">
      <c r="A171" s="747" t="s">
        <v>602</v>
      </c>
      <c r="B171" s="748" t="s">
        <v>1984</v>
      </c>
      <c r="C171" s="748" t="s">
        <v>1987</v>
      </c>
      <c r="D171" s="748" t="s">
        <v>1988</v>
      </c>
      <c r="E171" s="748" t="s">
        <v>1989</v>
      </c>
      <c r="F171" s="752"/>
      <c r="G171" s="752"/>
      <c r="H171" s="766">
        <v>0</v>
      </c>
      <c r="I171" s="752">
        <v>4</v>
      </c>
      <c r="J171" s="752">
        <v>1828.56</v>
      </c>
      <c r="K171" s="766">
        <v>1</v>
      </c>
      <c r="L171" s="752">
        <v>4</v>
      </c>
      <c r="M171" s="753">
        <v>1828.56</v>
      </c>
    </row>
    <row r="172" spans="1:13" ht="14.4" customHeight="1" x14ac:dyDescent="0.3">
      <c r="A172" s="747" t="s">
        <v>602</v>
      </c>
      <c r="B172" s="748" t="s">
        <v>1984</v>
      </c>
      <c r="C172" s="748" t="s">
        <v>1990</v>
      </c>
      <c r="D172" s="748" t="s">
        <v>1988</v>
      </c>
      <c r="E172" s="748" t="s">
        <v>1961</v>
      </c>
      <c r="F172" s="752"/>
      <c r="G172" s="752"/>
      <c r="H172" s="766">
        <v>0</v>
      </c>
      <c r="I172" s="752">
        <v>6</v>
      </c>
      <c r="J172" s="752">
        <v>3110.3799999999992</v>
      </c>
      <c r="K172" s="766">
        <v>1</v>
      </c>
      <c r="L172" s="752">
        <v>6</v>
      </c>
      <c r="M172" s="753">
        <v>3110.3799999999992</v>
      </c>
    </row>
    <row r="173" spans="1:13" ht="14.4" customHeight="1" x14ac:dyDescent="0.3">
      <c r="A173" s="747" t="s">
        <v>602</v>
      </c>
      <c r="B173" s="748" t="s">
        <v>1991</v>
      </c>
      <c r="C173" s="748" t="s">
        <v>1992</v>
      </c>
      <c r="D173" s="748" t="s">
        <v>1993</v>
      </c>
      <c r="E173" s="748" t="s">
        <v>1994</v>
      </c>
      <c r="F173" s="752"/>
      <c r="G173" s="752"/>
      <c r="H173" s="766">
        <v>0</v>
      </c>
      <c r="I173" s="752">
        <v>4</v>
      </c>
      <c r="J173" s="752">
        <v>328.48</v>
      </c>
      <c r="K173" s="766">
        <v>1</v>
      </c>
      <c r="L173" s="752">
        <v>4</v>
      </c>
      <c r="M173" s="753">
        <v>328.48</v>
      </c>
    </row>
    <row r="174" spans="1:13" ht="14.4" customHeight="1" x14ac:dyDescent="0.3">
      <c r="A174" s="747" t="s">
        <v>602</v>
      </c>
      <c r="B174" s="748" t="s">
        <v>1991</v>
      </c>
      <c r="C174" s="748" t="s">
        <v>1995</v>
      </c>
      <c r="D174" s="748" t="s">
        <v>1993</v>
      </c>
      <c r="E174" s="748" t="s">
        <v>1996</v>
      </c>
      <c r="F174" s="752"/>
      <c r="G174" s="752"/>
      <c r="H174" s="766">
        <v>0</v>
      </c>
      <c r="I174" s="752">
        <v>186</v>
      </c>
      <c r="J174" s="752">
        <v>127484.4</v>
      </c>
      <c r="K174" s="766">
        <v>1</v>
      </c>
      <c r="L174" s="752">
        <v>186</v>
      </c>
      <c r="M174" s="753">
        <v>127484.4</v>
      </c>
    </row>
    <row r="175" spans="1:13" ht="14.4" customHeight="1" x14ac:dyDescent="0.3">
      <c r="A175" s="747" t="s">
        <v>602</v>
      </c>
      <c r="B175" s="748" t="s">
        <v>1997</v>
      </c>
      <c r="C175" s="748" t="s">
        <v>1998</v>
      </c>
      <c r="D175" s="748" t="s">
        <v>1325</v>
      </c>
      <c r="E175" s="748" t="s">
        <v>1999</v>
      </c>
      <c r="F175" s="752">
        <v>2</v>
      </c>
      <c r="G175" s="752">
        <v>1702.8</v>
      </c>
      <c r="H175" s="766">
        <v>1</v>
      </c>
      <c r="I175" s="752"/>
      <c r="J175" s="752"/>
      <c r="K175" s="766">
        <v>0</v>
      </c>
      <c r="L175" s="752">
        <v>2</v>
      </c>
      <c r="M175" s="753">
        <v>1702.8</v>
      </c>
    </row>
    <row r="176" spans="1:13" ht="14.4" customHeight="1" x14ac:dyDescent="0.3">
      <c r="A176" s="747" t="s">
        <v>602</v>
      </c>
      <c r="B176" s="748" t="s">
        <v>1712</v>
      </c>
      <c r="C176" s="748" t="s">
        <v>1717</v>
      </c>
      <c r="D176" s="748" t="s">
        <v>725</v>
      </c>
      <c r="E176" s="748" t="s">
        <v>1718</v>
      </c>
      <c r="F176" s="752">
        <v>3</v>
      </c>
      <c r="G176" s="752">
        <v>139.61999999999998</v>
      </c>
      <c r="H176" s="766">
        <v>1</v>
      </c>
      <c r="I176" s="752"/>
      <c r="J176" s="752"/>
      <c r="K176" s="766">
        <v>0</v>
      </c>
      <c r="L176" s="752">
        <v>3</v>
      </c>
      <c r="M176" s="753">
        <v>139.61999999999998</v>
      </c>
    </row>
    <row r="177" spans="1:13" ht="14.4" customHeight="1" x14ac:dyDescent="0.3">
      <c r="A177" s="747" t="s">
        <v>602</v>
      </c>
      <c r="B177" s="748" t="s">
        <v>1719</v>
      </c>
      <c r="C177" s="748" t="s">
        <v>1720</v>
      </c>
      <c r="D177" s="748" t="s">
        <v>1721</v>
      </c>
      <c r="E177" s="748" t="s">
        <v>1722</v>
      </c>
      <c r="F177" s="752"/>
      <c r="G177" s="752"/>
      <c r="H177" s="766">
        <v>0</v>
      </c>
      <c r="I177" s="752">
        <v>38</v>
      </c>
      <c r="J177" s="752">
        <v>1407.9019176322713</v>
      </c>
      <c r="K177" s="766">
        <v>1</v>
      </c>
      <c r="L177" s="752">
        <v>38</v>
      </c>
      <c r="M177" s="753">
        <v>1407.9019176322713</v>
      </c>
    </row>
    <row r="178" spans="1:13" ht="14.4" customHeight="1" x14ac:dyDescent="0.3">
      <c r="A178" s="747" t="s">
        <v>602</v>
      </c>
      <c r="B178" s="748" t="s">
        <v>1719</v>
      </c>
      <c r="C178" s="748" t="s">
        <v>1723</v>
      </c>
      <c r="D178" s="748" t="s">
        <v>1724</v>
      </c>
      <c r="E178" s="748" t="s">
        <v>1725</v>
      </c>
      <c r="F178" s="752"/>
      <c r="G178" s="752"/>
      <c r="H178" s="766">
        <v>0</v>
      </c>
      <c r="I178" s="752">
        <v>52</v>
      </c>
      <c r="J178" s="752">
        <v>2821.6826764130519</v>
      </c>
      <c r="K178" s="766">
        <v>1</v>
      </c>
      <c r="L178" s="752">
        <v>52</v>
      </c>
      <c r="M178" s="753">
        <v>2821.6826764130519</v>
      </c>
    </row>
    <row r="179" spans="1:13" ht="14.4" customHeight="1" x14ac:dyDescent="0.3">
      <c r="A179" s="747" t="s">
        <v>602</v>
      </c>
      <c r="B179" s="748" t="s">
        <v>1719</v>
      </c>
      <c r="C179" s="748" t="s">
        <v>1726</v>
      </c>
      <c r="D179" s="748" t="s">
        <v>1724</v>
      </c>
      <c r="E179" s="748" t="s">
        <v>1727</v>
      </c>
      <c r="F179" s="752"/>
      <c r="G179" s="752"/>
      <c r="H179" s="766">
        <v>0</v>
      </c>
      <c r="I179" s="752">
        <v>12</v>
      </c>
      <c r="J179" s="752">
        <v>651.36000000000013</v>
      </c>
      <c r="K179" s="766">
        <v>1</v>
      </c>
      <c r="L179" s="752">
        <v>12</v>
      </c>
      <c r="M179" s="753">
        <v>651.36000000000013</v>
      </c>
    </row>
    <row r="180" spans="1:13" ht="14.4" customHeight="1" x14ac:dyDescent="0.3">
      <c r="A180" s="747" t="s">
        <v>602</v>
      </c>
      <c r="B180" s="748" t="s">
        <v>2000</v>
      </c>
      <c r="C180" s="748" t="s">
        <v>2001</v>
      </c>
      <c r="D180" s="748" t="s">
        <v>2002</v>
      </c>
      <c r="E180" s="748" t="s">
        <v>2003</v>
      </c>
      <c r="F180" s="752"/>
      <c r="G180" s="752"/>
      <c r="H180" s="766">
        <v>0</v>
      </c>
      <c r="I180" s="752">
        <v>21</v>
      </c>
      <c r="J180" s="752">
        <v>6230.4</v>
      </c>
      <c r="K180" s="766">
        <v>1</v>
      </c>
      <c r="L180" s="752">
        <v>21</v>
      </c>
      <c r="M180" s="753">
        <v>6230.4</v>
      </c>
    </row>
    <row r="181" spans="1:13" ht="14.4" customHeight="1" x14ac:dyDescent="0.3">
      <c r="A181" s="747" t="s">
        <v>602</v>
      </c>
      <c r="B181" s="748" t="s">
        <v>1847</v>
      </c>
      <c r="C181" s="748" t="s">
        <v>2004</v>
      </c>
      <c r="D181" s="748" t="s">
        <v>1181</v>
      </c>
      <c r="E181" s="748" t="s">
        <v>2005</v>
      </c>
      <c r="F181" s="752"/>
      <c r="G181" s="752"/>
      <c r="H181" s="766">
        <v>0</v>
      </c>
      <c r="I181" s="752">
        <v>166</v>
      </c>
      <c r="J181" s="752">
        <v>127050.6767553836</v>
      </c>
      <c r="K181" s="766">
        <v>1</v>
      </c>
      <c r="L181" s="752">
        <v>166</v>
      </c>
      <c r="M181" s="753">
        <v>127050.6767553836</v>
      </c>
    </row>
    <row r="182" spans="1:13" ht="14.4" customHeight="1" x14ac:dyDescent="0.3">
      <c r="A182" s="747" t="s">
        <v>602</v>
      </c>
      <c r="B182" s="748" t="s">
        <v>1847</v>
      </c>
      <c r="C182" s="748" t="s">
        <v>1848</v>
      </c>
      <c r="D182" s="748" t="s">
        <v>1849</v>
      </c>
      <c r="E182" s="748" t="s">
        <v>1850</v>
      </c>
      <c r="F182" s="752"/>
      <c r="G182" s="752"/>
      <c r="H182" s="766">
        <v>0</v>
      </c>
      <c r="I182" s="752">
        <v>3</v>
      </c>
      <c r="J182" s="752">
        <v>407.66999999999996</v>
      </c>
      <c r="K182" s="766">
        <v>1</v>
      </c>
      <c r="L182" s="752">
        <v>3</v>
      </c>
      <c r="M182" s="753">
        <v>407.66999999999996</v>
      </c>
    </row>
    <row r="183" spans="1:13" ht="14.4" customHeight="1" x14ac:dyDescent="0.3">
      <c r="A183" s="747" t="s">
        <v>602</v>
      </c>
      <c r="B183" s="748" t="s">
        <v>1851</v>
      </c>
      <c r="C183" s="748" t="s">
        <v>2006</v>
      </c>
      <c r="D183" s="748" t="s">
        <v>2007</v>
      </c>
      <c r="E183" s="748" t="s">
        <v>1854</v>
      </c>
      <c r="F183" s="752"/>
      <c r="G183" s="752"/>
      <c r="H183" s="766">
        <v>0</v>
      </c>
      <c r="I183" s="752">
        <v>2</v>
      </c>
      <c r="J183" s="752">
        <v>440.39</v>
      </c>
      <c r="K183" s="766">
        <v>1</v>
      </c>
      <c r="L183" s="752">
        <v>2</v>
      </c>
      <c r="M183" s="753">
        <v>440.39</v>
      </c>
    </row>
    <row r="184" spans="1:13" ht="14.4" customHeight="1" x14ac:dyDescent="0.3">
      <c r="A184" s="747" t="s">
        <v>602</v>
      </c>
      <c r="B184" s="748" t="s">
        <v>1851</v>
      </c>
      <c r="C184" s="748" t="s">
        <v>2008</v>
      </c>
      <c r="D184" s="748" t="s">
        <v>2007</v>
      </c>
      <c r="E184" s="748" t="s">
        <v>2009</v>
      </c>
      <c r="F184" s="752"/>
      <c r="G184" s="752"/>
      <c r="H184" s="766">
        <v>0</v>
      </c>
      <c r="I184" s="752">
        <v>3</v>
      </c>
      <c r="J184" s="752">
        <v>2850.1700000000005</v>
      </c>
      <c r="K184" s="766">
        <v>1</v>
      </c>
      <c r="L184" s="752">
        <v>3</v>
      </c>
      <c r="M184" s="753">
        <v>2850.1700000000005</v>
      </c>
    </row>
    <row r="185" spans="1:13" ht="14.4" customHeight="1" x14ac:dyDescent="0.3">
      <c r="A185" s="747" t="s">
        <v>602</v>
      </c>
      <c r="B185" s="748" t="s">
        <v>1855</v>
      </c>
      <c r="C185" s="748" t="s">
        <v>2010</v>
      </c>
      <c r="D185" s="748" t="s">
        <v>1857</v>
      </c>
      <c r="E185" s="748" t="s">
        <v>2011</v>
      </c>
      <c r="F185" s="752"/>
      <c r="G185" s="752"/>
      <c r="H185" s="766">
        <v>0</v>
      </c>
      <c r="I185" s="752">
        <v>2</v>
      </c>
      <c r="J185" s="752">
        <v>224.09798811362086</v>
      </c>
      <c r="K185" s="766">
        <v>1</v>
      </c>
      <c r="L185" s="752">
        <v>2</v>
      </c>
      <c r="M185" s="753">
        <v>224.09798811362086</v>
      </c>
    </row>
    <row r="186" spans="1:13" ht="14.4" customHeight="1" x14ac:dyDescent="0.3">
      <c r="A186" s="747" t="s">
        <v>602</v>
      </c>
      <c r="B186" s="748" t="s">
        <v>1855</v>
      </c>
      <c r="C186" s="748" t="s">
        <v>2012</v>
      </c>
      <c r="D186" s="748" t="s">
        <v>1857</v>
      </c>
      <c r="E186" s="748" t="s">
        <v>2013</v>
      </c>
      <c r="F186" s="752"/>
      <c r="G186" s="752"/>
      <c r="H186" s="766">
        <v>0</v>
      </c>
      <c r="I186" s="752">
        <v>1</v>
      </c>
      <c r="J186" s="752">
        <v>457.42000000000013</v>
      </c>
      <c r="K186" s="766">
        <v>1</v>
      </c>
      <c r="L186" s="752">
        <v>1</v>
      </c>
      <c r="M186" s="753">
        <v>457.42000000000013</v>
      </c>
    </row>
    <row r="187" spans="1:13" ht="14.4" customHeight="1" x14ac:dyDescent="0.3">
      <c r="A187" s="747" t="s">
        <v>602</v>
      </c>
      <c r="B187" s="748" t="s">
        <v>1855</v>
      </c>
      <c r="C187" s="748" t="s">
        <v>1856</v>
      </c>
      <c r="D187" s="748" t="s">
        <v>1857</v>
      </c>
      <c r="E187" s="748" t="s">
        <v>1858</v>
      </c>
      <c r="F187" s="752"/>
      <c r="G187" s="752"/>
      <c r="H187" s="766">
        <v>0</v>
      </c>
      <c r="I187" s="752">
        <v>2</v>
      </c>
      <c r="J187" s="752">
        <v>449.94000000000005</v>
      </c>
      <c r="K187" s="766">
        <v>1</v>
      </c>
      <c r="L187" s="752">
        <v>2</v>
      </c>
      <c r="M187" s="753">
        <v>449.94000000000005</v>
      </c>
    </row>
    <row r="188" spans="1:13" ht="14.4" customHeight="1" x14ac:dyDescent="0.3">
      <c r="A188" s="747" t="s">
        <v>602</v>
      </c>
      <c r="B188" s="748" t="s">
        <v>1855</v>
      </c>
      <c r="C188" s="748" t="s">
        <v>2014</v>
      </c>
      <c r="D188" s="748" t="s">
        <v>2015</v>
      </c>
      <c r="E188" s="748" t="s">
        <v>2011</v>
      </c>
      <c r="F188" s="752">
        <v>1</v>
      </c>
      <c r="G188" s="752">
        <v>107.45</v>
      </c>
      <c r="H188" s="766">
        <v>1</v>
      </c>
      <c r="I188" s="752"/>
      <c r="J188" s="752"/>
      <c r="K188" s="766">
        <v>0</v>
      </c>
      <c r="L188" s="752">
        <v>1</v>
      </c>
      <c r="M188" s="753">
        <v>107.45</v>
      </c>
    </row>
    <row r="189" spans="1:13" ht="14.4" customHeight="1" x14ac:dyDescent="0.3">
      <c r="A189" s="747" t="s">
        <v>602</v>
      </c>
      <c r="B189" s="748" t="s">
        <v>2016</v>
      </c>
      <c r="C189" s="748" t="s">
        <v>2017</v>
      </c>
      <c r="D189" s="748" t="s">
        <v>1246</v>
      </c>
      <c r="E189" s="748" t="s">
        <v>2018</v>
      </c>
      <c r="F189" s="752">
        <v>1</v>
      </c>
      <c r="G189" s="752">
        <v>276.10000000000002</v>
      </c>
      <c r="H189" s="766">
        <v>1</v>
      </c>
      <c r="I189" s="752"/>
      <c r="J189" s="752"/>
      <c r="K189" s="766">
        <v>0</v>
      </c>
      <c r="L189" s="752">
        <v>1</v>
      </c>
      <c r="M189" s="753">
        <v>276.10000000000002</v>
      </c>
    </row>
    <row r="190" spans="1:13" ht="14.4" customHeight="1" x14ac:dyDescent="0.3">
      <c r="A190" s="747" t="s">
        <v>602</v>
      </c>
      <c r="B190" s="748" t="s">
        <v>1732</v>
      </c>
      <c r="C190" s="748" t="s">
        <v>1733</v>
      </c>
      <c r="D190" s="748" t="s">
        <v>1734</v>
      </c>
      <c r="E190" s="748" t="s">
        <v>1735</v>
      </c>
      <c r="F190" s="752"/>
      <c r="G190" s="752"/>
      <c r="H190" s="766">
        <v>0</v>
      </c>
      <c r="I190" s="752">
        <v>1</v>
      </c>
      <c r="J190" s="752">
        <v>29.769999999999978</v>
      </c>
      <c r="K190" s="766">
        <v>1</v>
      </c>
      <c r="L190" s="752">
        <v>1</v>
      </c>
      <c r="M190" s="753">
        <v>29.769999999999978</v>
      </c>
    </row>
    <row r="191" spans="1:13" ht="14.4" customHeight="1" x14ac:dyDescent="0.3">
      <c r="A191" s="747" t="s">
        <v>602</v>
      </c>
      <c r="B191" s="748" t="s">
        <v>1865</v>
      </c>
      <c r="C191" s="748" t="s">
        <v>2019</v>
      </c>
      <c r="D191" s="748" t="s">
        <v>2020</v>
      </c>
      <c r="E191" s="748" t="s">
        <v>2021</v>
      </c>
      <c r="F191" s="752"/>
      <c r="G191" s="752"/>
      <c r="H191" s="766">
        <v>0</v>
      </c>
      <c r="I191" s="752">
        <v>170</v>
      </c>
      <c r="J191" s="752">
        <v>16212.900061499438</v>
      </c>
      <c r="K191" s="766">
        <v>1</v>
      </c>
      <c r="L191" s="752">
        <v>170</v>
      </c>
      <c r="M191" s="753">
        <v>16212.900061499438</v>
      </c>
    </row>
    <row r="192" spans="1:13" ht="14.4" customHeight="1" x14ac:dyDescent="0.3">
      <c r="A192" s="747" t="s">
        <v>602</v>
      </c>
      <c r="B192" s="748" t="s">
        <v>1736</v>
      </c>
      <c r="C192" s="748" t="s">
        <v>1737</v>
      </c>
      <c r="D192" s="748" t="s">
        <v>822</v>
      </c>
      <c r="E192" s="748" t="s">
        <v>1738</v>
      </c>
      <c r="F192" s="752"/>
      <c r="G192" s="752"/>
      <c r="H192" s="766">
        <v>0</v>
      </c>
      <c r="I192" s="752">
        <v>2</v>
      </c>
      <c r="J192" s="752">
        <v>44.180000000000007</v>
      </c>
      <c r="K192" s="766">
        <v>1</v>
      </c>
      <c r="L192" s="752">
        <v>2</v>
      </c>
      <c r="M192" s="753">
        <v>44.180000000000007</v>
      </c>
    </row>
    <row r="193" spans="1:13" ht="14.4" customHeight="1" x14ac:dyDescent="0.3">
      <c r="A193" s="747" t="s">
        <v>602</v>
      </c>
      <c r="B193" s="748" t="s">
        <v>1736</v>
      </c>
      <c r="C193" s="748" t="s">
        <v>1869</v>
      </c>
      <c r="D193" s="748" t="s">
        <v>822</v>
      </c>
      <c r="E193" s="748" t="s">
        <v>1870</v>
      </c>
      <c r="F193" s="752"/>
      <c r="G193" s="752"/>
      <c r="H193" s="766">
        <v>0</v>
      </c>
      <c r="I193" s="752">
        <v>1</v>
      </c>
      <c r="J193" s="752">
        <v>45.489999999999995</v>
      </c>
      <c r="K193" s="766">
        <v>1</v>
      </c>
      <c r="L193" s="752">
        <v>1</v>
      </c>
      <c r="M193" s="753">
        <v>45.489999999999995</v>
      </c>
    </row>
    <row r="194" spans="1:13" ht="14.4" customHeight="1" x14ac:dyDescent="0.3">
      <c r="A194" s="747" t="s">
        <v>602</v>
      </c>
      <c r="B194" s="748" t="s">
        <v>1739</v>
      </c>
      <c r="C194" s="748" t="s">
        <v>1740</v>
      </c>
      <c r="D194" s="748" t="s">
        <v>642</v>
      </c>
      <c r="E194" s="748" t="s">
        <v>1670</v>
      </c>
      <c r="F194" s="752"/>
      <c r="G194" s="752"/>
      <c r="H194" s="766">
        <v>0</v>
      </c>
      <c r="I194" s="752">
        <v>3</v>
      </c>
      <c r="J194" s="752">
        <v>60.050000000000011</v>
      </c>
      <c r="K194" s="766">
        <v>1</v>
      </c>
      <c r="L194" s="752">
        <v>3</v>
      </c>
      <c r="M194" s="753">
        <v>60.050000000000011</v>
      </c>
    </row>
    <row r="195" spans="1:13" ht="14.4" customHeight="1" x14ac:dyDescent="0.3">
      <c r="A195" s="747" t="s">
        <v>602</v>
      </c>
      <c r="B195" s="748" t="s">
        <v>1739</v>
      </c>
      <c r="C195" s="748" t="s">
        <v>2022</v>
      </c>
      <c r="D195" s="748" t="s">
        <v>1171</v>
      </c>
      <c r="E195" s="748" t="s">
        <v>2023</v>
      </c>
      <c r="F195" s="752"/>
      <c r="G195" s="752"/>
      <c r="H195" s="766">
        <v>0</v>
      </c>
      <c r="I195" s="752">
        <v>1</v>
      </c>
      <c r="J195" s="752">
        <v>54.21</v>
      </c>
      <c r="K195" s="766">
        <v>1</v>
      </c>
      <c r="L195" s="752">
        <v>1</v>
      </c>
      <c r="M195" s="753">
        <v>54.21</v>
      </c>
    </row>
    <row r="196" spans="1:13" ht="14.4" customHeight="1" x14ac:dyDescent="0.3">
      <c r="A196" s="747" t="s">
        <v>602</v>
      </c>
      <c r="B196" s="748" t="s">
        <v>2024</v>
      </c>
      <c r="C196" s="748" t="s">
        <v>2025</v>
      </c>
      <c r="D196" s="748" t="s">
        <v>1394</v>
      </c>
      <c r="E196" s="748" t="s">
        <v>2026</v>
      </c>
      <c r="F196" s="752"/>
      <c r="G196" s="752"/>
      <c r="H196" s="766">
        <v>0</v>
      </c>
      <c r="I196" s="752">
        <v>1</v>
      </c>
      <c r="J196" s="752">
        <v>49.830000000000013</v>
      </c>
      <c r="K196" s="766">
        <v>1</v>
      </c>
      <c r="L196" s="752">
        <v>1</v>
      </c>
      <c r="M196" s="753">
        <v>49.830000000000013</v>
      </c>
    </row>
    <row r="197" spans="1:13" ht="14.4" customHeight="1" x14ac:dyDescent="0.3">
      <c r="A197" s="747" t="s">
        <v>602</v>
      </c>
      <c r="B197" s="748" t="s">
        <v>2024</v>
      </c>
      <c r="C197" s="748" t="s">
        <v>2027</v>
      </c>
      <c r="D197" s="748" t="s">
        <v>2028</v>
      </c>
      <c r="E197" s="748" t="s">
        <v>2029</v>
      </c>
      <c r="F197" s="752"/>
      <c r="G197" s="752"/>
      <c r="H197" s="766">
        <v>0</v>
      </c>
      <c r="I197" s="752">
        <v>10</v>
      </c>
      <c r="J197" s="752">
        <v>812.18000000000006</v>
      </c>
      <c r="K197" s="766">
        <v>1</v>
      </c>
      <c r="L197" s="752">
        <v>10</v>
      </c>
      <c r="M197" s="753">
        <v>812.18000000000006</v>
      </c>
    </row>
    <row r="198" spans="1:13" ht="14.4" customHeight="1" x14ac:dyDescent="0.3">
      <c r="A198" s="747" t="s">
        <v>602</v>
      </c>
      <c r="B198" s="748" t="s">
        <v>1744</v>
      </c>
      <c r="C198" s="748" t="s">
        <v>2030</v>
      </c>
      <c r="D198" s="748" t="s">
        <v>821</v>
      </c>
      <c r="E198" s="748" t="s">
        <v>2031</v>
      </c>
      <c r="F198" s="752"/>
      <c r="G198" s="752"/>
      <c r="H198" s="766">
        <v>0</v>
      </c>
      <c r="I198" s="752">
        <v>1</v>
      </c>
      <c r="J198" s="752">
        <v>75.919999999999987</v>
      </c>
      <c r="K198" s="766">
        <v>1</v>
      </c>
      <c r="L198" s="752">
        <v>1</v>
      </c>
      <c r="M198" s="753">
        <v>75.919999999999987</v>
      </c>
    </row>
    <row r="199" spans="1:13" ht="14.4" customHeight="1" x14ac:dyDescent="0.3">
      <c r="A199" s="747" t="s">
        <v>602</v>
      </c>
      <c r="B199" s="748" t="s">
        <v>2032</v>
      </c>
      <c r="C199" s="748" t="s">
        <v>2033</v>
      </c>
      <c r="D199" s="748" t="s">
        <v>2034</v>
      </c>
      <c r="E199" s="748" t="s">
        <v>2035</v>
      </c>
      <c r="F199" s="752"/>
      <c r="G199" s="752"/>
      <c r="H199" s="766">
        <v>0</v>
      </c>
      <c r="I199" s="752">
        <v>2</v>
      </c>
      <c r="J199" s="752">
        <v>287.71000000000015</v>
      </c>
      <c r="K199" s="766">
        <v>1</v>
      </c>
      <c r="L199" s="752">
        <v>2</v>
      </c>
      <c r="M199" s="753">
        <v>287.71000000000015</v>
      </c>
    </row>
    <row r="200" spans="1:13" ht="14.4" customHeight="1" x14ac:dyDescent="0.3">
      <c r="A200" s="747" t="s">
        <v>602</v>
      </c>
      <c r="B200" s="748" t="s">
        <v>2036</v>
      </c>
      <c r="C200" s="748" t="s">
        <v>2037</v>
      </c>
      <c r="D200" s="748" t="s">
        <v>1443</v>
      </c>
      <c r="E200" s="748" t="s">
        <v>1444</v>
      </c>
      <c r="F200" s="752"/>
      <c r="G200" s="752"/>
      <c r="H200" s="766">
        <v>0</v>
      </c>
      <c r="I200" s="752">
        <v>6</v>
      </c>
      <c r="J200" s="752">
        <v>245.52</v>
      </c>
      <c r="K200" s="766">
        <v>1</v>
      </c>
      <c r="L200" s="752">
        <v>6</v>
      </c>
      <c r="M200" s="753">
        <v>245.52</v>
      </c>
    </row>
    <row r="201" spans="1:13" ht="14.4" customHeight="1" x14ac:dyDescent="0.3">
      <c r="A201" s="747" t="s">
        <v>602</v>
      </c>
      <c r="B201" s="748" t="s">
        <v>2036</v>
      </c>
      <c r="C201" s="748" t="s">
        <v>2038</v>
      </c>
      <c r="D201" s="748" t="s">
        <v>1445</v>
      </c>
      <c r="E201" s="748" t="s">
        <v>1444</v>
      </c>
      <c r="F201" s="752"/>
      <c r="G201" s="752"/>
      <c r="H201" s="766">
        <v>0</v>
      </c>
      <c r="I201" s="752">
        <v>7</v>
      </c>
      <c r="J201" s="752">
        <v>286.44</v>
      </c>
      <c r="K201" s="766">
        <v>1</v>
      </c>
      <c r="L201" s="752">
        <v>7</v>
      </c>
      <c r="M201" s="753">
        <v>286.44</v>
      </c>
    </row>
    <row r="202" spans="1:13" ht="14.4" customHeight="1" x14ac:dyDescent="0.3">
      <c r="A202" s="747" t="s">
        <v>602</v>
      </c>
      <c r="B202" s="748" t="s">
        <v>2036</v>
      </c>
      <c r="C202" s="748" t="s">
        <v>2039</v>
      </c>
      <c r="D202" s="748" t="s">
        <v>1470</v>
      </c>
      <c r="E202" s="748" t="s">
        <v>1473</v>
      </c>
      <c r="F202" s="752"/>
      <c r="G202" s="752"/>
      <c r="H202" s="766">
        <v>0</v>
      </c>
      <c r="I202" s="752">
        <v>16</v>
      </c>
      <c r="J202" s="752">
        <v>2503.8400000000006</v>
      </c>
      <c r="K202" s="766">
        <v>1</v>
      </c>
      <c r="L202" s="752">
        <v>16</v>
      </c>
      <c r="M202" s="753">
        <v>2503.8400000000006</v>
      </c>
    </row>
    <row r="203" spans="1:13" ht="14.4" customHeight="1" x14ac:dyDescent="0.3">
      <c r="A203" s="747" t="s">
        <v>602</v>
      </c>
      <c r="B203" s="748" t="s">
        <v>2036</v>
      </c>
      <c r="C203" s="748" t="s">
        <v>2040</v>
      </c>
      <c r="D203" s="748" t="s">
        <v>1468</v>
      </c>
      <c r="E203" s="748" t="s">
        <v>1469</v>
      </c>
      <c r="F203" s="752"/>
      <c r="G203" s="752"/>
      <c r="H203" s="766">
        <v>0</v>
      </c>
      <c r="I203" s="752">
        <v>8</v>
      </c>
      <c r="J203" s="752">
        <v>2228.1502737611672</v>
      </c>
      <c r="K203" s="766">
        <v>1</v>
      </c>
      <c r="L203" s="752">
        <v>8</v>
      </c>
      <c r="M203" s="753">
        <v>2228.1502737611672</v>
      </c>
    </row>
    <row r="204" spans="1:13" ht="14.4" customHeight="1" x14ac:dyDescent="0.3">
      <c r="A204" s="747" t="s">
        <v>602</v>
      </c>
      <c r="B204" s="748" t="s">
        <v>2036</v>
      </c>
      <c r="C204" s="748" t="s">
        <v>2041</v>
      </c>
      <c r="D204" s="748" t="s">
        <v>1453</v>
      </c>
      <c r="E204" s="748" t="s">
        <v>1454</v>
      </c>
      <c r="F204" s="752"/>
      <c r="G204" s="752"/>
      <c r="H204" s="766">
        <v>0</v>
      </c>
      <c r="I204" s="752">
        <v>1</v>
      </c>
      <c r="J204" s="752">
        <v>148.95999999999998</v>
      </c>
      <c r="K204" s="766">
        <v>1</v>
      </c>
      <c r="L204" s="752">
        <v>1</v>
      </c>
      <c r="M204" s="753">
        <v>148.95999999999998</v>
      </c>
    </row>
    <row r="205" spans="1:13" ht="14.4" customHeight="1" x14ac:dyDescent="0.3">
      <c r="A205" s="747" t="s">
        <v>602</v>
      </c>
      <c r="B205" s="748" t="s">
        <v>2036</v>
      </c>
      <c r="C205" s="748" t="s">
        <v>2042</v>
      </c>
      <c r="D205" s="748" t="s">
        <v>1456</v>
      </c>
      <c r="E205" s="748" t="s">
        <v>2043</v>
      </c>
      <c r="F205" s="752"/>
      <c r="G205" s="752"/>
      <c r="H205" s="766">
        <v>0</v>
      </c>
      <c r="I205" s="752">
        <v>1</v>
      </c>
      <c r="J205" s="752">
        <v>111.95000000000003</v>
      </c>
      <c r="K205" s="766">
        <v>1</v>
      </c>
      <c r="L205" s="752">
        <v>1</v>
      </c>
      <c r="M205" s="753">
        <v>111.95000000000003</v>
      </c>
    </row>
    <row r="206" spans="1:13" ht="14.4" customHeight="1" x14ac:dyDescent="0.3">
      <c r="A206" s="747" t="s">
        <v>602</v>
      </c>
      <c r="B206" s="748" t="s">
        <v>2036</v>
      </c>
      <c r="C206" s="748" t="s">
        <v>2044</v>
      </c>
      <c r="D206" s="748" t="s">
        <v>1461</v>
      </c>
      <c r="E206" s="748" t="s">
        <v>2043</v>
      </c>
      <c r="F206" s="752"/>
      <c r="G206" s="752"/>
      <c r="H206" s="766">
        <v>0</v>
      </c>
      <c r="I206" s="752">
        <v>5</v>
      </c>
      <c r="J206" s="752">
        <v>559.75</v>
      </c>
      <c r="K206" s="766">
        <v>1</v>
      </c>
      <c r="L206" s="752">
        <v>5</v>
      </c>
      <c r="M206" s="753">
        <v>559.75</v>
      </c>
    </row>
    <row r="207" spans="1:13" ht="14.4" customHeight="1" x14ac:dyDescent="0.3">
      <c r="A207" s="747" t="s">
        <v>602</v>
      </c>
      <c r="B207" s="748" t="s">
        <v>2036</v>
      </c>
      <c r="C207" s="748" t="s">
        <v>2045</v>
      </c>
      <c r="D207" s="748" t="s">
        <v>1458</v>
      </c>
      <c r="E207" s="748" t="s">
        <v>2043</v>
      </c>
      <c r="F207" s="752"/>
      <c r="G207" s="752"/>
      <c r="H207" s="766">
        <v>0</v>
      </c>
      <c r="I207" s="752">
        <v>3</v>
      </c>
      <c r="J207" s="752">
        <v>335.85</v>
      </c>
      <c r="K207" s="766">
        <v>1</v>
      </c>
      <c r="L207" s="752">
        <v>3</v>
      </c>
      <c r="M207" s="753">
        <v>335.85</v>
      </c>
    </row>
    <row r="208" spans="1:13" ht="14.4" customHeight="1" x14ac:dyDescent="0.3">
      <c r="A208" s="747" t="s">
        <v>602</v>
      </c>
      <c r="B208" s="748" t="s">
        <v>2036</v>
      </c>
      <c r="C208" s="748" t="s">
        <v>2046</v>
      </c>
      <c r="D208" s="748" t="s">
        <v>2047</v>
      </c>
      <c r="E208" s="748" t="s">
        <v>2043</v>
      </c>
      <c r="F208" s="752"/>
      <c r="G208" s="752"/>
      <c r="H208" s="766">
        <v>0</v>
      </c>
      <c r="I208" s="752">
        <v>3</v>
      </c>
      <c r="J208" s="752">
        <v>335.84999999999997</v>
      </c>
      <c r="K208" s="766">
        <v>1</v>
      </c>
      <c r="L208" s="752">
        <v>3</v>
      </c>
      <c r="M208" s="753">
        <v>335.84999999999997</v>
      </c>
    </row>
    <row r="209" spans="1:13" ht="14.4" customHeight="1" x14ac:dyDescent="0.3">
      <c r="A209" s="747" t="s">
        <v>602</v>
      </c>
      <c r="B209" s="748" t="s">
        <v>2036</v>
      </c>
      <c r="C209" s="748" t="s">
        <v>2048</v>
      </c>
      <c r="D209" s="748" t="s">
        <v>1441</v>
      </c>
      <c r="E209" s="748" t="s">
        <v>1442</v>
      </c>
      <c r="F209" s="752"/>
      <c r="G209" s="752"/>
      <c r="H209" s="766">
        <v>0</v>
      </c>
      <c r="I209" s="752">
        <v>2</v>
      </c>
      <c r="J209" s="752">
        <v>327.33999999999997</v>
      </c>
      <c r="K209" s="766">
        <v>1</v>
      </c>
      <c r="L209" s="752">
        <v>2</v>
      </c>
      <c r="M209" s="753">
        <v>327.33999999999997</v>
      </c>
    </row>
    <row r="210" spans="1:13" ht="14.4" customHeight="1" x14ac:dyDescent="0.3">
      <c r="A210" s="747" t="s">
        <v>602</v>
      </c>
      <c r="B210" s="748" t="s">
        <v>2036</v>
      </c>
      <c r="C210" s="748" t="s">
        <v>2049</v>
      </c>
      <c r="D210" s="748" t="s">
        <v>1464</v>
      </c>
      <c r="E210" s="748" t="s">
        <v>1442</v>
      </c>
      <c r="F210" s="752"/>
      <c r="G210" s="752"/>
      <c r="H210" s="766">
        <v>0</v>
      </c>
      <c r="I210" s="752">
        <v>1</v>
      </c>
      <c r="J210" s="752">
        <v>145.49999999999997</v>
      </c>
      <c r="K210" s="766">
        <v>1</v>
      </c>
      <c r="L210" s="752">
        <v>1</v>
      </c>
      <c r="M210" s="753">
        <v>145.49999999999997</v>
      </c>
    </row>
    <row r="211" spans="1:13" ht="14.4" customHeight="1" x14ac:dyDescent="0.3">
      <c r="A211" s="747" t="s">
        <v>602</v>
      </c>
      <c r="B211" s="748" t="s">
        <v>2036</v>
      </c>
      <c r="C211" s="748" t="s">
        <v>2050</v>
      </c>
      <c r="D211" s="748" t="s">
        <v>1463</v>
      </c>
      <c r="E211" s="748" t="s">
        <v>1442</v>
      </c>
      <c r="F211" s="752"/>
      <c r="G211" s="752"/>
      <c r="H211" s="766">
        <v>0</v>
      </c>
      <c r="I211" s="752">
        <v>1</v>
      </c>
      <c r="J211" s="752">
        <v>129.97000000000003</v>
      </c>
      <c r="K211" s="766">
        <v>1</v>
      </c>
      <c r="L211" s="752">
        <v>1</v>
      </c>
      <c r="M211" s="753">
        <v>129.97000000000003</v>
      </c>
    </row>
    <row r="212" spans="1:13" ht="14.4" customHeight="1" x14ac:dyDescent="0.3">
      <c r="A212" s="747" t="s">
        <v>602</v>
      </c>
      <c r="B212" s="748" t="s">
        <v>2036</v>
      </c>
      <c r="C212" s="748" t="s">
        <v>2051</v>
      </c>
      <c r="D212" s="748" t="s">
        <v>1462</v>
      </c>
      <c r="E212" s="748" t="s">
        <v>1442</v>
      </c>
      <c r="F212" s="752"/>
      <c r="G212" s="752"/>
      <c r="H212" s="766">
        <v>0</v>
      </c>
      <c r="I212" s="752">
        <v>1</v>
      </c>
      <c r="J212" s="752">
        <v>129.97</v>
      </c>
      <c r="K212" s="766">
        <v>1</v>
      </c>
      <c r="L212" s="752">
        <v>1</v>
      </c>
      <c r="M212" s="753">
        <v>129.97</v>
      </c>
    </row>
    <row r="213" spans="1:13" ht="14.4" customHeight="1" x14ac:dyDescent="0.3">
      <c r="A213" s="747" t="s">
        <v>602</v>
      </c>
      <c r="B213" s="748" t="s">
        <v>2036</v>
      </c>
      <c r="C213" s="748" t="s">
        <v>2052</v>
      </c>
      <c r="D213" s="748" t="s">
        <v>1455</v>
      </c>
      <c r="E213" s="748" t="s">
        <v>1454</v>
      </c>
      <c r="F213" s="752"/>
      <c r="G213" s="752"/>
      <c r="H213" s="766">
        <v>0</v>
      </c>
      <c r="I213" s="752">
        <v>1</v>
      </c>
      <c r="J213" s="752">
        <v>135.6</v>
      </c>
      <c r="K213" s="766">
        <v>1</v>
      </c>
      <c r="L213" s="752">
        <v>1</v>
      </c>
      <c r="M213" s="753">
        <v>135.6</v>
      </c>
    </row>
    <row r="214" spans="1:13" ht="14.4" customHeight="1" thickBot="1" x14ac:dyDescent="0.35">
      <c r="A214" s="754" t="s">
        <v>605</v>
      </c>
      <c r="B214" s="755" t="s">
        <v>1652</v>
      </c>
      <c r="C214" s="755" t="s">
        <v>1765</v>
      </c>
      <c r="D214" s="755" t="s">
        <v>687</v>
      </c>
      <c r="E214" s="755" t="s">
        <v>1766</v>
      </c>
      <c r="F214" s="759"/>
      <c r="G214" s="759"/>
      <c r="H214" s="767">
        <v>0</v>
      </c>
      <c r="I214" s="759">
        <v>6</v>
      </c>
      <c r="J214" s="759">
        <v>2453.6819999999998</v>
      </c>
      <c r="K214" s="767">
        <v>1</v>
      </c>
      <c r="L214" s="759">
        <v>6</v>
      </c>
      <c r="M214" s="760">
        <v>2453.6819999999998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329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2804</v>
      </c>
      <c r="C3" s="396">
        <f>SUM(C6:C1048576)</f>
        <v>1199</v>
      </c>
      <c r="D3" s="396">
        <f>SUM(D6:D1048576)</f>
        <v>1366</v>
      </c>
      <c r="E3" s="397">
        <f>SUM(E6:E1048576)</f>
        <v>0</v>
      </c>
      <c r="F3" s="394">
        <f>IF(SUM($B3:$E3)=0,"",B3/SUM($B3:$E3))</f>
        <v>0.52225740361333584</v>
      </c>
      <c r="G3" s="392">
        <f t="shared" ref="G3:I3" si="0">IF(SUM($B3:$E3)=0,"",C3/SUM($B3:$E3))</f>
        <v>0.2233190538275284</v>
      </c>
      <c r="H3" s="392">
        <f t="shared" si="0"/>
        <v>0.2544235425591358</v>
      </c>
      <c r="I3" s="393">
        <f t="shared" si="0"/>
        <v>0</v>
      </c>
      <c r="J3" s="396">
        <f>SUM(J6:J1048576)</f>
        <v>420</v>
      </c>
      <c r="K3" s="396">
        <f>SUM(K6:K1048576)</f>
        <v>506</v>
      </c>
      <c r="L3" s="396">
        <f>SUM(L6:L1048576)</f>
        <v>1366</v>
      </c>
      <c r="M3" s="397">
        <f>SUM(M6:M1048576)</f>
        <v>0</v>
      </c>
      <c r="N3" s="394">
        <f>IF(SUM($J3:$M3)=0,"",J3/SUM($J3:$M3))</f>
        <v>0.18324607329842932</v>
      </c>
      <c r="O3" s="392">
        <f t="shared" ref="O3:Q3" si="1">IF(SUM($J3:$M3)=0,"",K3/SUM($J3:$M3))</f>
        <v>0.22076788830715532</v>
      </c>
      <c r="P3" s="392">
        <f t="shared" si="1"/>
        <v>0.59598603839441533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2054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2055</v>
      </c>
      <c r="B7" s="798">
        <v>455</v>
      </c>
      <c r="C7" s="752">
        <v>325</v>
      </c>
      <c r="D7" s="752">
        <v>582</v>
      </c>
      <c r="E7" s="753"/>
      <c r="F7" s="795">
        <v>0.33406754772393538</v>
      </c>
      <c r="G7" s="766">
        <v>0.23861967694566813</v>
      </c>
      <c r="H7" s="766">
        <v>0.42731277533039647</v>
      </c>
      <c r="I7" s="801">
        <v>0</v>
      </c>
      <c r="J7" s="798">
        <v>77</v>
      </c>
      <c r="K7" s="752">
        <v>136</v>
      </c>
      <c r="L7" s="752">
        <v>582</v>
      </c>
      <c r="M7" s="753"/>
      <c r="N7" s="795">
        <v>9.6855345911949692E-2</v>
      </c>
      <c r="O7" s="766">
        <v>0.1710691823899371</v>
      </c>
      <c r="P7" s="766">
        <v>0.73207547169811316</v>
      </c>
      <c r="Q7" s="789">
        <v>0</v>
      </c>
    </row>
    <row r="8" spans="1:17" ht="14.4" customHeight="1" x14ac:dyDescent="0.3">
      <c r="A8" s="792" t="s">
        <v>2056</v>
      </c>
      <c r="B8" s="798">
        <v>362</v>
      </c>
      <c r="C8" s="752">
        <v>323</v>
      </c>
      <c r="D8" s="752">
        <v>378</v>
      </c>
      <c r="E8" s="753"/>
      <c r="F8" s="795">
        <v>0.34054562558795859</v>
      </c>
      <c r="G8" s="766">
        <v>0.30385700846660396</v>
      </c>
      <c r="H8" s="766">
        <v>0.35559736594543745</v>
      </c>
      <c r="I8" s="801">
        <v>0</v>
      </c>
      <c r="J8" s="798">
        <v>69</v>
      </c>
      <c r="K8" s="752">
        <v>133</v>
      </c>
      <c r="L8" s="752">
        <v>378</v>
      </c>
      <c r="M8" s="753"/>
      <c r="N8" s="795">
        <v>0.11896551724137931</v>
      </c>
      <c r="O8" s="766">
        <v>0.22931034482758619</v>
      </c>
      <c r="P8" s="766">
        <v>0.65172413793103445</v>
      </c>
      <c r="Q8" s="789">
        <v>0</v>
      </c>
    </row>
    <row r="9" spans="1:17" ht="14.4" customHeight="1" x14ac:dyDescent="0.3">
      <c r="A9" s="792" t="s">
        <v>2057</v>
      </c>
      <c r="B9" s="798">
        <v>47</v>
      </c>
      <c r="C9" s="752">
        <v>3</v>
      </c>
      <c r="D9" s="752"/>
      <c r="E9" s="753"/>
      <c r="F9" s="795">
        <v>0.94</v>
      </c>
      <c r="G9" s="766">
        <v>0.06</v>
      </c>
      <c r="H9" s="766">
        <v>0</v>
      </c>
      <c r="I9" s="801">
        <v>0</v>
      </c>
      <c r="J9" s="798">
        <v>14</v>
      </c>
      <c r="K9" s="752">
        <v>2</v>
      </c>
      <c r="L9" s="752"/>
      <c r="M9" s="753"/>
      <c r="N9" s="795">
        <v>0.875</v>
      </c>
      <c r="O9" s="766">
        <v>0.125</v>
      </c>
      <c r="P9" s="766">
        <v>0</v>
      </c>
      <c r="Q9" s="789">
        <v>0</v>
      </c>
    </row>
    <row r="10" spans="1:17" ht="14.4" customHeight="1" x14ac:dyDescent="0.3">
      <c r="A10" s="792" t="s">
        <v>2058</v>
      </c>
      <c r="B10" s="798">
        <v>1223</v>
      </c>
      <c r="C10" s="752">
        <v>522</v>
      </c>
      <c r="D10" s="752">
        <v>406</v>
      </c>
      <c r="E10" s="753"/>
      <c r="F10" s="795">
        <v>0.56857275685727571</v>
      </c>
      <c r="G10" s="766">
        <v>0.24267782426778242</v>
      </c>
      <c r="H10" s="766">
        <v>0.1887494188749419</v>
      </c>
      <c r="I10" s="801">
        <v>0</v>
      </c>
      <c r="J10" s="798">
        <v>128</v>
      </c>
      <c r="K10" s="752">
        <v>218</v>
      </c>
      <c r="L10" s="752">
        <v>406</v>
      </c>
      <c r="M10" s="753"/>
      <c r="N10" s="795">
        <v>0.1702127659574468</v>
      </c>
      <c r="O10" s="766">
        <v>0.28989361702127658</v>
      </c>
      <c r="P10" s="766">
        <v>0.53989361702127658</v>
      </c>
      <c r="Q10" s="789">
        <v>0</v>
      </c>
    </row>
    <row r="11" spans="1:17" ht="14.4" customHeight="1" thickBot="1" x14ac:dyDescent="0.35">
      <c r="A11" s="793" t="s">
        <v>2059</v>
      </c>
      <c r="B11" s="799">
        <v>717</v>
      </c>
      <c r="C11" s="759">
        <v>26</v>
      </c>
      <c r="D11" s="759"/>
      <c r="E11" s="760"/>
      <c r="F11" s="796">
        <v>0.96500672947510091</v>
      </c>
      <c r="G11" s="767">
        <v>3.4993270524899055E-2</v>
      </c>
      <c r="H11" s="767">
        <v>0</v>
      </c>
      <c r="I11" s="802">
        <v>0</v>
      </c>
      <c r="J11" s="799">
        <v>132</v>
      </c>
      <c r="K11" s="759">
        <v>17</v>
      </c>
      <c r="L11" s="759"/>
      <c r="M11" s="760"/>
      <c r="N11" s="796">
        <v>0.88590604026845643</v>
      </c>
      <c r="O11" s="767">
        <v>0.11409395973154363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329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6</v>
      </c>
      <c r="B5" s="730" t="s">
        <v>2060</v>
      </c>
      <c r="C5" s="733">
        <v>693014.74000000011</v>
      </c>
      <c r="D5" s="733">
        <v>686</v>
      </c>
      <c r="E5" s="733">
        <v>624807.1100000001</v>
      </c>
      <c r="F5" s="803">
        <v>0.90157838489842224</v>
      </c>
      <c r="G5" s="733">
        <v>558</v>
      </c>
      <c r="H5" s="803">
        <v>0.8134110787172012</v>
      </c>
      <c r="I5" s="733">
        <v>68207.63</v>
      </c>
      <c r="J5" s="803">
        <v>9.8421615101577778E-2</v>
      </c>
      <c r="K5" s="733">
        <v>128</v>
      </c>
      <c r="L5" s="803">
        <v>0.18658892128279883</v>
      </c>
      <c r="M5" s="733" t="s">
        <v>73</v>
      </c>
      <c r="N5" s="270"/>
    </row>
    <row r="6" spans="1:14" ht="14.4" customHeight="1" x14ac:dyDescent="0.3">
      <c r="A6" s="729">
        <v>6</v>
      </c>
      <c r="B6" s="730" t="s">
        <v>2061</v>
      </c>
      <c r="C6" s="733">
        <v>41519.350000000006</v>
      </c>
      <c r="D6" s="733">
        <v>173</v>
      </c>
      <c r="E6" s="733">
        <v>24434.260000000002</v>
      </c>
      <c r="F6" s="803">
        <v>0.58850295103367467</v>
      </c>
      <c r="G6" s="733">
        <v>94</v>
      </c>
      <c r="H6" s="803">
        <v>0.54335260115606931</v>
      </c>
      <c r="I6" s="733">
        <v>17085.090000000007</v>
      </c>
      <c r="J6" s="803">
        <v>0.41149704896632544</v>
      </c>
      <c r="K6" s="733">
        <v>79</v>
      </c>
      <c r="L6" s="803">
        <v>0.45664739884393063</v>
      </c>
      <c r="M6" s="733" t="s">
        <v>1</v>
      </c>
      <c r="N6" s="270"/>
    </row>
    <row r="7" spans="1:14" ht="14.4" customHeight="1" x14ac:dyDescent="0.3">
      <c r="A7" s="729">
        <v>6</v>
      </c>
      <c r="B7" s="730" t="s">
        <v>2062</v>
      </c>
      <c r="C7" s="733">
        <v>651495.39000000013</v>
      </c>
      <c r="D7" s="733">
        <v>513</v>
      </c>
      <c r="E7" s="733">
        <v>600372.85000000009</v>
      </c>
      <c r="F7" s="803">
        <v>0.92153046547267203</v>
      </c>
      <c r="G7" s="733">
        <v>464</v>
      </c>
      <c r="H7" s="803">
        <v>0.90448343079922022</v>
      </c>
      <c r="I7" s="733">
        <v>51122.54</v>
      </c>
      <c r="J7" s="803">
        <v>7.8469534527327953E-2</v>
      </c>
      <c r="K7" s="733">
        <v>49</v>
      </c>
      <c r="L7" s="803">
        <v>9.5516569200779722E-2</v>
      </c>
      <c r="M7" s="733" t="s">
        <v>1</v>
      </c>
      <c r="N7" s="270"/>
    </row>
    <row r="8" spans="1:14" ht="14.4" customHeight="1" x14ac:dyDescent="0.3">
      <c r="A8" s="729" t="s">
        <v>2063</v>
      </c>
      <c r="B8" s="730" t="s">
        <v>3</v>
      </c>
      <c r="C8" s="733">
        <v>693014.74000000011</v>
      </c>
      <c r="D8" s="733">
        <v>686</v>
      </c>
      <c r="E8" s="733">
        <v>624807.1100000001</v>
      </c>
      <c r="F8" s="803">
        <v>0.90157838489842224</v>
      </c>
      <c r="G8" s="733">
        <v>558</v>
      </c>
      <c r="H8" s="803">
        <v>0.8134110787172012</v>
      </c>
      <c r="I8" s="733">
        <v>68207.63</v>
      </c>
      <c r="J8" s="803">
        <v>9.8421615101577778E-2</v>
      </c>
      <c r="K8" s="733">
        <v>128</v>
      </c>
      <c r="L8" s="803">
        <v>0.18658892128279883</v>
      </c>
      <c r="M8" s="733" t="s">
        <v>590</v>
      </c>
      <c r="N8" s="270"/>
    </row>
    <row r="10" spans="1:14" ht="14.4" customHeight="1" x14ac:dyDescent="0.3">
      <c r="A10" s="729">
        <v>6</v>
      </c>
      <c r="B10" s="730" t="s">
        <v>2060</v>
      </c>
      <c r="C10" s="733" t="s">
        <v>577</v>
      </c>
      <c r="D10" s="733" t="s">
        <v>577</v>
      </c>
      <c r="E10" s="733" t="s">
        <v>577</v>
      </c>
      <c r="F10" s="803" t="s">
        <v>577</v>
      </c>
      <c r="G10" s="733" t="s">
        <v>577</v>
      </c>
      <c r="H10" s="803" t="s">
        <v>577</v>
      </c>
      <c r="I10" s="733" t="s">
        <v>577</v>
      </c>
      <c r="J10" s="803" t="s">
        <v>577</v>
      </c>
      <c r="K10" s="733" t="s">
        <v>577</v>
      </c>
      <c r="L10" s="803" t="s">
        <v>577</v>
      </c>
      <c r="M10" s="733" t="s">
        <v>73</v>
      </c>
      <c r="N10" s="270"/>
    </row>
    <row r="11" spans="1:14" ht="14.4" customHeight="1" x14ac:dyDescent="0.3">
      <c r="A11" s="729" t="s">
        <v>2064</v>
      </c>
      <c r="B11" s="730" t="s">
        <v>2061</v>
      </c>
      <c r="C11" s="733">
        <v>736.33</v>
      </c>
      <c r="D11" s="733">
        <v>1</v>
      </c>
      <c r="E11" s="733" t="s">
        <v>577</v>
      </c>
      <c r="F11" s="803">
        <v>0</v>
      </c>
      <c r="G11" s="733" t="s">
        <v>577</v>
      </c>
      <c r="H11" s="803">
        <v>0</v>
      </c>
      <c r="I11" s="733">
        <v>736.33</v>
      </c>
      <c r="J11" s="803">
        <v>1</v>
      </c>
      <c r="K11" s="733">
        <v>1</v>
      </c>
      <c r="L11" s="803">
        <v>1</v>
      </c>
      <c r="M11" s="733" t="s">
        <v>1</v>
      </c>
      <c r="N11" s="270"/>
    </row>
    <row r="12" spans="1:14" ht="14.4" customHeight="1" x14ac:dyDescent="0.3">
      <c r="A12" s="729" t="s">
        <v>2064</v>
      </c>
      <c r="B12" s="730" t="s">
        <v>2062</v>
      </c>
      <c r="C12" s="733">
        <v>3993.17</v>
      </c>
      <c r="D12" s="733">
        <v>5</v>
      </c>
      <c r="E12" s="733">
        <v>3993.17</v>
      </c>
      <c r="F12" s="803">
        <v>1</v>
      </c>
      <c r="G12" s="733">
        <v>5</v>
      </c>
      <c r="H12" s="803">
        <v>1</v>
      </c>
      <c r="I12" s="733" t="s">
        <v>577</v>
      </c>
      <c r="J12" s="803">
        <v>0</v>
      </c>
      <c r="K12" s="733" t="s">
        <v>577</v>
      </c>
      <c r="L12" s="803">
        <v>0</v>
      </c>
      <c r="M12" s="733" t="s">
        <v>1</v>
      </c>
      <c r="N12" s="270"/>
    </row>
    <row r="13" spans="1:14" ht="14.4" customHeight="1" x14ac:dyDescent="0.3">
      <c r="A13" s="729" t="s">
        <v>2064</v>
      </c>
      <c r="B13" s="730" t="s">
        <v>2065</v>
      </c>
      <c r="C13" s="733">
        <v>4729.5</v>
      </c>
      <c r="D13" s="733">
        <v>6</v>
      </c>
      <c r="E13" s="733">
        <v>3993.17</v>
      </c>
      <c r="F13" s="803">
        <v>0.84431123797441587</v>
      </c>
      <c r="G13" s="733">
        <v>5</v>
      </c>
      <c r="H13" s="803">
        <v>0.83333333333333337</v>
      </c>
      <c r="I13" s="733">
        <v>736.33</v>
      </c>
      <c r="J13" s="803">
        <v>0.1556887620255841</v>
      </c>
      <c r="K13" s="733">
        <v>1</v>
      </c>
      <c r="L13" s="803">
        <v>0.16666666666666666</v>
      </c>
      <c r="M13" s="733" t="s">
        <v>594</v>
      </c>
      <c r="N13" s="270"/>
    </row>
    <row r="14" spans="1:14" ht="14.4" customHeight="1" x14ac:dyDescent="0.3">
      <c r="A14" s="729" t="s">
        <v>577</v>
      </c>
      <c r="B14" s="730" t="s">
        <v>577</v>
      </c>
      <c r="C14" s="733" t="s">
        <v>577</v>
      </c>
      <c r="D14" s="733" t="s">
        <v>577</v>
      </c>
      <c r="E14" s="733" t="s">
        <v>577</v>
      </c>
      <c r="F14" s="803" t="s">
        <v>577</v>
      </c>
      <c r="G14" s="733" t="s">
        <v>577</v>
      </c>
      <c r="H14" s="803" t="s">
        <v>577</v>
      </c>
      <c r="I14" s="733" t="s">
        <v>577</v>
      </c>
      <c r="J14" s="803" t="s">
        <v>577</v>
      </c>
      <c r="K14" s="733" t="s">
        <v>577</v>
      </c>
      <c r="L14" s="803" t="s">
        <v>577</v>
      </c>
      <c r="M14" s="733" t="s">
        <v>595</v>
      </c>
      <c r="N14" s="270"/>
    </row>
    <row r="15" spans="1:14" ht="14.4" customHeight="1" x14ac:dyDescent="0.3">
      <c r="A15" s="729" t="s">
        <v>2066</v>
      </c>
      <c r="B15" s="730" t="s">
        <v>2061</v>
      </c>
      <c r="C15" s="733">
        <v>40783.020000000004</v>
      </c>
      <c r="D15" s="733">
        <v>172</v>
      </c>
      <c r="E15" s="733">
        <v>24434.260000000002</v>
      </c>
      <c r="F15" s="803">
        <v>0.59912826465524127</v>
      </c>
      <c r="G15" s="733">
        <v>94</v>
      </c>
      <c r="H15" s="803">
        <v>0.54651162790697672</v>
      </c>
      <c r="I15" s="733">
        <v>16348.760000000006</v>
      </c>
      <c r="J15" s="803">
        <v>0.40087173534475878</v>
      </c>
      <c r="K15" s="733">
        <v>78</v>
      </c>
      <c r="L15" s="803">
        <v>0.45348837209302323</v>
      </c>
      <c r="M15" s="733" t="s">
        <v>1</v>
      </c>
      <c r="N15" s="270"/>
    </row>
    <row r="16" spans="1:14" ht="14.4" customHeight="1" x14ac:dyDescent="0.3">
      <c r="A16" s="729" t="s">
        <v>2066</v>
      </c>
      <c r="B16" s="730" t="s">
        <v>2062</v>
      </c>
      <c r="C16" s="733">
        <v>647502.22000000009</v>
      </c>
      <c r="D16" s="733">
        <v>508</v>
      </c>
      <c r="E16" s="733">
        <v>596379.68000000005</v>
      </c>
      <c r="F16" s="803">
        <v>0.921046540967844</v>
      </c>
      <c r="G16" s="733">
        <v>459</v>
      </c>
      <c r="H16" s="803">
        <v>0.90354330708661412</v>
      </c>
      <c r="I16" s="733">
        <v>51122.54</v>
      </c>
      <c r="J16" s="803">
        <v>7.8953459032155893E-2</v>
      </c>
      <c r="K16" s="733">
        <v>49</v>
      </c>
      <c r="L16" s="803">
        <v>9.6456692913385822E-2</v>
      </c>
      <c r="M16" s="733" t="s">
        <v>1</v>
      </c>
      <c r="N16" s="270"/>
    </row>
    <row r="17" spans="1:14" ht="14.4" customHeight="1" x14ac:dyDescent="0.3">
      <c r="A17" s="729" t="s">
        <v>2066</v>
      </c>
      <c r="B17" s="730" t="s">
        <v>2067</v>
      </c>
      <c r="C17" s="733">
        <v>688285.24000000011</v>
      </c>
      <c r="D17" s="733">
        <v>680</v>
      </c>
      <c r="E17" s="733">
        <v>620813.94000000006</v>
      </c>
      <c r="F17" s="803">
        <v>0.90197189176975512</v>
      </c>
      <c r="G17" s="733">
        <v>553</v>
      </c>
      <c r="H17" s="803">
        <v>0.81323529411764706</v>
      </c>
      <c r="I17" s="733">
        <v>67471.3</v>
      </c>
      <c r="J17" s="803">
        <v>9.802810823024477E-2</v>
      </c>
      <c r="K17" s="733">
        <v>127</v>
      </c>
      <c r="L17" s="803">
        <v>0.18676470588235294</v>
      </c>
      <c r="M17" s="733" t="s">
        <v>594</v>
      </c>
      <c r="N17" s="270"/>
    </row>
    <row r="18" spans="1:14" ht="14.4" customHeight="1" x14ac:dyDescent="0.3">
      <c r="A18" s="729" t="s">
        <v>577</v>
      </c>
      <c r="B18" s="730" t="s">
        <v>577</v>
      </c>
      <c r="C18" s="733" t="s">
        <v>577</v>
      </c>
      <c r="D18" s="733" t="s">
        <v>577</v>
      </c>
      <c r="E18" s="733" t="s">
        <v>577</v>
      </c>
      <c r="F18" s="803" t="s">
        <v>577</v>
      </c>
      <c r="G18" s="733" t="s">
        <v>577</v>
      </c>
      <c r="H18" s="803" t="s">
        <v>577</v>
      </c>
      <c r="I18" s="733" t="s">
        <v>577</v>
      </c>
      <c r="J18" s="803" t="s">
        <v>577</v>
      </c>
      <c r="K18" s="733" t="s">
        <v>577</v>
      </c>
      <c r="L18" s="803" t="s">
        <v>577</v>
      </c>
      <c r="M18" s="733" t="s">
        <v>595</v>
      </c>
      <c r="N18" s="270"/>
    </row>
    <row r="19" spans="1:14" ht="14.4" customHeight="1" x14ac:dyDescent="0.3">
      <c r="A19" s="729" t="s">
        <v>2063</v>
      </c>
      <c r="B19" s="730" t="s">
        <v>2068</v>
      </c>
      <c r="C19" s="733">
        <v>693014.74000000011</v>
      </c>
      <c r="D19" s="733">
        <v>686</v>
      </c>
      <c r="E19" s="733">
        <v>624807.1100000001</v>
      </c>
      <c r="F19" s="803">
        <v>0.90157838489842224</v>
      </c>
      <c r="G19" s="733">
        <v>558</v>
      </c>
      <c r="H19" s="803">
        <v>0.8134110787172012</v>
      </c>
      <c r="I19" s="733">
        <v>68207.63</v>
      </c>
      <c r="J19" s="803">
        <v>9.8421615101577778E-2</v>
      </c>
      <c r="K19" s="733">
        <v>128</v>
      </c>
      <c r="L19" s="803">
        <v>0.18658892128279883</v>
      </c>
      <c r="M19" s="733" t="s">
        <v>590</v>
      </c>
      <c r="N19" s="270"/>
    </row>
    <row r="20" spans="1:14" ht="14.4" customHeight="1" x14ac:dyDescent="0.3">
      <c r="A20" s="804" t="s">
        <v>328</v>
      </c>
    </row>
    <row r="21" spans="1:14" ht="14.4" customHeight="1" x14ac:dyDescent="0.3">
      <c r="A21" s="805" t="s">
        <v>2069</v>
      </c>
    </row>
    <row r="22" spans="1:14" ht="14.4" customHeight="1" x14ac:dyDescent="0.3">
      <c r="A22" s="804" t="s">
        <v>2070</v>
      </c>
    </row>
  </sheetData>
  <autoFilter ref="A4:M4"/>
  <mergeCells count="4">
    <mergeCell ref="E3:H3"/>
    <mergeCell ref="C3:D3"/>
    <mergeCell ref="I3:L3"/>
    <mergeCell ref="A1:L1"/>
  </mergeCells>
  <conditionalFormatting sqref="F4 F9 F20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19">
    <cfRule type="expression" dxfId="49" priority="4">
      <formula>AND(LEFT(M10,6)&lt;&gt;"mezera",M10&lt;&gt;"")</formula>
    </cfRule>
  </conditionalFormatting>
  <conditionalFormatting sqref="A10:A19">
    <cfRule type="expression" dxfId="48" priority="2">
      <formula>AND(M10&lt;&gt;"",M10&lt;&gt;"mezeraKL")</formula>
    </cfRule>
  </conditionalFormatting>
  <conditionalFormatting sqref="F10:F19">
    <cfRule type="cellIs" dxfId="47" priority="1" operator="lessThan">
      <formula>0.6</formula>
    </cfRule>
  </conditionalFormatting>
  <conditionalFormatting sqref="B10:L19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19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329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2071</v>
      </c>
      <c r="B5" s="797">
        <v>6364.22</v>
      </c>
      <c r="C5" s="741">
        <v>1</v>
      </c>
      <c r="D5" s="810">
        <v>8</v>
      </c>
      <c r="E5" s="813" t="s">
        <v>2071</v>
      </c>
      <c r="F5" s="797">
        <v>6209.8600000000006</v>
      </c>
      <c r="G5" s="765">
        <v>0.97574565304153538</v>
      </c>
      <c r="H5" s="745">
        <v>6</v>
      </c>
      <c r="I5" s="788">
        <v>0.75</v>
      </c>
      <c r="J5" s="816">
        <v>154.36000000000001</v>
      </c>
      <c r="K5" s="765">
        <v>2.4254346958464668E-2</v>
      </c>
      <c r="L5" s="745">
        <v>2</v>
      </c>
      <c r="M5" s="788">
        <v>0.25</v>
      </c>
    </row>
    <row r="6" spans="1:13" ht="14.4" customHeight="1" x14ac:dyDescent="0.3">
      <c r="A6" s="807" t="s">
        <v>2072</v>
      </c>
      <c r="B6" s="798">
        <v>2017.7599999999998</v>
      </c>
      <c r="C6" s="748">
        <v>1</v>
      </c>
      <c r="D6" s="811">
        <v>10</v>
      </c>
      <c r="E6" s="814" t="s">
        <v>2072</v>
      </c>
      <c r="F6" s="798">
        <v>2017.7599999999998</v>
      </c>
      <c r="G6" s="766">
        <v>1</v>
      </c>
      <c r="H6" s="752">
        <v>9</v>
      </c>
      <c r="I6" s="789">
        <v>0.9</v>
      </c>
      <c r="J6" s="817">
        <v>0</v>
      </c>
      <c r="K6" s="766">
        <v>0</v>
      </c>
      <c r="L6" s="752">
        <v>1</v>
      </c>
      <c r="M6" s="789">
        <v>0.1</v>
      </c>
    </row>
    <row r="7" spans="1:13" ht="14.4" customHeight="1" x14ac:dyDescent="0.3">
      <c r="A7" s="807" t="s">
        <v>2073</v>
      </c>
      <c r="B7" s="798">
        <v>81634.530000000042</v>
      </c>
      <c r="C7" s="748">
        <v>1</v>
      </c>
      <c r="D7" s="811">
        <v>59</v>
      </c>
      <c r="E7" s="814" t="s">
        <v>2073</v>
      </c>
      <c r="F7" s="798">
        <v>77667.190000000046</v>
      </c>
      <c r="G7" s="766">
        <v>0.95140120240785375</v>
      </c>
      <c r="H7" s="752">
        <v>50</v>
      </c>
      <c r="I7" s="789">
        <v>0.84745762711864403</v>
      </c>
      <c r="J7" s="817">
        <v>3967.34</v>
      </c>
      <c r="K7" s="766">
        <v>4.8598797592146338E-2</v>
      </c>
      <c r="L7" s="752">
        <v>9</v>
      </c>
      <c r="M7" s="789">
        <v>0.15254237288135594</v>
      </c>
    </row>
    <row r="8" spans="1:13" ht="14.4" customHeight="1" x14ac:dyDescent="0.3">
      <c r="A8" s="807" t="s">
        <v>2074</v>
      </c>
      <c r="B8" s="798">
        <v>61007.659999999996</v>
      </c>
      <c r="C8" s="748">
        <v>1</v>
      </c>
      <c r="D8" s="811">
        <v>57</v>
      </c>
      <c r="E8" s="814" t="s">
        <v>2074</v>
      </c>
      <c r="F8" s="798">
        <v>54339.78</v>
      </c>
      <c r="G8" s="766">
        <v>0.89070421648691334</v>
      </c>
      <c r="H8" s="752">
        <v>45</v>
      </c>
      <c r="I8" s="789">
        <v>0.78947368421052633</v>
      </c>
      <c r="J8" s="817">
        <v>6667.8799999999992</v>
      </c>
      <c r="K8" s="766">
        <v>0.10929578351308671</v>
      </c>
      <c r="L8" s="752">
        <v>12</v>
      </c>
      <c r="M8" s="789">
        <v>0.21052631578947367</v>
      </c>
    </row>
    <row r="9" spans="1:13" ht="14.4" customHeight="1" x14ac:dyDescent="0.3">
      <c r="A9" s="807" t="s">
        <v>2075</v>
      </c>
      <c r="B9" s="798">
        <v>1570.6100000000001</v>
      </c>
      <c r="C9" s="748">
        <v>1</v>
      </c>
      <c r="D9" s="811">
        <v>8</v>
      </c>
      <c r="E9" s="814" t="s">
        <v>2075</v>
      </c>
      <c r="F9" s="798">
        <v>1570.6100000000001</v>
      </c>
      <c r="G9" s="766">
        <v>1</v>
      </c>
      <c r="H9" s="752">
        <v>8</v>
      </c>
      <c r="I9" s="789">
        <v>1</v>
      </c>
      <c r="J9" s="817"/>
      <c r="K9" s="766">
        <v>0</v>
      </c>
      <c r="L9" s="752"/>
      <c r="M9" s="789">
        <v>0</v>
      </c>
    </row>
    <row r="10" spans="1:13" ht="14.4" customHeight="1" x14ac:dyDescent="0.3">
      <c r="A10" s="807" t="s">
        <v>2076</v>
      </c>
      <c r="B10" s="798">
        <v>37560.879999999997</v>
      </c>
      <c r="C10" s="748">
        <v>1</v>
      </c>
      <c r="D10" s="811">
        <v>24</v>
      </c>
      <c r="E10" s="814" t="s">
        <v>2076</v>
      </c>
      <c r="F10" s="798">
        <v>25476.059999999998</v>
      </c>
      <c r="G10" s="766">
        <v>0.67826046674092833</v>
      </c>
      <c r="H10" s="752">
        <v>15</v>
      </c>
      <c r="I10" s="789">
        <v>0.625</v>
      </c>
      <c r="J10" s="817">
        <v>12084.820000000002</v>
      </c>
      <c r="K10" s="766">
        <v>0.32173953325907173</v>
      </c>
      <c r="L10" s="752">
        <v>9</v>
      </c>
      <c r="M10" s="789">
        <v>0.375</v>
      </c>
    </row>
    <row r="11" spans="1:13" ht="14.4" customHeight="1" x14ac:dyDescent="0.3">
      <c r="A11" s="807" t="s">
        <v>2077</v>
      </c>
      <c r="B11" s="798">
        <v>120984.51000000001</v>
      </c>
      <c r="C11" s="748">
        <v>1</v>
      </c>
      <c r="D11" s="811">
        <v>113</v>
      </c>
      <c r="E11" s="814" t="s">
        <v>2077</v>
      </c>
      <c r="F11" s="798">
        <v>104506.46</v>
      </c>
      <c r="G11" s="766">
        <v>0.86380033278640378</v>
      </c>
      <c r="H11" s="752">
        <v>87</v>
      </c>
      <c r="I11" s="789">
        <v>0.76991150442477874</v>
      </c>
      <c r="J11" s="817">
        <v>16478.05</v>
      </c>
      <c r="K11" s="766">
        <v>0.13619966721359617</v>
      </c>
      <c r="L11" s="752">
        <v>26</v>
      </c>
      <c r="M11" s="789">
        <v>0.23008849557522124</v>
      </c>
    </row>
    <row r="12" spans="1:13" ht="14.4" customHeight="1" x14ac:dyDescent="0.3">
      <c r="A12" s="807" t="s">
        <v>2078</v>
      </c>
      <c r="B12" s="798">
        <v>152327.05000000002</v>
      </c>
      <c r="C12" s="748">
        <v>1</v>
      </c>
      <c r="D12" s="811">
        <v>153</v>
      </c>
      <c r="E12" s="814" t="s">
        <v>2078</v>
      </c>
      <c r="F12" s="798">
        <v>141207.49000000002</v>
      </c>
      <c r="G12" s="766">
        <v>0.92700206562130627</v>
      </c>
      <c r="H12" s="752">
        <v>117</v>
      </c>
      <c r="I12" s="789">
        <v>0.76470588235294112</v>
      </c>
      <c r="J12" s="817">
        <v>11119.560000000001</v>
      </c>
      <c r="K12" s="766">
        <v>7.2997934378693743E-2</v>
      </c>
      <c r="L12" s="752">
        <v>36</v>
      </c>
      <c r="M12" s="789">
        <v>0.23529411764705882</v>
      </c>
    </row>
    <row r="13" spans="1:13" ht="14.4" customHeight="1" x14ac:dyDescent="0.3">
      <c r="A13" s="807" t="s">
        <v>2079</v>
      </c>
      <c r="B13" s="798">
        <v>38467.17</v>
      </c>
      <c r="C13" s="748">
        <v>1</v>
      </c>
      <c r="D13" s="811">
        <v>37</v>
      </c>
      <c r="E13" s="814" t="s">
        <v>2079</v>
      </c>
      <c r="F13" s="798">
        <v>32117.779999999995</v>
      </c>
      <c r="G13" s="766">
        <v>0.83494002808108825</v>
      </c>
      <c r="H13" s="752">
        <v>26</v>
      </c>
      <c r="I13" s="789">
        <v>0.70270270270270274</v>
      </c>
      <c r="J13" s="817">
        <v>6349.3899999999994</v>
      </c>
      <c r="K13" s="766">
        <v>0.16505997191891161</v>
      </c>
      <c r="L13" s="752">
        <v>11</v>
      </c>
      <c r="M13" s="789">
        <v>0.29729729729729731</v>
      </c>
    </row>
    <row r="14" spans="1:13" ht="14.4" customHeight="1" x14ac:dyDescent="0.3">
      <c r="A14" s="807" t="s">
        <v>2080</v>
      </c>
      <c r="B14" s="798">
        <v>188979.08000000002</v>
      </c>
      <c r="C14" s="748">
        <v>1</v>
      </c>
      <c r="D14" s="811">
        <v>210</v>
      </c>
      <c r="E14" s="814" t="s">
        <v>2080</v>
      </c>
      <c r="F14" s="798">
        <v>178592.26</v>
      </c>
      <c r="G14" s="766">
        <v>0.94503719670981567</v>
      </c>
      <c r="H14" s="752">
        <v>192</v>
      </c>
      <c r="I14" s="789">
        <v>0.91428571428571426</v>
      </c>
      <c r="J14" s="817">
        <v>10386.82</v>
      </c>
      <c r="K14" s="766">
        <v>5.4962803290184284E-2</v>
      </c>
      <c r="L14" s="752">
        <v>18</v>
      </c>
      <c r="M14" s="789">
        <v>8.5714285714285715E-2</v>
      </c>
    </row>
    <row r="15" spans="1:13" ht="14.4" customHeight="1" x14ac:dyDescent="0.3">
      <c r="A15" s="807" t="s">
        <v>2081</v>
      </c>
      <c r="B15" s="798">
        <v>1778.0500000000002</v>
      </c>
      <c r="C15" s="748">
        <v>1</v>
      </c>
      <c r="D15" s="811">
        <v>5</v>
      </c>
      <c r="E15" s="814" t="s">
        <v>2081</v>
      </c>
      <c r="F15" s="798">
        <v>1101.8600000000001</v>
      </c>
      <c r="G15" s="766">
        <v>0.6197013582295211</v>
      </c>
      <c r="H15" s="752">
        <v>3</v>
      </c>
      <c r="I15" s="789">
        <v>0.6</v>
      </c>
      <c r="J15" s="817">
        <v>676.19</v>
      </c>
      <c r="K15" s="766">
        <v>0.3802986417704789</v>
      </c>
      <c r="L15" s="752">
        <v>2</v>
      </c>
      <c r="M15" s="789">
        <v>0.4</v>
      </c>
    </row>
    <row r="16" spans="1:13" ht="14.4" customHeight="1" thickBot="1" x14ac:dyDescent="0.35">
      <c r="A16" s="808" t="s">
        <v>2082</v>
      </c>
      <c r="B16" s="799">
        <v>323.21999999999997</v>
      </c>
      <c r="C16" s="755">
        <v>1</v>
      </c>
      <c r="D16" s="812">
        <v>2</v>
      </c>
      <c r="E16" s="815" t="s">
        <v>2082</v>
      </c>
      <c r="F16" s="799"/>
      <c r="G16" s="767">
        <v>0</v>
      </c>
      <c r="H16" s="759"/>
      <c r="I16" s="790">
        <v>0</v>
      </c>
      <c r="J16" s="818">
        <v>323.21999999999997</v>
      </c>
      <c r="K16" s="767">
        <v>1</v>
      </c>
      <c r="L16" s="759">
        <v>2</v>
      </c>
      <c r="M16" s="790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0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2445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329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693014.74</v>
      </c>
      <c r="N3" s="70">
        <f>SUBTOTAL(9,N7:N1048576)</f>
        <v>820</v>
      </c>
      <c r="O3" s="70">
        <f>SUBTOTAL(9,O7:O1048576)</f>
        <v>686</v>
      </c>
      <c r="P3" s="70">
        <f>SUBTOTAL(9,P7:P1048576)</f>
        <v>624807.1100000001</v>
      </c>
      <c r="Q3" s="71">
        <f>IF(M3=0,0,P3/M3)</f>
        <v>0.90157838489842235</v>
      </c>
      <c r="R3" s="70">
        <f>SUBTOTAL(9,R7:R1048576)</f>
        <v>630</v>
      </c>
      <c r="S3" s="71">
        <f>IF(N3=0,0,R3/N3)</f>
        <v>0.76829268292682928</v>
      </c>
      <c r="T3" s="70">
        <f>SUBTOTAL(9,T7:T1048576)</f>
        <v>558</v>
      </c>
      <c r="U3" s="72">
        <f>IF(O3=0,0,T3/O3)</f>
        <v>0.8134110787172012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6</v>
      </c>
      <c r="B7" s="825" t="s">
        <v>2060</v>
      </c>
      <c r="C7" s="825" t="s">
        <v>2066</v>
      </c>
      <c r="D7" s="826" t="s">
        <v>2443</v>
      </c>
      <c r="E7" s="827" t="s">
        <v>2071</v>
      </c>
      <c r="F7" s="825" t="s">
        <v>2061</v>
      </c>
      <c r="G7" s="825" t="s">
        <v>2083</v>
      </c>
      <c r="H7" s="825" t="s">
        <v>577</v>
      </c>
      <c r="I7" s="825" t="s">
        <v>2084</v>
      </c>
      <c r="J7" s="825" t="s">
        <v>1138</v>
      </c>
      <c r="K7" s="825" t="s">
        <v>2085</v>
      </c>
      <c r="L7" s="828">
        <v>154.36000000000001</v>
      </c>
      <c r="M7" s="828">
        <v>154.36000000000001</v>
      </c>
      <c r="N7" s="825">
        <v>1</v>
      </c>
      <c r="O7" s="829">
        <v>1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6</v>
      </c>
      <c r="B8" s="832" t="s">
        <v>2060</v>
      </c>
      <c r="C8" s="832" t="s">
        <v>2066</v>
      </c>
      <c r="D8" s="833" t="s">
        <v>2443</v>
      </c>
      <c r="E8" s="834" t="s">
        <v>2071</v>
      </c>
      <c r="F8" s="832" t="s">
        <v>2061</v>
      </c>
      <c r="G8" s="832" t="s">
        <v>2086</v>
      </c>
      <c r="H8" s="832" t="s">
        <v>577</v>
      </c>
      <c r="I8" s="832" t="s">
        <v>2087</v>
      </c>
      <c r="J8" s="832" t="s">
        <v>683</v>
      </c>
      <c r="K8" s="832" t="s">
        <v>2088</v>
      </c>
      <c r="L8" s="835">
        <v>344</v>
      </c>
      <c r="M8" s="835">
        <v>344</v>
      </c>
      <c r="N8" s="832">
        <v>1</v>
      </c>
      <c r="O8" s="836">
        <v>1</v>
      </c>
      <c r="P8" s="835">
        <v>344</v>
      </c>
      <c r="Q8" s="837">
        <v>1</v>
      </c>
      <c r="R8" s="832">
        <v>1</v>
      </c>
      <c r="S8" s="837">
        <v>1</v>
      </c>
      <c r="T8" s="836">
        <v>1</v>
      </c>
      <c r="U8" s="838">
        <v>1</v>
      </c>
    </row>
    <row r="9" spans="1:21" ht="14.4" customHeight="1" x14ac:dyDescent="0.3">
      <c r="A9" s="831">
        <v>6</v>
      </c>
      <c r="B9" s="832" t="s">
        <v>2060</v>
      </c>
      <c r="C9" s="832" t="s">
        <v>2066</v>
      </c>
      <c r="D9" s="833" t="s">
        <v>2443</v>
      </c>
      <c r="E9" s="834" t="s">
        <v>2071</v>
      </c>
      <c r="F9" s="832" t="s">
        <v>2062</v>
      </c>
      <c r="G9" s="832" t="s">
        <v>2089</v>
      </c>
      <c r="H9" s="832" t="s">
        <v>577</v>
      </c>
      <c r="I9" s="832" t="s">
        <v>2090</v>
      </c>
      <c r="J9" s="832" t="s">
        <v>2091</v>
      </c>
      <c r="K9" s="832" t="s">
        <v>2092</v>
      </c>
      <c r="L9" s="835">
        <v>179.2</v>
      </c>
      <c r="M9" s="835">
        <v>179.2</v>
      </c>
      <c r="N9" s="832">
        <v>1</v>
      </c>
      <c r="O9" s="836">
        <v>1</v>
      </c>
      <c r="P9" s="835">
        <v>179.2</v>
      </c>
      <c r="Q9" s="837">
        <v>1</v>
      </c>
      <c r="R9" s="832">
        <v>1</v>
      </c>
      <c r="S9" s="837">
        <v>1</v>
      </c>
      <c r="T9" s="836">
        <v>1</v>
      </c>
      <c r="U9" s="838">
        <v>1</v>
      </c>
    </row>
    <row r="10" spans="1:21" ht="14.4" customHeight="1" x14ac:dyDescent="0.3">
      <c r="A10" s="831">
        <v>6</v>
      </c>
      <c r="B10" s="832" t="s">
        <v>2060</v>
      </c>
      <c r="C10" s="832" t="s">
        <v>2066</v>
      </c>
      <c r="D10" s="833" t="s">
        <v>2443</v>
      </c>
      <c r="E10" s="834" t="s">
        <v>2071</v>
      </c>
      <c r="F10" s="832" t="s">
        <v>2062</v>
      </c>
      <c r="G10" s="832" t="s">
        <v>2089</v>
      </c>
      <c r="H10" s="832" t="s">
        <v>577</v>
      </c>
      <c r="I10" s="832" t="s">
        <v>2093</v>
      </c>
      <c r="J10" s="832" t="s">
        <v>2094</v>
      </c>
      <c r="K10" s="832" t="s">
        <v>2095</v>
      </c>
      <c r="L10" s="835">
        <v>864.39</v>
      </c>
      <c r="M10" s="835">
        <v>1728.78</v>
      </c>
      <c r="N10" s="832">
        <v>2</v>
      </c>
      <c r="O10" s="836">
        <v>2</v>
      </c>
      <c r="P10" s="835">
        <v>1728.78</v>
      </c>
      <c r="Q10" s="837">
        <v>1</v>
      </c>
      <c r="R10" s="832">
        <v>2</v>
      </c>
      <c r="S10" s="837">
        <v>1</v>
      </c>
      <c r="T10" s="836">
        <v>2</v>
      </c>
      <c r="U10" s="838">
        <v>1</v>
      </c>
    </row>
    <row r="11" spans="1:21" ht="14.4" customHeight="1" x14ac:dyDescent="0.3">
      <c r="A11" s="831">
        <v>6</v>
      </c>
      <c r="B11" s="832" t="s">
        <v>2060</v>
      </c>
      <c r="C11" s="832" t="s">
        <v>2066</v>
      </c>
      <c r="D11" s="833" t="s">
        <v>2443</v>
      </c>
      <c r="E11" s="834" t="s">
        <v>2071</v>
      </c>
      <c r="F11" s="832" t="s">
        <v>2062</v>
      </c>
      <c r="G11" s="832" t="s">
        <v>2089</v>
      </c>
      <c r="H11" s="832" t="s">
        <v>577</v>
      </c>
      <c r="I11" s="832" t="s">
        <v>2096</v>
      </c>
      <c r="J11" s="832" t="s">
        <v>2097</v>
      </c>
      <c r="K11" s="832" t="s">
        <v>2098</v>
      </c>
      <c r="L11" s="835">
        <v>1978.94</v>
      </c>
      <c r="M11" s="835">
        <v>3957.88</v>
      </c>
      <c r="N11" s="832">
        <v>2</v>
      </c>
      <c r="O11" s="836">
        <v>2</v>
      </c>
      <c r="P11" s="835">
        <v>3957.88</v>
      </c>
      <c r="Q11" s="837">
        <v>1</v>
      </c>
      <c r="R11" s="832">
        <v>2</v>
      </c>
      <c r="S11" s="837">
        <v>1</v>
      </c>
      <c r="T11" s="836">
        <v>2</v>
      </c>
      <c r="U11" s="838">
        <v>1</v>
      </c>
    </row>
    <row r="12" spans="1:21" ht="14.4" customHeight="1" x14ac:dyDescent="0.3">
      <c r="A12" s="831">
        <v>6</v>
      </c>
      <c r="B12" s="832" t="s">
        <v>2060</v>
      </c>
      <c r="C12" s="832" t="s">
        <v>2066</v>
      </c>
      <c r="D12" s="833" t="s">
        <v>2443</v>
      </c>
      <c r="E12" s="834" t="s">
        <v>2071</v>
      </c>
      <c r="F12" s="832" t="s">
        <v>2062</v>
      </c>
      <c r="G12" s="832" t="s">
        <v>2099</v>
      </c>
      <c r="H12" s="832" t="s">
        <v>577</v>
      </c>
      <c r="I12" s="832" t="s">
        <v>2100</v>
      </c>
      <c r="J12" s="832" t="s">
        <v>2101</v>
      </c>
      <c r="K12" s="832" t="s">
        <v>2102</v>
      </c>
      <c r="L12" s="835">
        <v>0</v>
      </c>
      <c r="M12" s="835">
        <v>0</v>
      </c>
      <c r="N12" s="832">
        <v>1</v>
      </c>
      <c r="O12" s="836">
        <v>1</v>
      </c>
      <c r="P12" s="835"/>
      <c r="Q12" s="837"/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6</v>
      </c>
      <c r="B13" s="832" t="s">
        <v>2060</v>
      </c>
      <c r="C13" s="832" t="s">
        <v>2066</v>
      </c>
      <c r="D13" s="833" t="s">
        <v>2443</v>
      </c>
      <c r="E13" s="834" t="s">
        <v>2075</v>
      </c>
      <c r="F13" s="832" t="s">
        <v>2061</v>
      </c>
      <c r="G13" s="832" t="s">
        <v>2103</v>
      </c>
      <c r="H13" s="832" t="s">
        <v>577</v>
      </c>
      <c r="I13" s="832" t="s">
        <v>2104</v>
      </c>
      <c r="J13" s="832" t="s">
        <v>1669</v>
      </c>
      <c r="K13" s="832" t="s">
        <v>1803</v>
      </c>
      <c r="L13" s="835">
        <v>93.18</v>
      </c>
      <c r="M13" s="835">
        <v>186.36</v>
      </c>
      <c r="N13" s="832">
        <v>2</v>
      </c>
      <c r="O13" s="836">
        <v>1</v>
      </c>
      <c r="P13" s="835">
        <v>186.36</v>
      </c>
      <c r="Q13" s="837">
        <v>1</v>
      </c>
      <c r="R13" s="832">
        <v>2</v>
      </c>
      <c r="S13" s="837">
        <v>1</v>
      </c>
      <c r="T13" s="836">
        <v>1</v>
      </c>
      <c r="U13" s="838">
        <v>1</v>
      </c>
    </row>
    <row r="14" spans="1:21" ht="14.4" customHeight="1" x14ac:dyDescent="0.3">
      <c r="A14" s="831">
        <v>6</v>
      </c>
      <c r="B14" s="832" t="s">
        <v>2060</v>
      </c>
      <c r="C14" s="832" t="s">
        <v>2066</v>
      </c>
      <c r="D14" s="833" t="s">
        <v>2443</v>
      </c>
      <c r="E14" s="834" t="s">
        <v>2075</v>
      </c>
      <c r="F14" s="832" t="s">
        <v>2061</v>
      </c>
      <c r="G14" s="832" t="s">
        <v>2103</v>
      </c>
      <c r="H14" s="832" t="s">
        <v>577</v>
      </c>
      <c r="I14" s="832" t="s">
        <v>2105</v>
      </c>
      <c r="J14" s="832" t="s">
        <v>1669</v>
      </c>
      <c r="K14" s="832" t="s">
        <v>2106</v>
      </c>
      <c r="L14" s="835">
        <v>392.41</v>
      </c>
      <c r="M14" s="835">
        <v>392.41</v>
      </c>
      <c r="N14" s="832">
        <v>1</v>
      </c>
      <c r="O14" s="836">
        <v>1</v>
      </c>
      <c r="P14" s="835">
        <v>392.41</v>
      </c>
      <c r="Q14" s="837">
        <v>1</v>
      </c>
      <c r="R14" s="832">
        <v>1</v>
      </c>
      <c r="S14" s="837">
        <v>1</v>
      </c>
      <c r="T14" s="836">
        <v>1</v>
      </c>
      <c r="U14" s="838">
        <v>1</v>
      </c>
    </row>
    <row r="15" spans="1:21" ht="14.4" customHeight="1" x14ac:dyDescent="0.3">
      <c r="A15" s="831">
        <v>6</v>
      </c>
      <c r="B15" s="832" t="s">
        <v>2060</v>
      </c>
      <c r="C15" s="832" t="s">
        <v>2066</v>
      </c>
      <c r="D15" s="833" t="s">
        <v>2443</v>
      </c>
      <c r="E15" s="834" t="s">
        <v>2075</v>
      </c>
      <c r="F15" s="832" t="s">
        <v>2061</v>
      </c>
      <c r="G15" s="832" t="s">
        <v>2107</v>
      </c>
      <c r="H15" s="832" t="s">
        <v>577</v>
      </c>
      <c r="I15" s="832" t="s">
        <v>2108</v>
      </c>
      <c r="J15" s="832" t="s">
        <v>2109</v>
      </c>
      <c r="K15" s="832" t="s">
        <v>2110</v>
      </c>
      <c r="L15" s="835">
        <v>0</v>
      </c>
      <c r="M15" s="835">
        <v>0</v>
      </c>
      <c r="N15" s="832">
        <v>1</v>
      </c>
      <c r="O15" s="836">
        <v>1</v>
      </c>
      <c r="P15" s="835">
        <v>0</v>
      </c>
      <c r="Q15" s="837"/>
      <c r="R15" s="832">
        <v>1</v>
      </c>
      <c r="S15" s="837">
        <v>1</v>
      </c>
      <c r="T15" s="836">
        <v>1</v>
      </c>
      <c r="U15" s="838">
        <v>1</v>
      </c>
    </row>
    <row r="16" spans="1:21" ht="14.4" customHeight="1" x14ac:dyDescent="0.3">
      <c r="A16" s="831">
        <v>6</v>
      </c>
      <c r="B16" s="832" t="s">
        <v>2060</v>
      </c>
      <c r="C16" s="832" t="s">
        <v>2066</v>
      </c>
      <c r="D16" s="833" t="s">
        <v>2443</v>
      </c>
      <c r="E16" s="834" t="s">
        <v>2075</v>
      </c>
      <c r="F16" s="832" t="s">
        <v>2061</v>
      </c>
      <c r="G16" s="832" t="s">
        <v>2111</v>
      </c>
      <c r="H16" s="832" t="s">
        <v>577</v>
      </c>
      <c r="I16" s="832" t="s">
        <v>2112</v>
      </c>
      <c r="J16" s="832" t="s">
        <v>992</v>
      </c>
      <c r="K16" s="832" t="s">
        <v>2113</v>
      </c>
      <c r="L16" s="835">
        <v>107.27</v>
      </c>
      <c r="M16" s="835">
        <v>536.35</v>
      </c>
      <c r="N16" s="832">
        <v>5</v>
      </c>
      <c r="O16" s="836">
        <v>2</v>
      </c>
      <c r="P16" s="835">
        <v>536.35</v>
      </c>
      <c r="Q16" s="837">
        <v>1</v>
      </c>
      <c r="R16" s="832">
        <v>5</v>
      </c>
      <c r="S16" s="837">
        <v>1</v>
      </c>
      <c r="T16" s="836">
        <v>2</v>
      </c>
      <c r="U16" s="838">
        <v>1</v>
      </c>
    </row>
    <row r="17" spans="1:21" ht="14.4" customHeight="1" x14ac:dyDescent="0.3">
      <c r="A17" s="831">
        <v>6</v>
      </c>
      <c r="B17" s="832" t="s">
        <v>2060</v>
      </c>
      <c r="C17" s="832" t="s">
        <v>2066</v>
      </c>
      <c r="D17" s="833" t="s">
        <v>2443</v>
      </c>
      <c r="E17" s="834" t="s">
        <v>2075</v>
      </c>
      <c r="F17" s="832" t="s">
        <v>2061</v>
      </c>
      <c r="G17" s="832" t="s">
        <v>2114</v>
      </c>
      <c r="H17" s="832" t="s">
        <v>630</v>
      </c>
      <c r="I17" s="832" t="s">
        <v>2115</v>
      </c>
      <c r="J17" s="832" t="s">
        <v>2116</v>
      </c>
      <c r="K17" s="832" t="s">
        <v>1670</v>
      </c>
      <c r="L17" s="835">
        <v>93.18</v>
      </c>
      <c r="M17" s="835">
        <v>93.18</v>
      </c>
      <c r="N17" s="832">
        <v>1</v>
      </c>
      <c r="O17" s="836">
        <v>1</v>
      </c>
      <c r="P17" s="835">
        <v>93.18</v>
      </c>
      <c r="Q17" s="837">
        <v>1</v>
      </c>
      <c r="R17" s="832">
        <v>1</v>
      </c>
      <c r="S17" s="837">
        <v>1</v>
      </c>
      <c r="T17" s="836">
        <v>1</v>
      </c>
      <c r="U17" s="838">
        <v>1</v>
      </c>
    </row>
    <row r="18" spans="1:21" ht="14.4" customHeight="1" x14ac:dyDescent="0.3">
      <c r="A18" s="831">
        <v>6</v>
      </c>
      <c r="B18" s="832" t="s">
        <v>2060</v>
      </c>
      <c r="C18" s="832" t="s">
        <v>2066</v>
      </c>
      <c r="D18" s="833" t="s">
        <v>2443</v>
      </c>
      <c r="E18" s="834" t="s">
        <v>2075</v>
      </c>
      <c r="F18" s="832" t="s">
        <v>2061</v>
      </c>
      <c r="G18" s="832" t="s">
        <v>2117</v>
      </c>
      <c r="H18" s="832" t="s">
        <v>630</v>
      </c>
      <c r="I18" s="832" t="s">
        <v>2118</v>
      </c>
      <c r="J18" s="832" t="s">
        <v>2119</v>
      </c>
      <c r="K18" s="832" t="s">
        <v>2120</v>
      </c>
      <c r="L18" s="835">
        <v>120.77</v>
      </c>
      <c r="M18" s="835">
        <v>362.31</v>
      </c>
      <c r="N18" s="832">
        <v>3</v>
      </c>
      <c r="O18" s="836">
        <v>2</v>
      </c>
      <c r="P18" s="835">
        <v>362.31</v>
      </c>
      <c r="Q18" s="837">
        <v>1</v>
      </c>
      <c r="R18" s="832">
        <v>3</v>
      </c>
      <c r="S18" s="837">
        <v>1</v>
      </c>
      <c r="T18" s="836">
        <v>2</v>
      </c>
      <c r="U18" s="838">
        <v>1</v>
      </c>
    </row>
    <row r="19" spans="1:21" ht="14.4" customHeight="1" x14ac:dyDescent="0.3">
      <c r="A19" s="831">
        <v>6</v>
      </c>
      <c r="B19" s="832" t="s">
        <v>2060</v>
      </c>
      <c r="C19" s="832" t="s">
        <v>2066</v>
      </c>
      <c r="D19" s="833" t="s">
        <v>2443</v>
      </c>
      <c r="E19" s="834" t="s">
        <v>2077</v>
      </c>
      <c r="F19" s="832" t="s">
        <v>2061</v>
      </c>
      <c r="G19" s="832" t="s">
        <v>2121</v>
      </c>
      <c r="H19" s="832" t="s">
        <v>577</v>
      </c>
      <c r="I19" s="832" t="s">
        <v>2122</v>
      </c>
      <c r="J19" s="832" t="s">
        <v>2123</v>
      </c>
      <c r="K19" s="832" t="s">
        <v>2124</v>
      </c>
      <c r="L19" s="835">
        <v>36.86</v>
      </c>
      <c r="M19" s="835">
        <v>110.58</v>
      </c>
      <c r="N19" s="832">
        <v>3</v>
      </c>
      <c r="O19" s="836">
        <v>1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6</v>
      </c>
      <c r="B20" s="832" t="s">
        <v>2060</v>
      </c>
      <c r="C20" s="832" t="s">
        <v>2066</v>
      </c>
      <c r="D20" s="833" t="s">
        <v>2443</v>
      </c>
      <c r="E20" s="834" t="s">
        <v>2077</v>
      </c>
      <c r="F20" s="832" t="s">
        <v>2061</v>
      </c>
      <c r="G20" s="832" t="s">
        <v>2121</v>
      </c>
      <c r="H20" s="832" t="s">
        <v>577</v>
      </c>
      <c r="I20" s="832" t="s">
        <v>2125</v>
      </c>
      <c r="J20" s="832" t="s">
        <v>2123</v>
      </c>
      <c r="K20" s="832" t="s">
        <v>2126</v>
      </c>
      <c r="L20" s="835">
        <v>0</v>
      </c>
      <c r="M20" s="835">
        <v>0</v>
      </c>
      <c r="N20" s="832">
        <v>1</v>
      </c>
      <c r="O20" s="836">
        <v>1</v>
      </c>
      <c r="P20" s="835"/>
      <c r="Q20" s="837"/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6</v>
      </c>
      <c r="B21" s="832" t="s">
        <v>2060</v>
      </c>
      <c r="C21" s="832" t="s">
        <v>2066</v>
      </c>
      <c r="D21" s="833" t="s">
        <v>2443</v>
      </c>
      <c r="E21" s="834" t="s">
        <v>2077</v>
      </c>
      <c r="F21" s="832" t="s">
        <v>2061</v>
      </c>
      <c r="G21" s="832" t="s">
        <v>2127</v>
      </c>
      <c r="H21" s="832" t="s">
        <v>630</v>
      </c>
      <c r="I21" s="832" t="s">
        <v>2128</v>
      </c>
      <c r="J21" s="832" t="s">
        <v>2129</v>
      </c>
      <c r="K21" s="832" t="s">
        <v>1787</v>
      </c>
      <c r="L21" s="835">
        <v>176.32</v>
      </c>
      <c r="M21" s="835">
        <v>176.32</v>
      </c>
      <c r="N21" s="832">
        <v>1</v>
      </c>
      <c r="O21" s="836">
        <v>1</v>
      </c>
      <c r="P21" s="835">
        <v>176.32</v>
      </c>
      <c r="Q21" s="837">
        <v>1</v>
      </c>
      <c r="R21" s="832">
        <v>1</v>
      </c>
      <c r="S21" s="837">
        <v>1</v>
      </c>
      <c r="T21" s="836">
        <v>1</v>
      </c>
      <c r="U21" s="838">
        <v>1</v>
      </c>
    </row>
    <row r="22" spans="1:21" ht="14.4" customHeight="1" x14ac:dyDescent="0.3">
      <c r="A22" s="831">
        <v>6</v>
      </c>
      <c r="B22" s="832" t="s">
        <v>2060</v>
      </c>
      <c r="C22" s="832" t="s">
        <v>2066</v>
      </c>
      <c r="D22" s="833" t="s">
        <v>2443</v>
      </c>
      <c r="E22" s="834" t="s">
        <v>2077</v>
      </c>
      <c r="F22" s="832" t="s">
        <v>2061</v>
      </c>
      <c r="G22" s="832" t="s">
        <v>2086</v>
      </c>
      <c r="H22" s="832" t="s">
        <v>577</v>
      </c>
      <c r="I22" s="832" t="s">
        <v>2087</v>
      </c>
      <c r="J22" s="832" t="s">
        <v>683</v>
      </c>
      <c r="K22" s="832" t="s">
        <v>2088</v>
      </c>
      <c r="L22" s="835">
        <v>344</v>
      </c>
      <c r="M22" s="835">
        <v>688</v>
      </c>
      <c r="N22" s="832">
        <v>2</v>
      </c>
      <c r="O22" s="836">
        <v>2</v>
      </c>
      <c r="P22" s="835">
        <v>344</v>
      </c>
      <c r="Q22" s="837">
        <v>0.5</v>
      </c>
      <c r="R22" s="832">
        <v>1</v>
      </c>
      <c r="S22" s="837">
        <v>0.5</v>
      </c>
      <c r="T22" s="836">
        <v>1</v>
      </c>
      <c r="U22" s="838">
        <v>0.5</v>
      </c>
    </row>
    <row r="23" spans="1:21" ht="14.4" customHeight="1" x14ac:dyDescent="0.3">
      <c r="A23" s="831">
        <v>6</v>
      </c>
      <c r="B23" s="832" t="s">
        <v>2060</v>
      </c>
      <c r="C23" s="832" t="s">
        <v>2066</v>
      </c>
      <c r="D23" s="833" t="s">
        <v>2443</v>
      </c>
      <c r="E23" s="834" t="s">
        <v>2077</v>
      </c>
      <c r="F23" s="832" t="s">
        <v>2061</v>
      </c>
      <c r="G23" s="832" t="s">
        <v>2130</v>
      </c>
      <c r="H23" s="832" t="s">
        <v>577</v>
      </c>
      <c r="I23" s="832" t="s">
        <v>2131</v>
      </c>
      <c r="J23" s="832" t="s">
        <v>653</v>
      </c>
      <c r="K23" s="832" t="s">
        <v>2132</v>
      </c>
      <c r="L23" s="835">
        <v>91.11</v>
      </c>
      <c r="M23" s="835">
        <v>182.22</v>
      </c>
      <c r="N23" s="832">
        <v>2</v>
      </c>
      <c r="O23" s="836">
        <v>1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6</v>
      </c>
      <c r="B24" s="832" t="s">
        <v>2060</v>
      </c>
      <c r="C24" s="832" t="s">
        <v>2066</v>
      </c>
      <c r="D24" s="833" t="s">
        <v>2443</v>
      </c>
      <c r="E24" s="834" t="s">
        <v>2077</v>
      </c>
      <c r="F24" s="832" t="s">
        <v>2061</v>
      </c>
      <c r="G24" s="832" t="s">
        <v>2130</v>
      </c>
      <c r="H24" s="832" t="s">
        <v>577</v>
      </c>
      <c r="I24" s="832" t="s">
        <v>2133</v>
      </c>
      <c r="J24" s="832" t="s">
        <v>653</v>
      </c>
      <c r="K24" s="832" t="s">
        <v>2134</v>
      </c>
      <c r="L24" s="835">
        <v>45.56</v>
      </c>
      <c r="M24" s="835">
        <v>136.68</v>
      </c>
      <c r="N24" s="832">
        <v>3</v>
      </c>
      <c r="O24" s="836">
        <v>1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6</v>
      </c>
      <c r="B25" s="832" t="s">
        <v>2060</v>
      </c>
      <c r="C25" s="832" t="s">
        <v>2066</v>
      </c>
      <c r="D25" s="833" t="s">
        <v>2443</v>
      </c>
      <c r="E25" s="834" t="s">
        <v>2077</v>
      </c>
      <c r="F25" s="832" t="s">
        <v>2061</v>
      </c>
      <c r="G25" s="832" t="s">
        <v>2135</v>
      </c>
      <c r="H25" s="832" t="s">
        <v>577</v>
      </c>
      <c r="I25" s="832" t="s">
        <v>2136</v>
      </c>
      <c r="J25" s="832" t="s">
        <v>2137</v>
      </c>
      <c r="K25" s="832" t="s">
        <v>2138</v>
      </c>
      <c r="L25" s="835">
        <v>973.26</v>
      </c>
      <c r="M25" s="835">
        <v>5839.5599999999995</v>
      </c>
      <c r="N25" s="832">
        <v>6</v>
      </c>
      <c r="O25" s="836">
        <v>2</v>
      </c>
      <c r="P25" s="835">
        <v>5839.5599999999995</v>
      </c>
      <c r="Q25" s="837">
        <v>1</v>
      </c>
      <c r="R25" s="832">
        <v>6</v>
      </c>
      <c r="S25" s="837">
        <v>1</v>
      </c>
      <c r="T25" s="836">
        <v>2</v>
      </c>
      <c r="U25" s="838">
        <v>1</v>
      </c>
    </row>
    <row r="26" spans="1:21" ht="14.4" customHeight="1" x14ac:dyDescent="0.3">
      <c r="A26" s="831">
        <v>6</v>
      </c>
      <c r="B26" s="832" t="s">
        <v>2060</v>
      </c>
      <c r="C26" s="832" t="s">
        <v>2066</v>
      </c>
      <c r="D26" s="833" t="s">
        <v>2443</v>
      </c>
      <c r="E26" s="834" t="s">
        <v>2077</v>
      </c>
      <c r="F26" s="832" t="s">
        <v>2061</v>
      </c>
      <c r="G26" s="832" t="s">
        <v>2111</v>
      </c>
      <c r="H26" s="832" t="s">
        <v>577</v>
      </c>
      <c r="I26" s="832" t="s">
        <v>2112</v>
      </c>
      <c r="J26" s="832" t="s">
        <v>992</v>
      </c>
      <c r="K26" s="832" t="s">
        <v>2113</v>
      </c>
      <c r="L26" s="835">
        <v>107.27</v>
      </c>
      <c r="M26" s="835">
        <v>321.81</v>
      </c>
      <c r="N26" s="832">
        <v>3</v>
      </c>
      <c r="O26" s="836">
        <v>1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6</v>
      </c>
      <c r="B27" s="832" t="s">
        <v>2060</v>
      </c>
      <c r="C27" s="832" t="s">
        <v>2066</v>
      </c>
      <c r="D27" s="833" t="s">
        <v>2443</v>
      </c>
      <c r="E27" s="834" t="s">
        <v>2077</v>
      </c>
      <c r="F27" s="832" t="s">
        <v>2061</v>
      </c>
      <c r="G27" s="832" t="s">
        <v>2111</v>
      </c>
      <c r="H27" s="832" t="s">
        <v>577</v>
      </c>
      <c r="I27" s="832" t="s">
        <v>2139</v>
      </c>
      <c r="J27" s="832" t="s">
        <v>992</v>
      </c>
      <c r="K27" s="832" t="s">
        <v>2113</v>
      </c>
      <c r="L27" s="835">
        <v>107.27</v>
      </c>
      <c r="M27" s="835">
        <v>321.81</v>
      </c>
      <c r="N27" s="832">
        <v>3</v>
      </c>
      <c r="O27" s="836">
        <v>1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6</v>
      </c>
      <c r="B28" s="832" t="s">
        <v>2060</v>
      </c>
      <c r="C28" s="832" t="s">
        <v>2066</v>
      </c>
      <c r="D28" s="833" t="s">
        <v>2443</v>
      </c>
      <c r="E28" s="834" t="s">
        <v>2077</v>
      </c>
      <c r="F28" s="832" t="s">
        <v>2061</v>
      </c>
      <c r="G28" s="832" t="s">
        <v>2140</v>
      </c>
      <c r="H28" s="832" t="s">
        <v>577</v>
      </c>
      <c r="I28" s="832" t="s">
        <v>2141</v>
      </c>
      <c r="J28" s="832" t="s">
        <v>2142</v>
      </c>
      <c r="K28" s="832" t="s">
        <v>2143</v>
      </c>
      <c r="L28" s="835">
        <v>0</v>
      </c>
      <c r="M28" s="835">
        <v>0</v>
      </c>
      <c r="N28" s="832">
        <v>2</v>
      </c>
      <c r="O28" s="836">
        <v>0.5</v>
      </c>
      <c r="P28" s="835">
        <v>0</v>
      </c>
      <c r="Q28" s="837"/>
      <c r="R28" s="832">
        <v>2</v>
      </c>
      <c r="S28" s="837">
        <v>1</v>
      </c>
      <c r="T28" s="836">
        <v>0.5</v>
      </c>
      <c r="U28" s="838">
        <v>1</v>
      </c>
    </row>
    <row r="29" spans="1:21" ht="14.4" customHeight="1" x14ac:dyDescent="0.3">
      <c r="A29" s="831">
        <v>6</v>
      </c>
      <c r="B29" s="832" t="s">
        <v>2060</v>
      </c>
      <c r="C29" s="832" t="s">
        <v>2066</v>
      </c>
      <c r="D29" s="833" t="s">
        <v>2443</v>
      </c>
      <c r="E29" s="834" t="s">
        <v>2077</v>
      </c>
      <c r="F29" s="832" t="s">
        <v>2061</v>
      </c>
      <c r="G29" s="832" t="s">
        <v>2144</v>
      </c>
      <c r="H29" s="832" t="s">
        <v>630</v>
      </c>
      <c r="I29" s="832" t="s">
        <v>1772</v>
      </c>
      <c r="J29" s="832" t="s">
        <v>1773</v>
      </c>
      <c r="K29" s="832" t="s">
        <v>1774</v>
      </c>
      <c r="L29" s="835">
        <v>93.43</v>
      </c>
      <c r="M29" s="835">
        <v>560.58000000000004</v>
      </c>
      <c r="N29" s="832">
        <v>6</v>
      </c>
      <c r="O29" s="836">
        <v>2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6</v>
      </c>
      <c r="B30" s="832" t="s">
        <v>2060</v>
      </c>
      <c r="C30" s="832" t="s">
        <v>2066</v>
      </c>
      <c r="D30" s="833" t="s">
        <v>2443</v>
      </c>
      <c r="E30" s="834" t="s">
        <v>2077</v>
      </c>
      <c r="F30" s="832" t="s">
        <v>2061</v>
      </c>
      <c r="G30" s="832" t="s">
        <v>2145</v>
      </c>
      <c r="H30" s="832" t="s">
        <v>630</v>
      </c>
      <c r="I30" s="832" t="s">
        <v>2146</v>
      </c>
      <c r="J30" s="832" t="s">
        <v>2034</v>
      </c>
      <c r="K30" s="832" t="s">
        <v>2147</v>
      </c>
      <c r="L30" s="835">
        <v>69.16</v>
      </c>
      <c r="M30" s="835">
        <v>207.48</v>
      </c>
      <c r="N30" s="832">
        <v>3</v>
      </c>
      <c r="O30" s="836">
        <v>1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6</v>
      </c>
      <c r="B31" s="832" t="s">
        <v>2060</v>
      </c>
      <c r="C31" s="832" t="s">
        <v>2066</v>
      </c>
      <c r="D31" s="833" t="s">
        <v>2443</v>
      </c>
      <c r="E31" s="834" t="s">
        <v>2077</v>
      </c>
      <c r="F31" s="832" t="s">
        <v>2061</v>
      </c>
      <c r="G31" s="832" t="s">
        <v>2145</v>
      </c>
      <c r="H31" s="832" t="s">
        <v>630</v>
      </c>
      <c r="I31" s="832" t="s">
        <v>2033</v>
      </c>
      <c r="J31" s="832" t="s">
        <v>2034</v>
      </c>
      <c r="K31" s="832" t="s">
        <v>2035</v>
      </c>
      <c r="L31" s="835">
        <v>207.45</v>
      </c>
      <c r="M31" s="835">
        <v>207.45</v>
      </c>
      <c r="N31" s="832">
        <v>1</v>
      </c>
      <c r="O31" s="836">
        <v>1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6</v>
      </c>
      <c r="B32" s="832" t="s">
        <v>2060</v>
      </c>
      <c r="C32" s="832" t="s">
        <v>2066</v>
      </c>
      <c r="D32" s="833" t="s">
        <v>2443</v>
      </c>
      <c r="E32" s="834" t="s">
        <v>2077</v>
      </c>
      <c r="F32" s="832" t="s">
        <v>2061</v>
      </c>
      <c r="G32" s="832" t="s">
        <v>2148</v>
      </c>
      <c r="H32" s="832" t="s">
        <v>577</v>
      </c>
      <c r="I32" s="832" t="s">
        <v>2149</v>
      </c>
      <c r="J32" s="832" t="s">
        <v>2150</v>
      </c>
      <c r="K32" s="832" t="s">
        <v>2151</v>
      </c>
      <c r="L32" s="835">
        <v>32.25</v>
      </c>
      <c r="M32" s="835">
        <v>32.25</v>
      </c>
      <c r="N32" s="832">
        <v>1</v>
      </c>
      <c r="O32" s="836">
        <v>1</v>
      </c>
      <c r="P32" s="835">
        <v>32.25</v>
      </c>
      <c r="Q32" s="837">
        <v>1</v>
      </c>
      <c r="R32" s="832">
        <v>1</v>
      </c>
      <c r="S32" s="837">
        <v>1</v>
      </c>
      <c r="T32" s="836">
        <v>1</v>
      </c>
      <c r="U32" s="838">
        <v>1</v>
      </c>
    </row>
    <row r="33" spans="1:21" ht="14.4" customHeight="1" x14ac:dyDescent="0.3">
      <c r="A33" s="831">
        <v>6</v>
      </c>
      <c r="B33" s="832" t="s">
        <v>2060</v>
      </c>
      <c r="C33" s="832" t="s">
        <v>2066</v>
      </c>
      <c r="D33" s="833" t="s">
        <v>2443</v>
      </c>
      <c r="E33" s="834" t="s">
        <v>2077</v>
      </c>
      <c r="F33" s="832" t="s">
        <v>2061</v>
      </c>
      <c r="G33" s="832" t="s">
        <v>2148</v>
      </c>
      <c r="H33" s="832" t="s">
        <v>577</v>
      </c>
      <c r="I33" s="832" t="s">
        <v>2152</v>
      </c>
      <c r="J33" s="832" t="s">
        <v>693</v>
      </c>
      <c r="K33" s="832" t="s">
        <v>2153</v>
      </c>
      <c r="L33" s="835">
        <v>16.12</v>
      </c>
      <c r="M33" s="835">
        <v>16.12</v>
      </c>
      <c r="N33" s="832">
        <v>1</v>
      </c>
      <c r="O33" s="836">
        <v>1</v>
      </c>
      <c r="P33" s="835"/>
      <c r="Q33" s="837">
        <v>0</v>
      </c>
      <c r="R33" s="832"/>
      <c r="S33" s="837">
        <v>0</v>
      </c>
      <c r="T33" s="836"/>
      <c r="U33" s="838">
        <v>0</v>
      </c>
    </row>
    <row r="34" spans="1:21" ht="14.4" customHeight="1" x14ac:dyDescent="0.3">
      <c r="A34" s="831">
        <v>6</v>
      </c>
      <c r="B34" s="832" t="s">
        <v>2060</v>
      </c>
      <c r="C34" s="832" t="s">
        <v>2066</v>
      </c>
      <c r="D34" s="833" t="s">
        <v>2443</v>
      </c>
      <c r="E34" s="834" t="s">
        <v>2077</v>
      </c>
      <c r="F34" s="832" t="s">
        <v>2061</v>
      </c>
      <c r="G34" s="832" t="s">
        <v>2154</v>
      </c>
      <c r="H34" s="832" t="s">
        <v>577</v>
      </c>
      <c r="I34" s="832" t="s">
        <v>2155</v>
      </c>
      <c r="J34" s="832" t="s">
        <v>2156</v>
      </c>
      <c r="K34" s="832" t="s">
        <v>2157</v>
      </c>
      <c r="L34" s="835">
        <v>57.19</v>
      </c>
      <c r="M34" s="835">
        <v>57.19</v>
      </c>
      <c r="N34" s="832">
        <v>1</v>
      </c>
      <c r="O34" s="836">
        <v>0.5</v>
      </c>
      <c r="P34" s="835">
        <v>57.19</v>
      </c>
      <c r="Q34" s="837">
        <v>1</v>
      </c>
      <c r="R34" s="832">
        <v>1</v>
      </c>
      <c r="S34" s="837">
        <v>1</v>
      </c>
      <c r="T34" s="836">
        <v>0.5</v>
      </c>
      <c r="U34" s="838">
        <v>1</v>
      </c>
    </row>
    <row r="35" spans="1:21" ht="14.4" customHeight="1" x14ac:dyDescent="0.3">
      <c r="A35" s="831">
        <v>6</v>
      </c>
      <c r="B35" s="832" t="s">
        <v>2060</v>
      </c>
      <c r="C35" s="832" t="s">
        <v>2066</v>
      </c>
      <c r="D35" s="833" t="s">
        <v>2443</v>
      </c>
      <c r="E35" s="834" t="s">
        <v>2077</v>
      </c>
      <c r="F35" s="832" t="s">
        <v>2061</v>
      </c>
      <c r="G35" s="832" t="s">
        <v>2158</v>
      </c>
      <c r="H35" s="832" t="s">
        <v>630</v>
      </c>
      <c r="I35" s="832" t="s">
        <v>2159</v>
      </c>
      <c r="J35" s="832" t="s">
        <v>1942</v>
      </c>
      <c r="K35" s="832" t="s">
        <v>2160</v>
      </c>
      <c r="L35" s="835">
        <v>181.45</v>
      </c>
      <c r="M35" s="835">
        <v>181.45</v>
      </c>
      <c r="N35" s="832">
        <v>1</v>
      </c>
      <c r="O35" s="836">
        <v>1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6</v>
      </c>
      <c r="B36" s="832" t="s">
        <v>2060</v>
      </c>
      <c r="C36" s="832" t="s">
        <v>2066</v>
      </c>
      <c r="D36" s="833" t="s">
        <v>2443</v>
      </c>
      <c r="E36" s="834" t="s">
        <v>2077</v>
      </c>
      <c r="F36" s="832" t="s">
        <v>2061</v>
      </c>
      <c r="G36" s="832" t="s">
        <v>2161</v>
      </c>
      <c r="H36" s="832" t="s">
        <v>577</v>
      </c>
      <c r="I36" s="832" t="s">
        <v>2162</v>
      </c>
      <c r="J36" s="832" t="s">
        <v>748</v>
      </c>
      <c r="K36" s="832" t="s">
        <v>2163</v>
      </c>
      <c r="L36" s="835">
        <v>0</v>
      </c>
      <c r="M36" s="835">
        <v>0</v>
      </c>
      <c r="N36" s="832">
        <v>5</v>
      </c>
      <c r="O36" s="836">
        <v>1</v>
      </c>
      <c r="P36" s="835">
        <v>0</v>
      </c>
      <c r="Q36" s="837"/>
      <c r="R36" s="832">
        <v>5</v>
      </c>
      <c r="S36" s="837">
        <v>1</v>
      </c>
      <c r="T36" s="836">
        <v>1</v>
      </c>
      <c r="U36" s="838">
        <v>1</v>
      </c>
    </row>
    <row r="37" spans="1:21" ht="14.4" customHeight="1" x14ac:dyDescent="0.3">
      <c r="A37" s="831">
        <v>6</v>
      </c>
      <c r="B37" s="832" t="s">
        <v>2060</v>
      </c>
      <c r="C37" s="832" t="s">
        <v>2066</v>
      </c>
      <c r="D37" s="833" t="s">
        <v>2443</v>
      </c>
      <c r="E37" s="834" t="s">
        <v>2077</v>
      </c>
      <c r="F37" s="832" t="s">
        <v>2062</v>
      </c>
      <c r="G37" s="832" t="s">
        <v>2089</v>
      </c>
      <c r="H37" s="832" t="s">
        <v>577</v>
      </c>
      <c r="I37" s="832" t="s">
        <v>2093</v>
      </c>
      <c r="J37" s="832" t="s">
        <v>2094</v>
      </c>
      <c r="K37" s="832" t="s">
        <v>2095</v>
      </c>
      <c r="L37" s="835">
        <v>864.39</v>
      </c>
      <c r="M37" s="835">
        <v>35439.989999999983</v>
      </c>
      <c r="N37" s="832">
        <v>41</v>
      </c>
      <c r="O37" s="836">
        <v>41</v>
      </c>
      <c r="P37" s="835">
        <v>32846.819999999985</v>
      </c>
      <c r="Q37" s="837">
        <v>0.92682926829268297</v>
      </c>
      <c r="R37" s="832">
        <v>38</v>
      </c>
      <c r="S37" s="837">
        <v>0.92682926829268297</v>
      </c>
      <c r="T37" s="836">
        <v>38</v>
      </c>
      <c r="U37" s="838">
        <v>0.92682926829268297</v>
      </c>
    </row>
    <row r="38" spans="1:21" ht="14.4" customHeight="1" x14ac:dyDescent="0.3">
      <c r="A38" s="831">
        <v>6</v>
      </c>
      <c r="B38" s="832" t="s">
        <v>2060</v>
      </c>
      <c r="C38" s="832" t="s">
        <v>2066</v>
      </c>
      <c r="D38" s="833" t="s">
        <v>2443</v>
      </c>
      <c r="E38" s="834" t="s">
        <v>2077</v>
      </c>
      <c r="F38" s="832" t="s">
        <v>2062</v>
      </c>
      <c r="G38" s="832" t="s">
        <v>2089</v>
      </c>
      <c r="H38" s="832" t="s">
        <v>577</v>
      </c>
      <c r="I38" s="832" t="s">
        <v>2096</v>
      </c>
      <c r="J38" s="832" t="s">
        <v>2097</v>
      </c>
      <c r="K38" s="832" t="s">
        <v>2098</v>
      </c>
      <c r="L38" s="835">
        <v>1978.94</v>
      </c>
      <c r="M38" s="835">
        <v>65305.020000000019</v>
      </c>
      <c r="N38" s="832">
        <v>33</v>
      </c>
      <c r="O38" s="836">
        <v>33</v>
      </c>
      <c r="P38" s="835">
        <v>55410.320000000022</v>
      </c>
      <c r="Q38" s="837">
        <v>0.84848484848484862</v>
      </c>
      <c r="R38" s="832">
        <v>28</v>
      </c>
      <c r="S38" s="837">
        <v>0.84848484848484851</v>
      </c>
      <c r="T38" s="836">
        <v>28</v>
      </c>
      <c r="U38" s="838">
        <v>0.84848484848484851</v>
      </c>
    </row>
    <row r="39" spans="1:21" ht="14.4" customHeight="1" x14ac:dyDescent="0.3">
      <c r="A39" s="831">
        <v>6</v>
      </c>
      <c r="B39" s="832" t="s">
        <v>2060</v>
      </c>
      <c r="C39" s="832" t="s">
        <v>2066</v>
      </c>
      <c r="D39" s="833" t="s">
        <v>2443</v>
      </c>
      <c r="E39" s="834" t="s">
        <v>2077</v>
      </c>
      <c r="F39" s="832" t="s">
        <v>2062</v>
      </c>
      <c r="G39" s="832" t="s">
        <v>2089</v>
      </c>
      <c r="H39" s="832" t="s">
        <v>577</v>
      </c>
      <c r="I39" s="832" t="s">
        <v>2164</v>
      </c>
      <c r="J39" s="832" t="s">
        <v>2165</v>
      </c>
      <c r="K39" s="832" t="s">
        <v>2166</v>
      </c>
      <c r="L39" s="835">
        <v>700</v>
      </c>
      <c r="M39" s="835">
        <v>8400</v>
      </c>
      <c r="N39" s="832">
        <v>12</v>
      </c>
      <c r="O39" s="836">
        <v>12</v>
      </c>
      <c r="P39" s="835">
        <v>7000</v>
      </c>
      <c r="Q39" s="837">
        <v>0.83333333333333337</v>
      </c>
      <c r="R39" s="832">
        <v>10</v>
      </c>
      <c r="S39" s="837">
        <v>0.83333333333333337</v>
      </c>
      <c r="T39" s="836">
        <v>10</v>
      </c>
      <c r="U39" s="838">
        <v>0.83333333333333337</v>
      </c>
    </row>
    <row r="40" spans="1:21" ht="14.4" customHeight="1" x14ac:dyDescent="0.3">
      <c r="A40" s="831">
        <v>6</v>
      </c>
      <c r="B40" s="832" t="s">
        <v>2060</v>
      </c>
      <c r="C40" s="832" t="s">
        <v>2066</v>
      </c>
      <c r="D40" s="833" t="s">
        <v>2443</v>
      </c>
      <c r="E40" s="834" t="s">
        <v>2077</v>
      </c>
      <c r="F40" s="832" t="s">
        <v>2062</v>
      </c>
      <c r="G40" s="832" t="s">
        <v>2089</v>
      </c>
      <c r="H40" s="832" t="s">
        <v>577</v>
      </c>
      <c r="I40" s="832" t="s">
        <v>2167</v>
      </c>
      <c r="J40" s="832" t="s">
        <v>2168</v>
      </c>
      <c r="K40" s="832" t="s">
        <v>2169</v>
      </c>
      <c r="L40" s="835">
        <v>700</v>
      </c>
      <c r="M40" s="835">
        <v>2100</v>
      </c>
      <c r="N40" s="832">
        <v>3</v>
      </c>
      <c r="O40" s="836">
        <v>3</v>
      </c>
      <c r="P40" s="835">
        <v>2100</v>
      </c>
      <c r="Q40" s="837">
        <v>1</v>
      </c>
      <c r="R40" s="832">
        <v>3</v>
      </c>
      <c r="S40" s="837">
        <v>1</v>
      </c>
      <c r="T40" s="836">
        <v>3</v>
      </c>
      <c r="U40" s="838">
        <v>1</v>
      </c>
    </row>
    <row r="41" spans="1:21" ht="14.4" customHeight="1" x14ac:dyDescent="0.3">
      <c r="A41" s="831">
        <v>6</v>
      </c>
      <c r="B41" s="832" t="s">
        <v>2060</v>
      </c>
      <c r="C41" s="832" t="s">
        <v>2066</v>
      </c>
      <c r="D41" s="833" t="s">
        <v>2443</v>
      </c>
      <c r="E41" s="834" t="s">
        <v>2077</v>
      </c>
      <c r="F41" s="832" t="s">
        <v>2062</v>
      </c>
      <c r="G41" s="832" t="s">
        <v>2099</v>
      </c>
      <c r="H41" s="832" t="s">
        <v>577</v>
      </c>
      <c r="I41" s="832" t="s">
        <v>2100</v>
      </c>
      <c r="J41" s="832" t="s">
        <v>2101</v>
      </c>
      <c r="K41" s="832" t="s">
        <v>2102</v>
      </c>
      <c r="L41" s="835">
        <v>0</v>
      </c>
      <c r="M41" s="835">
        <v>0</v>
      </c>
      <c r="N41" s="832">
        <v>3</v>
      </c>
      <c r="O41" s="836">
        <v>3</v>
      </c>
      <c r="P41" s="835"/>
      <c r="Q41" s="837"/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6</v>
      </c>
      <c r="B42" s="832" t="s">
        <v>2060</v>
      </c>
      <c r="C42" s="832" t="s">
        <v>2066</v>
      </c>
      <c r="D42" s="833" t="s">
        <v>2443</v>
      </c>
      <c r="E42" s="834" t="s">
        <v>2078</v>
      </c>
      <c r="F42" s="832" t="s">
        <v>2061</v>
      </c>
      <c r="G42" s="832" t="s">
        <v>2170</v>
      </c>
      <c r="H42" s="832" t="s">
        <v>630</v>
      </c>
      <c r="I42" s="832" t="s">
        <v>1875</v>
      </c>
      <c r="J42" s="832" t="s">
        <v>821</v>
      </c>
      <c r="K42" s="832" t="s">
        <v>1876</v>
      </c>
      <c r="L42" s="835">
        <v>176.32</v>
      </c>
      <c r="M42" s="835">
        <v>176.32</v>
      </c>
      <c r="N42" s="832">
        <v>1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6</v>
      </c>
      <c r="B43" s="832" t="s">
        <v>2060</v>
      </c>
      <c r="C43" s="832" t="s">
        <v>2066</v>
      </c>
      <c r="D43" s="833" t="s">
        <v>2443</v>
      </c>
      <c r="E43" s="834" t="s">
        <v>2078</v>
      </c>
      <c r="F43" s="832" t="s">
        <v>2061</v>
      </c>
      <c r="G43" s="832" t="s">
        <v>2171</v>
      </c>
      <c r="H43" s="832" t="s">
        <v>577</v>
      </c>
      <c r="I43" s="832" t="s">
        <v>2172</v>
      </c>
      <c r="J43" s="832" t="s">
        <v>2173</v>
      </c>
      <c r="K43" s="832" t="s">
        <v>2174</v>
      </c>
      <c r="L43" s="835">
        <v>391.67</v>
      </c>
      <c r="M43" s="835">
        <v>391.67</v>
      </c>
      <c r="N43" s="832">
        <v>1</v>
      </c>
      <c r="O43" s="836">
        <v>0.5</v>
      </c>
      <c r="P43" s="835">
        <v>391.67</v>
      </c>
      <c r="Q43" s="837">
        <v>1</v>
      </c>
      <c r="R43" s="832">
        <v>1</v>
      </c>
      <c r="S43" s="837">
        <v>1</v>
      </c>
      <c r="T43" s="836">
        <v>0.5</v>
      </c>
      <c r="U43" s="838">
        <v>1</v>
      </c>
    </row>
    <row r="44" spans="1:21" ht="14.4" customHeight="1" x14ac:dyDescent="0.3">
      <c r="A44" s="831">
        <v>6</v>
      </c>
      <c r="B44" s="832" t="s">
        <v>2060</v>
      </c>
      <c r="C44" s="832" t="s">
        <v>2066</v>
      </c>
      <c r="D44" s="833" t="s">
        <v>2443</v>
      </c>
      <c r="E44" s="834" t="s">
        <v>2078</v>
      </c>
      <c r="F44" s="832" t="s">
        <v>2061</v>
      </c>
      <c r="G44" s="832" t="s">
        <v>2171</v>
      </c>
      <c r="H44" s="832" t="s">
        <v>577</v>
      </c>
      <c r="I44" s="832" t="s">
        <v>2175</v>
      </c>
      <c r="J44" s="832" t="s">
        <v>2173</v>
      </c>
      <c r="K44" s="832" t="s">
        <v>2176</v>
      </c>
      <c r="L44" s="835">
        <v>195.83</v>
      </c>
      <c r="M44" s="835">
        <v>195.83</v>
      </c>
      <c r="N44" s="832">
        <v>1</v>
      </c>
      <c r="O44" s="836">
        <v>0.5</v>
      </c>
      <c r="P44" s="835">
        <v>195.83</v>
      </c>
      <c r="Q44" s="837">
        <v>1</v>
      </c>
      <c r="R44" s="832">
        <v>1</v>
      </c>
      <c r="S44" s="837">
        <v>1</v>
      </c>
      <c r="T44" s="836">
        <v>0.5</v>
      </c>
      <c r="U44" s="838">
        <v>1</v>
      </c>
    </row>
    <row r="45" spans="1:21" ht="14.4" customHeight="1" x14ac:dyDescent="0.3">
      <c r="A45" s="831">
        <v>6</v>
      </c>
      <c r="B45" s="832" t="s">
        <v>2060</v>
      </c>
      <c r="C45" s="832" t="s">
        <v>2066</v>
      </c>
      <c r="D45" s="833" t="s">
        <v>2443</v>
      </c>
      <c r="E45" s="834" t="s">
        <v>2078</v>
      </c>
      <c r="F45" s="832" t="s">
        <v>2061</v>
      </c>
      <c r="G45" s="832" t="s">
        <v>2127</v>
      </c>
      <c r="H45" s="832" t="s">
        <v>577</v>
      </c>
      <c r="I45" s="832" t="s">
        <v>2177</v>
      </c>
      <c r="J45" s="832" t="s">
        <v>2178</v>
      </c>
      <c r="K45" s="832" t="s">
        <v>1787</v>
      </c>
      <c r="L45" s="835">
        <v>207.45</v>
      </c>
      <c r="M45" s="835">
        <v>414.9</v>
      </c>
      <c r="N45" s="832">
        <v>2</v>
      </c>
      <c r="O45" s="836">
        <v>1.5</v>
      </c>
      <c r="P45" s="835">
        <v>207.45</v>
      </c>
      <c r="Q45" s="837">
        <v>0.5</v>
      </c>
      <c r="R45" s="832">
        <v>1</v>
      </c>
      <c r="S45" s="837">
        <v>0.5</v>
      </c>
      <c r="T45" s="836">
        <v>0.5</v>
      </c>
      <c r="U45" s="838">
        <v>0.33333333333333331</v>
      </c>
    </row>
    <row r="46" spans="1:21" ht="14.4" customHeight="1" x14ac:dyDescent="0.3">
      <c r="A46" s="831">
        <v>6</v>
      </c>
      <c r="B46" s="832" t="s">
        <v>2060</v>
      </c>
      <c r="C46" s="832" t="s">
        <v>2066</v>
      </c>
      <c r="D46" s="833" t="s">
        <v>2443</v>
      </c>
      <c r="E46" s="834" t="s">
        <v>2078</v>
      </c>
      <c r="F46" s="832" t="s">
        <v>2061</v>
      </c>
      <c r="G46" s="832" t="s">
        <v>2127</v>
      </c>
      <c r="H46" s="832" t="s">
        <v>577</v>
      </c>
      <c r="I46" s="832" t="s">
        <v>2179</v>
      </c>
      <c r="J46" s="832" t="s">
        <v>2178</v>
      </c>
      <c r="K46" s="832" t="s">
        <v>2180</v>
      </c>
      <c r="L46" s="835">
        <v>69.16</v>
      </c>
      <c r="M46" s="835">
        <v>69.16</v>
      </c>
      <c r="N46" s="832">
        <v>1</v>
      </c>
      <c r="O46" s="836">
        <v>0.5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6</v>
      </c>
      <c r="B47" s="832" t="s">
        <v>2060</v>
      </c>
      <c r="C47" s="832" t="s">
        <v>2066</v>
      </c>
      <c r="D47" s="833" t="s">
        <v>2443</v>
      </c>
      <c r="E47" s="834" t="s">
        <v>2078</v>
      </c>
      <c r="F47" s="832" t="s">
        <v>2061</v>
      </c>
      <c r="G47" s="832" t="s">
        <v>2181</v>
      </c>
      <c r="H47" s="832" t="s">
        <v>577</v>
      </c>
      <c r="I47" s="832" t="s">
        <v>2182</v>
      </c>
      <c r="J47" s="832" t="s">
        <v>879</v>
      </c>
      <c r="K47" s="832" t="s">
        <v>2183</v>
      </c>
      <c r="L47" s="835">
        <v>96.84</v>
      </c>
      <c r="M47" s="835">
        <v>96.84</v>
      </c>
      <c r="N47" s="832">
        <v>1</v>
      </c>
      <c r="O47" s="836">
        <v>0.5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6</v>
      </c>
      <c r="B48" s="832" t="s">
        <v>2060</v>
      </c>
      <c r="C48" s="832" t="s">
        <v>2066</v>
      </c>
      <c r="D48" s="833" t="s">
        <v>2443</v>
      </c>
      <c r="E48" s="834" t="s">
        <v>2078</v>
      </c>
      <c r="F48" s="832" t="s">
        <v>2061</v>
      </c>
      <c r="G48" s="832" t="s">
        <v>2181</v>
      </c>
      <c r="H48" s="832" t="s">
        <v>577</v>
      </c>
      <c r="I48" s="832" t="s">
        <v>2184</v>
      </c>
      <c r="J48" s="832" t="s">
        <v>2185</v>
      </c>
      <c r="K48" s="832" t="s">
        <v>2186</v>
      </c>
      <c r="L48" s="835">
        <v>161.4</v>
      </c>
      <c r="M48" s="835">
        <v>161.4</v>
      </c>
      <c r="N48" s="832">
        <v>1</v>
      </c>
      <c r="O48" s="836">
        <v>0.5</v>
      </c>
      <c r="P48" s="835">
        <v>161.4</v>
      </c>
      <c r="Q48" s="837">
        <v>1</v>
      </c>
      <c r="R48" s="832">
        <v>1</v>
      </c>
      <c r="S48" s="837">
        <v>1</v>
      </c>
      <c r="T48" s="836">
        <v>0.5</v>
      </c>
      <c r="U48" s="838">
        <v>1</v>
      </c>
    </row>
    <row r="49" spans="1:21" ht="14.4" customHeight="1" x14ac:dyDescent="0.3">
      <c r="A49" s="831">
        <v>6</v>
      </c>
      <c r="B49" s="832" t="s">
        <v>2060</v>
      </c>
      <c r="C49" s="832" t="s">
        <v>2066</v>
      </c>
      <c r="D49" s="833" t="s">
        <v>2443</v>
      </c>
      <c r="E49" s="834" t="s">
        <v>2078</v>
      </c>
      <c r="F49" s="832" t="s">
        <v>2061</v>
      </c>
      <c r="G49" s="832" t="s">
        <v>2181</v>
      </c>
      <c r="H49" s="832" t="s">
        <v>577</v>
      </c>
      <c r="I49" s="832" t="s">
        <v>2187</v>
      </c>
      <c r="J49" s="832" t="s">
        <v>2188</v>
      </c>
      <c r="K49" s="832" t="s">
        <v>2189</v>
      </c>
      <c r="L49" s="835">
        <v>161.4</v>
      </c>
      <c r="M49" s="835">
        <v>161.4</v>
      </c>
      <c r="N49" s="832">
        <v>1</v>
      </c>
      <c r="O49" s="836">
        <v>0.5</v>
      </c>
      <c r="P49" s="835">
        <v>161.4</v>
      </c>
      <c r="Q49" s="837">
        <v>1</v>
      </c>
      <c r="R49" s="832">
        <v>1</v>
      </c>
      <c r="S49" s="837">
        <v>1</v>
      </c>
      <c r="T49" s="836">
        <v>0.5</v>
      </c>
      <c r="U49" s="838">
        <v>1</v>
      </c>
    </row>
    <row r="50" spans="1:21" ht="14.4" customHeight="1" x14ac:dyDescent="0.3">
      <c r="A50" s="831">
        <v>6</v>
      </c>
      <c r="B50" s="832" t="s">
        <v>2060</v>
      </c>
      <c r="C50" s="832" t="s">
        <v>2066</v>
      </c>
      <c r="D50" s="833" t="s">
        <v>2443</v>
      </c>
      <c r="E50" s="834" t="s">
        <v>2078</v>
      </c>
      <c r="F50" s="832" t="s">
        <v>2061</v>
      </c>
      <c r="G50" s="832" t="s">
        <v>2130</v>
      </c>
      <c r="H50" s="832" t="s">
        <v>577</v>
      </c>
      <c r="I50" s="832" t="s">
        <v>2190</v>
      </c>
      <c r="J50" s="832" t="s">
        <v>653</v>
      </c>
      <c r="K50" s="832" t="s">
        <v>2191</v>
      </c>
      <c r="L50" s="835">
        <v>182.22</v>
      </c>
      <c r="M50" s="835">
        <v>182.22</v>
      </c>
      <c r="N50" s="832">
        <v>1</v>
      </c>
      <c r="O50" s="836">
        <v>1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6</v>
      </c>
      <c r="B51" s="832" t="s">
        <v>2060</v>
      </c>
      <c r="C51" s="832" t="s">
        <v>2066</v>
      </c>
      <c r="D51" s="833" t="s">
        <v>2443</v>
      </c>
      <c r="E51" s="834" t="s">
        <v>2078</v>
      </c>
      <c r="F51" s="832" t="s">
        <v>2061</v>
      </c>
      <c r="G51" s="832" t="s">
        <v>2130</v>
      </c>
      <c r="H51" s="832" t="s">
        <v>577</v>
      </c>
      <c r="I51" s="832" t="s">
        <v>2192</v>
      </c>
      <c r="J51" s="832" t="s">
        <v>653</v>
      </c>
      <c r="K51" s="832" t="s">
        <v>2191</v>
      </c>
      <c r="L51" s="835">
        <v>182.22</v>
      </c>
      <c r="M51" s="835">
        <v>911.1</v>
      </c>
      <c r="N51" s="832">
        <v>5</v>
      </c>
      <c r="O51" s="836">
        <v>5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6</v>
      </c>
      <c r="B52" s="832" t="s">
        <v>2060</v>
      </c>
      <c r="C52" s="832" t="s">
        <v>2066</v>
      </c>
      <c r="D52" s="833" t="s">
        <v>2443</v>
      </c>
      <c r="E52" s="834" t="s">
        <v>2078</v>
      </c>
      <c r="F52" s="832" t="s">
        <v>2061</v>
      </c>
      <c r="G52" s="832" t="s">
        <v>2193</v>
      </c>
      <c r="H52" s="832" t="s">
        <v>577</v>
      </c>
      <c r="I52" s="832" t="s">
        <v>2194</v>
      </c>
      <c r="J52" s="832" t="s">
        <v>2195</v>
      </c>
      <c r="K52" s="832" t="s">
        <v>2196</v>
      </c>
      <c r="L52" s="835">
        <v>0</v>
      </c>
      <c r="M52" s="835">
        <v>0</v>
      </c>
      <c r="N52" s="832">
        <v>1</v>
      </c>
      <c r="O52" s="836">
        <v>1</v>
      </c>
      <c r="P52" s="835">
        <v>0</v>
      </c>
      <c r="Q52" s="837"/>
      <c r="R52" s="832">
        <v>1</v>
      </c>
      <c r="S52" s="837">
        <v>1</v>
      </c>
      <c r="T52" s="836">
        <v>1</v>
      </c>
      <c r="U52" s="838">
        <v>1</v>
      </c>
    </row>
    <row r="53" spans="1:21" ht="14.4" customHeight="1" x14ac:dyDescent="0.3">
      <c r="A53" s="831">
        <v>6</v>
      </c>
      <c r="B53" s="832" t="s">
        <v>2060</v>
      </c>
      <c r="C53" s="832" t="s">
        <v>2066</v>
      </c>
      <c r="D53" s="833" t="s">
        <v>2443</v>
      </c>
      <c r="E53" s="834" t="s">
        <v>2078</v>
      </c>
      <c r="F53" s="832" t="s">
        <v>2061</v>
      </c>
      <c r="G53" s="832" t="s">
        <v>2111</v>
      </c>
      <c r="H53" s="832" t="s">
        <v>577</v>
      </c>
      <c r="I53" s="832" t="s">
        <v>2139</v>
      </c>
      <c r="J53" s="832" t="s">
        <v>992</v>
      </c>
      <c r="K53" s="832" t="s">
        <v>2113</v>
      </c>
      <c r="L53" s="835">
        <v>107.27</v>
      </c>
      <c r="M53" s="835">
        <v>321.81</v>
      </c>
      <c r="N53" s="832">
        <v>3</v>
      </c>
      <c r="O53" s="836">
        <v>1</v>
      </c>
      <c r="P53" s="835">
        <v>321.81</v>
      </c>
      <c r="Q53" s="837">
        <v>1</v>
      </c>
      <c r="R53" s="832">
        <v>3</v>
      </c>
      <c r="S53" s="837">
        <v>1</v>
      </c>
      <c r="T53" s="836">
        <v>1</v>
      </c>
      <c r="U53" s="838">
        <v>1</v>
      </c>
    </row>
    <row r="54" spans="1:21" ht="14.4" customHeight="1" x14ac:dyDescent="0.3">
      <c r="A54" s="831">
        <v>6</v>
      </c>
      <c r="B54" s="832" t="s">
        <v>2060</v>
      </c>
      <c r="C54" s="832" t="s">
        <v>2066</v>
      </c>
      <c r="D54" s="833" t="s">
        <v>2443</v>
      </c>
      <c r="E54" s="834" t="s">
        <v>2078</v>
      </c>
      <c r="F54" s="832" t="s">
        <v>2061</v>
      </c>
      <c r="G54" s="832" t="s">
        <v>2140</v>
      </c>
      <c r="H54" s="832" t="s">
        <v>577</v>
      </c>
      <c r="I54" s="832" t="s">
        <v>2197</v>
      </c>
      <c r="J54" s="832" t="s">
        <v>2142</v>
      </c>
      <c r="K54" s="832" t="s">
        <v>2198</v>
      </c>
      <c r="L54" s="835">
        <v>0</v>
      </c>
      <c r="M54" s="835">
        <v>0</v>
      </c>
      <c r="N54" s="832">
        <v>2</v>
      </c>
      <c r="O54" s="836">
        <v>1</v>
      </c>
      <c r="P54" s="835"/>
      <c r="Q54" s="837"/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6</v>
      </c>
      <c r="B55" s="832" t="s">
        <v>2060</v>
      </c>
      <c r="C55" s="832" t="s">
        <v>2066</v>
      </c>
      <c r="D55" s="833" t="s">
        <v>2443</v>
      </c>
      <c r="E55" s="834" t="s">
        <v>2078</v>
      </c>
      <c r="F55" s="832" t="s">
        <v>2061</v>
      </c>
      <c r="G55" s="832" t="s">
        <v>2199</v>
      </c>
      <c r="H55" s="832" t="s">
        <v>577</v>
      </c>
      <c r="I55" s="832" t="s">
        <v>2200</v>
      </c>
      <c r="J55" s="832" t="s">
        <v>613</v>
      </c>
      <c r="K55" s="832" t="s">
        <v>2201</v>
      </c>
      <c r="L55" s="835">
        <v>0</v>
      </c>
      <c r="M55" s="835">
        <v>0</v>
      </c>
      <c r="N55" s="832">
        <v>2</v>
      </c>
      <c r="O55" s="836">
        <v>0.5</v>
      </c>
      <c r="P55" s="835"/>
      <c r="Q55" s="837"/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6</v>
      </c>
      <c r="B56" s="832" t="s">
        <v>2060</v>
      </c>
      <c r="C56" s="832" t="s">
        <v>2066</v>
      </c>
      <c r="D56" s="833" t="s">
        <v>2443</v>
      </c>
      <c r="E56" s="834" t="s">
        <v>2078</v>
      </c>
      <c r="F56" s="832" t="s">
        <v>2061</v>
      </c>
      <c r="G56" s="832" t="s">
        <v>2202</v>
      </c>
      <c r="H56" s="832" t="s">
        <v>577</v>
      </c>
      <c r="I56" s="832" t="s">
        <v>2203</v>
      </c>
      <c r="J56" s="832" t="s">
        <v>2204</v>
      </c>
      <c r="K56" s="832" t="s">
        <v>2205</v>
      </c>
      <c r="L56" s="835">
        <v>49.38</v>
      </c>
      <c r="M56" s="835">
        <v>246.90000000000003</v>
      </c>
      <c r="N56" s="832">
        <v>5</v>
      </c>
      <c r="O56" s="836">
        <v>1.5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6</v>
      </c>
      <c r="B57" s="832" t="s">
        <v>2060</v>
      </c>
      <c r="C57" s="832" t="s">
        <v>2066</v>
      </c>
      <c r="D57" s="833" t="s">
        <v>2443</v>
      </c>
      <c r="E57" s="834" t="s">
        <v>2078</v>
      </c>
      <c r="F57" s="832" t="s">
        <v>2061</v>
      </c>
      <c r="G57" s="832" t="s">
        <v>2144</v>
      </c>
      <c r="H57" s="832" t="s">
        <v>577</v>
      </c>
      <c r="I57" s="832" t="s">
        <v>2206</v>
      </c>
      <c r="J57" s="832" t="s">
        <v>2207</v>
      </c>
      <c r="K57" s="832" t="s">
        <v>2208</v>
      </c>
      <c r="L57" s="835">
        <v>300.33</v>
      </c>
      <c r="M57" s="835">
        <v>300.33</v>
      </c>
      <c r="N57" s="832">
        <v>1</v>
      </c>
      <c r="O57" s="836">
        <v>0.5</v>
      </c>
      <c r="P57" s="835">
        <v>300.33</v>
      </c>
      <c r="Q57" s="837">
        <v>1</v>
      </c>
      <c r="R57" s="832">
        <v>1</v>
      </c>
      <c r="S57" s="837">
        <v>1</v>
      </c>
      <c r="T57" s="836">
        <v>0.5</v>
      </c>
      <c r="U57" s="838">
        <v>1</v>
      </c>
    </row>
    <row r="58" spans="1:21" ht="14.4" customHeight="1" x14ac:dyDescent="0.3">
      <c r="A58" s="831">
        <v>6</v>
      </c>
      <c r="B58" s="832" t="s">
        <v>2060</v>
      </c>
      <c r="C58" s="832" t="s">
        <v>2066</v>
      </c>
      <c r="D58" s="833" t="s">
        <v>2443</v>
      </c>
      <c r="E58" s="834" t="s">
        <v>2078</v>
      </c>
      <c r="F58" s="832" t="s">
        <v>2061</v>
      </c>
      <c r="G58" s="832" t="s">
        <v>2209</v>
      </c>
      <c r="H58" s="832" t="s">
        <v>577</v>
      </c>
      <c r="I58" s="832" t="s">
        <v>2210</v>
      </c>
      <c r="J58" s="832" t="s">
        <v>2211</v>
      </c>
      <c r="K58" s="832" t="s">
        <v>2212</v>
      </c>
      <c r="L58" s="835">
        <v>11.73</v>
      </c>
      <c r="M58" s="835">
        <v>11.73</v>
      </c>
      <c r="N58" s="832">
        <v>1</v>
      </c>
      <c r="O58" s="836">
        <v>0.5</v>
      </c>
      <c r="P58" s="835">
        <v>11.73</v>
      </c>
      <c r="Q58" s="837">
        <v>1</v>
      </c>
      <c r="R58" s="832">
        <v>1</v>
      </c>
      <c r="S58" s="837">
        <v>1</v>
      </c>
      <c r="T58" s="836">
        <v>0.5</v>
      </c>
      <c r="U58" s="838">
        <v>1</v>
      </c>
    </row>
    <row r="59" spans="1:21" ht="14.4" customHeight="1" x14ac:dyDescent="0.3">
      <c r="A59" s="831">
        <v>6</v>
      </c>
      <c r="B59" s="832" t="s">
        <v>2060</v>
      </c>
      <c r="C59" s="832" t="s">
        <v>2066</v>
      </c>
      <c r="D59" s="833" t="s">
        <v>2443</v>
      </c>
      <c r="E59" s="834" t="s">
        <v>2078</v>
      </c>
      <c r="F59" s="832" t="s">
        <v>2061</v>
      </c>
      <c r="G59" s="832" t="s">
        <v>2209</v>
      </c>
      <c r="H59" s="832" t="s">
        <v>577</v>
      </c>
      <c r="I59" s="832" t="s">
        <v>2213</v>
      </c>
      <c r="J59" s="832" t="s">
        <v>2211</v>
      </c>
      <c r="K59" s="832" t="s">
        <v>873</v>
      </c>
      <c r="L59" s="835">
        <v>58.62</v>
      </c>
      <c r="M59" s="835">
        <v>117.24</v>
      </c>
      <c r="N59" s="832">
        <v>2</v>
      </c>
      <c r="O59" s="836">
        <v>1.5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6</v>
      </c>
      <c r="B60" s="832" t="s">
        <v>2060</v>
      </c>
      <c r="C60" s="832" t="s">
        <v>2066</v>
      </c>
      <c r="D60" s="833" t="s">
        <v>2443</v>
      </c>
      <c r="E60" s="834" t="s">
        <v>2078</v>
      </c>
      <c r="F60" s="832" t="s">
        <v>2061</v>
      </c>
      <c r="G60" s="832" t="s">
        <v>2214</v>
      </c>
      <c r="H60" s="832" t="s">
        <v>577</v>
      </c>
      <c r="I60" s="832" t="s">
        <v>2215</v>
      </c>
      <c r="J60" s="832" t="s">
        <v>1806</v>
      </c>
      <c r="K60" s="832" t="s">
        <v>2216</v>
      </c>
      <c r="L60" s="835">
        <v>79.03</v>
      </c>
      <c r="M60" s="835">
        <v>158.06</v>
      </c>
      <c r="N60" s="832">
        <v>2</v>
      </c>
      <c r="O60" s="836">
        <v>1.5</v>
      </c>
      <c r="P60" s="835">
        <v>79.03</v>
      </c>
      <c r="Q60" s="837">
        <v>0.5</v>
      </c>
      <c r="R60" s="832">
        <v>1</v>
      </c>
      <c r="S60" s="837">
        <v>0.5</v>
      </c>
      <c r="T60" s="836">
        <v>1</v>
      </c>
      <c r="U60" s="838">
        <v>0.66666666666666663</v>
      </c>
    </row>
    <row r="61" spans="1:21" ht="14.4" customHeight="1" x14ac:dyDescent="0.3">
      <c r="A61" s="831">
        <v>6</v>
      </c>
      <c r="B61" s="832" t="s">
        <v>2060</v>
      </c>
      <c r="C61" s="832" t="s">
        <v>2066</v>
      </c>
      <c r="D61" s="833" t="s">
        <v>2443</v>
      </c>
      <c r="E61" s="834" t="s">
        <v>2078</v>
      </c>
      <c r="F61" s="832" t="s">
        <v>2061</v>
      </c>
      <c r="G61" s="832" t="s">
        <v>2214</v>
      </c>
      <c r="H61" s="832" t="s">
        <v>577</v>
      </c>
      <c r="I61" s="832" t="s">
        <v>2215</v>
      </c>
      <c r="J61" s="832" t="s">
        <v>1806</v>
      </c>
      <c r="K61" s="832" t="s">
        <v>2216</v>
      </c>
      <c r="L61" s="835">
        <v>84.18</v>
      </c>
      <c r="M61" s="835">
        <v>84.18</v>
      </c>
      <c r="N61" s="832">
        <v>1</v>
      </c>
      <c r="O61" s="836">
        <v>0.5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6</v>
      </c>
      <c r="B62" s="832" t="s">
        <v>2060</v>
      </c>
      <c r="C62" s="832" t="s">
        <v>2066</v>
      </c>
      <c r="D62" s="833" t="s">
        <v>2443</v>
      </c>
      <c r="E62" s="834" t="s">
        <v>2078</v>
      </c>
      <c r="F62" s="832" t="s">
        <v>2061</v>
      </c>
      <c r="G62" s="832" t="s">
        <v>2217</v>
      </c>
      <c r="H62" s="832" t="s">
        <v>630</v>
      </c>
      <c r="I62" s="832" t="s">
        <v>2218</v>
      </c>
      <c r="J62" s="832" t="s">
        <v>2219</v>
      </c>
      <c r="K62" s="832" t="s">
        <v>2220</v>
      </c>
      <c r="L62" s="835">
        <v>77.790000000000006</v>
      </c>
      <c r="M62" s="835">
        <v>233.37</v>
      </c>
      <c r="N62" s="832">
        <v>3</v>
      </c>
      <c r="O62" s="836">
        <v>1.5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6</v>
      </c>
      <c r="B63" s="832" t="s">
        <v>2060</v>
      </c>
      <c r="C63" s="832" t="s">
        <v>2066</v>
      </c>
      <c r="D63" s="833" t="s">
        <v>2443</v>
      </c>
      <c r="E63" s="834" t="s">
        <v>2078</v>
      </c>
      <c r="F63" s="832" t="s">
        <v>2061</v>
      </c>
      <c r="G63" s="832" t="s">
        <v>2221</v>
      </c>
      <c r="H63" s="832" t="s">
        <v>577</v>
      </c>
      <c r="I63" s="832" t="s">
        <v>2222</v>
      </c>
      <c r="J63" s="832" t="s">
        <v>2223</v>
      </c>
      <c r="K63" s="832" t="s">
        <v>1862</v>
      </c>
      <c r="L63" s="835">
        <v>38.56</v>
      </c>
      <c r="M63" s="835">
        <v>38.56</v>
      </c>
      <c r="N63" s="832">
        <v>1</v>
      </c>
      <c r="O63" s="836">
        <v>1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6</v>
      </c>
      <c r="B64" s="832" t="s">
        <v>2060</v>
      </c>
      <c r="C64" s="832" t="s">
        <v>2066</v>
      </c>
      <c r="D64" s="833" t="s">
        <v>2443</v>
      </c>
      <c r="E64" s="834" t="s">
        <v>2078</v>
      </c>
      <c r="F64" s="832" t="s">
        <v>2061</v>
      </c>
      <c r="G64" s="832" t="s">
        <v>2224</v>
      </c>
      <c r="H64" s="832" t="s">
        <v>577</v>
      </c>
      <c r="I64" s="832" t="s">
        <v>2225</v>
      </c>
      <c r="J64" s="832" t="s">
        <v>2226</v>
      </c>
      <c r="K64" s="832" t="s">
        <v>2227</v>
      </c>
      <c r="L64" s="835">
        <v>48.42</v>
      </c>
      <c r="M64" s="835">
        <v>96.84</v>
      </c>
      <c r="N64" s="832">
        <v>2</v>
      </c>
      <c r="O64" s="836">
        <v>1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6</v>
      </c>
      <c r="B65" s="832" t="s">
        <v>2060</v>
      </c>
      <c r="C65" s="832" t="s">
        <v>2066</v>
      </c>
      <c r="D65" s="833" t="s">
        <v>2443</v>
      </c>
      <c r="E65" s="834" t="s">
        <v>2078</v>
      </c>
      <c r="F65" s="832" t="s">
        <v>2061</v>
      </c>
      <c r="G65" s="832" t="s">
        <v>2228</v>
      </c>
      <c r="H65" s="832" t="s">
        <v>577</v>
      </c>
      <c r="I65" s="832" t="s">
        <v>2229</v>
      </c>
      <c r="J65" s="832" t="s">
        <v>2015</v>
      </c>
      <c r="K65" s="832" t="s">
        <v>2230</v>
      </c>
      <c r="L65" s="835">
        <v>1195.75</v>
      </c>
      <c r="M65" s="835">
        <v>1195.75</v>
      </c>
      <c r="N65" s="832">
        <v>1</v>
      </c>
      <c r="O65" s="836">
        <v>1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6</v>
      </c>
      <c r="B66" s="832" t="s">
        <v>2060</v>
      </c>
      <c r="C66" s="832" t="s">
        <v>2066</v>
      </c>
      <c r="D66" s="833" t="s">
        <v>2443</v>
      </c>
      <c r="E66" s="834" t="s">
        <v>2078</v>
      </c>
      <c r="F66" s="832" t="s">
        <v>2061</v>
      </c>
      <c r="G66" s="832" t="s">
        <v>2231</v>
      </c>
      <c r="H66" s="832" t="s">
        <v>577</v>
      </c>
      <c r="I66" s="832" t="s">
        <v>2232</v>
      </c>
      <c r="J66" s="832" t="s">
        <v>2233</v>
      </c>
      <c r="K66" s="832" t="s">
        <v>2234</v>
      </c>
      <c r="L66" s="835">
        <v>115.27</v>
      </c>
      <c r="M66" s="835">
        <v>115.27</v>
      </c>
      <c r="N66" s="832">
        <v>1</v>
      </c>
      <c r="O66" s="836">
        <v>1</v>
      </c>
      <c r="P66" s="835"/>
      <c r="Q66" s="837">
        <v>0</v>
      </c>
      <c r="R66" s="832"/>
      <c r="S66" s="837">
        <v>0</v>
      </c>
      <c r="T66" s="836"/>
      <c r="U66" s="838">
        <v>0</v>
      </c>
    </row>
    <row r="67" spans="1:21" ht="14.4" customHeight="1" x14ac:dyDescent="0.3">
      <c r="A67" s="831">
        <v>6</v>
      </c>
      <c r="B67" s="832" t="s">
        <v>2060</v>
      </c>
      <c r="C67" s="832" t="s">
        <v>2066</v>
      </c>
      <c r="D67" s="833" t="s">
        <v>2443</v>
      </c>
      <c r="E67" s="834" t="s">
        <v>2078</v>
      </c>
      <c r="F67" s="832" t="s">
        <v>2061</v>
      </c>
      <c r="G67" s="832" t="s">
        <v>2231</v>
      </c>
      <c r="H67" s="832" t="s">
        <v>577</v>
      </c>
      <c r="I67" s="832" t="s">
        <v>2232</v>
      </c>
      <c r="J67" s="832" t="s">
        <v>2233</v>
      </c>
      <c r="K67" s="832" t="s">
        <v>2234</v>
      </c>
      <c r="L67" s="835">
        <v>64.5</v>
      </c>
      <c r="M67" s="835">
        <v>129</v>
      </c>
      <c r="N67" s="832">
        <v>2</v>
      </c>
      <c r="O67" s="836">
        <v>1</v>
      </c>
      <c r="P67" s="835">
        <v>129</v>
      </c>
      <c r="Q67" s="837">
        <v>1</v>
      </c>
      <c r="R67" s="832">
        <v>2</v>
      </c>
      <c r="S67" s="837">
        <v>1</v>
      </c>
      <c r="T67" s="836">
        <v>1</v>
      </c>
      <c r="U67" s="838">
        <v>1</v>
      </c>
    </row>
    <row r="68" spans="1:21" ht="14.4" customHeight="1" x14ac:dyDescent="0.3">
      <c r="A68" s="831">
        <v>6</v>
      </c>
      <c r="B68" s="832" t="s">
        <v>2060</v>
      </c>
      <c r="C68" s="832" t="s">
        <v>2066</v>
      </c>
      <c r="D68" s="833" t="s">
        <v>2443</v>
      </c>
      <c r="E68" s="834" t="s">
        <v>2078</v>
      </c>
      <c r="F68" s="832" t="s">
        <v>2061</v>
      </c>
      <c r="G68" s="832" t="s">
        <v>2231</v>
      </c>
      <c r="H68" s="832" t="s">
        <v>577</v>
      </c>
      <c r="I68" s="832" t="s">
        <v>2235</v>
      </c>
      <c r="J68" s="832" t="s">
        <v>2233</v>
      </c>
      <c r="K68" s="832" t="s">
        <v>2236</v>
      </c>
      <c r="L68" s="835">
        <v>57.64</v>
      </c>
      <c r="M68" s="835">
        <v>172.92000000000002</v>
      </c>
      <c r="N68" s="832">
        <v>3</v>
      </c>
      <c r="O68" s="836">
        <v>1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" customHeight="1" x14ac:dyDescent="0.3">
      <c r="A69" s="831">
        <v>6</v>
      </c>
      <c r="B69" s="832" t="s">
        <v>2060</v>
      </c>
      <c r="C69" s="832" t="s">
        <v>2066</v>
      </c>
      <c r="D69" s="833" t="s">
        <v>2443</v>
      </c>
      <c r="E69" s="834" t="s">
        <v>2078</v>
      </c>
      <c r="F69" s="832" t="s">
        <v>2061</v>
      </c>
      <c r="G69" s="832" t="s">
        <v>2231</v>
      </c>
      <c r="H69" s="832" t="s">
        <v>577</v>
      </c>
      <c r="I69" s="832" t="s">
        <v>2237</v>
      </c>
      <c r="J69" s="832" t="s">
        <v>2233</v>
      </c>
      <c r="K69" s="832" t="s">
        <v>2238</v>
      </c>
      <c r="L69" s="835">
        <v>16.12</v>
      </c>
      <c r="M69" s="835">
        <v>48.36</v>
      </c>
      <c r="N69" s="832">
        <v>3</v>
      </c>
      <c r="O69" s="836">
        <v>1</v>
      </c>
      <c r="P69" s="835"/>
      <c r="Q69" s="837">
        <v>0</v>
      </c>
      <c r="R69" s="832"/>
      <c r="S69" s="837">
        <v>0</v>
      </c>
      <c r="T69" s="836"/>
      <c r="U69" s="838">
        <v>0</v>
      </c>
    </row>
    <row r="70" spans="1:21" ht="14.4" customHeight="1" x14ac:dyDescent="0.3">
      <c r="A70" s="831">
        <v>6</v>
      </c>
      <c r="B70" s="832" t="s">
        <v>2060</v>
      </c>
      <c r="C70" s="832" t="s">
        <v>2066</v>
      </c>
      <c r="D70" s="833" t="s">
        <v>2443</v>
      </c>
      <c r="E70" s="834" t="s">
        <v>2078</v>
      </c>
      <c r="F70" s="832" t="s">
        <v>2061</v>
      </c>
      <c r="G70" s="832" t="s">
        <v>2114</v>
      </c>
      <c r="H70" s="832" t="s">
        <v>577</v>
      </c>
      <c r="I70" s="832" t="s">
        <v>2239</v>
      </c>
      <c r="J70" s="832" t="s">
        <v>1802</v>
      </c>
      <c r="K70" s="832" t="s">
        <v>1876</v>
      </c>
      <c r="L70" s="835">
        <v>353.18</v>
      </c>
      <c r="M70" s="835">
        <v>353.18</v>
      </c>
      <c r="N70" s="832">
        <v>1</v>
      </c>
      <c r="O70" s="836">
        <v>0.5</v>
      </c>
      <c r="P70" s="835"/>
      <c r="Q70" s="837">
        <v>0</v>
      </c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6</v>
      </c>
      <c r="B71" s="832" t="s">
        <v>2060</v>
      </c>
      <c r="C71" s="832" t="s">
        <v>2066</v>
      </c>
      <c r="D71" s="833" t="s">
        <v>2443</v>
      </c>
      <c r="E71" s="834" t="s">
        <v>2078</v>
      </c>
      <c r="F71" s="832" t="s">
        <v>2061</v>
      </c>
      <c r="G71" s="832" t="s">
        <v>2114</v>
      </c>
      <c r="H71" s="832" t="s">
        <v>577</v>
      </c>
      <c r="I71" s="832" t="s">
        <v>2239</v>
      </c>
      <c r="J71" s="832" t="s">
        <v>1802</v>
      </c>
      <c r="K71" s="832" t="s">
        <v>1876</v>
      </c>
      <c r="L71" s="835">
        <v>279.52999999999997</v>
      </c>
      <c r="M71" s="835">
        <v>559.05999999999995</v>
      </c>
      <c r="N71" s="832">
        <v>2</v>
      </c>
      <c r="O71" s="836">
        <v>1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6</v>
      </c>
      <c r="B72" s="832" t="s">
        <v>2060</v>
      </c>
      <c r="C72" s="832" t="s">
        <v>2066</v>
      </c>
      <c r="D72" s="833" t="s">
        <v>2443</v>
      </c>
      <c r="E72" s="834" t="s">
        <v>2078</v>
      </c>
      <c r="F72" s="832" t="s">
        <v>2061</v>
      </c>
      <c r="G72" s="832" t="s">
        <v>2240</v>
      </c>
      <c r="H72" s="832" t="s">
        <v>577</v>
      </c>
      <c r="I72" s="832" t="s">
        <v>2241</v>
      </c>
      <c r="J72" s="832" t="s">
        <v>2242</v>
      </c>
      <c r="K72" s="832" t="s">
        <v>2243</v>
      </c>
      <c r="L72" s="835">
        <v>0</v>
      </c>
      <c r="M72" s="835">
        <v>0</v>
      </c>
      <c r="N72" s="832">
        <v>1</v>
      </c>
      <c r="O72" s="836">
        <v>0.5</v>
      </c>
      <c r="P72" s="835"/>
      <c r="Q72" s="837"/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6</v>
      </c>
      <c r="B73" s="832" t="s">
        <v>2060</v>
      </c>
      <c r="C73" s="832" t="s">
        <v>2066</v>
      </c>
      <c r="D73" s="833" t="s">
        <v>2443</v>
      </c>
      <c r="E73" s="834" t="s">
        <v>2078</v>
      </c>
      <c r="F73" s="832" t="s">
        <v>2061</v>
      </c>
      <c r="G73" s="832" t="s">
        <v>2244</v>
      </c>
      <c r="H73" s="832" t="s">
        <v>630</v>
      </c>
      <c r="I73" s="832" t="s">
        <v>1720</v>
      </c>
      <c r="J73" s="832" t="s">
        <v>1721</v>
      </c>
      <c r="K73" s="832" t="s">
        <v>1722</v>
      </c>
      <c r="L73" s="835">
        <v>0</v>
      </c>
      <c r="M73" s="835">
        <v>0</v>
      </c>
      <c r="N73" s="832">
        <v>2</v>
      </c>
      <c r="O73" s="836">
        <v>0.5</v>
      </c>
      <c r="P73" s="835">
        <v>0</v>
      </c>
      <c r="Q73" s="837"/>
      <c r="R73" s="832">
        <v>2</v>
      </c>
      <c r="S73" s="837">
        <v>1</v>
      </c>
      <c r="T73" s="836">
        <v>0.5</v>
      </c>
      <c r="U73" s="838">
        <v>1</v>
      </c>
    </row>
    <row r="74" spans="1:21" ht="14.4" customHeight="1" x14ac:dyDescent="0.3">
      <c r="A74" s="831">
        <v>6</v>
      </c>
      <c r="B74" s="832" t="s">
        <v>2060</v>
      </c>
      <c r="C74" s="832" t="s">
        <v>2066</v>
      </c>
      <c r="D74" s="833" t="s">
        <v>2443</v>
      </c>
      <c r="E74" s="834" t="s">
        <v>2078</v>
      </c>
      <c r="F74" s="832" t="s">
        <v>2061</v>
      </c>
      <c r="G74" s="832" t="s">
        <v>2245</v>
      </c>
      <c r="H74" s="832" t="s">
        <v>577</v>
      </c>
      <c r="I74" s="832" t="s">
        <v>2246</v>
      </c>
      <c r="J74" s="832" t="s">
        <v>636</v>
      </c>
      <c r="K74" s="832" t="s">
        <v>2247</v>
      </c>
      <c r="L74" s="835">
        <v>42.54</v>
      </c>
      <c r="M74" s="835">
        <v>85.08</v>
      </c>
      <c r="N74" s="832">
        <v>2</v>
      </c>
      <c r="O74" s="836">
        <v>1</v>
      </c>
      <c r="P74" s="835"/>
      <c r="Q74" s="837">
        <v>0</v>
      </c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6</v>
      </c>
      <c r="B75" s="832" t="s">
        <v>2060</v>
      </c>
      <c r="C75" s="832" t="s">
        <v>2066</v>
      </c>
      <c r="D75" s="833" t="s">
        <v>2443</v>
      </c>
      <c r="E75" s="834" t="s">
        <v>2078</v>
      </c>
      <c r="F75" s="832" t="s">
        <v>2061</v>
      </c>
      <c r="G75" s="832" t="s">
        <v>2245</v>
      </c>
      <c r="H75" s="832" t="s">
        <v>577</v>
      </c>
      <c r="I75" s="832" t="s">
        <v>2248</v>
      </c>
      <c r="J75" s="832" t="s">
        <v>636</v>
      </c>
      <c r="K75" s="832" t="s">
        <v>2249</v>
      </c>
      <c r="L75" s="835">
        <v>59.56</v>
      </c>
      <c r="M75" s="835">
        <v>59.56</v>
      </c>
      <c r="N75" s="832">
        <v>1</v>
      </c>
      <c r="O75" s="836"/>
      <c r="P75" s="835">
        <v>59.56</v>
      </c>
      <c r="Q75" s="837">
        <v>1</v>
      </c>
      <c r="R75" s="832">
        <v>1</v>
      </c>
      <c r="S75" s="837">
        <v>1</v>
      </c>
      <c r="T75" s="836"/>
      <c r="U75" s="838"/>
    </row>
    <row r="76" spans="1:21" ht="14.4" customHeight="1" x14ac:dyDescent="0.3">
      <c r="A76" s="831">
        <v>6</v>
      </c>
      <c r="B76" s="832" t="s">
        <v>2060</v>
      </c>
      <c r="C76" s="832" t="s">
        <v>2066</v>
      </c>
      <c r="D76" s="833" t="s">
        <v>2443</v>
      </c>
      <c r="E76" s="834" t="s">
        <v>2078</v>
      </c>
      <c r="F76" s="832" t="s">
        <v>2061</v>
      </c>
      <c r="G76" s="832" t="s">
        <v>2250</v>
      </c>
      <c r="H76" s="832" t="s">
        <v>577</v>
      </c>
      <c r="I76" s="832" t="s">
        <v>2251</v>
      </c>
      <c r="J76" s="832" t="s">
        <v>2252</v>
      </c>
      <c r="K76" s="832" t="s">
        <v>2253</v>
      </c>
      <c r="L76" s="835">
        <v>61.97</v>
      </c>
      <c r="M76" s="835">
        <v>61.97</v>
      </c>
      <c r="N76" s="832">
        <v>1</v>
      </c>
      <c r="O76" s="836">
        <v>1</v>
      </c>
      <c r="P76" s="835">
        <v>61.97</v>
      </c>
      <c r="Q76" s="837">
        <v>1</v>
      </c>
      <c r="R76" s="832">
        <v>1</v>
      </c>
      <c r="S76" s="837">
        <v>1</v>
      </c>
      <c r="T76" s="836">
        <v>1</v>
      </c>
      <c r="U76" s="838">
        <v>1</v>
      </c>
    </row>
    <row r="77" spans="1:21" ht="14.4" customHeight="1" x14ac:dyDescent="0.3">
      <c r="A77" s="831">
        <v>6</v>
      </c>
      <c r="B77" s="832" t="s">
        <v>2060</v>
      </c>
      <c r="C77" s="832" t="s">
        <v>2066</v>
      </c>
      <c r="D77" s="833" t="s">
        <v>2443</v>
      </c>
      <c r="E77" s="834" t="s">
        <v>2078</v>
      </c>
      <c r="F77" s="832" t="s">
        <v>2061</v>
      </c>
      <c r="G77" s="832" t="s">
        <v>2254</v>
      </c>
      <c r="H77" s="832" t="s">
        <v>577</v>
      </c>
      <c r="I77" s="832" t="s">
        <v>2255</v>
      </c>
      <c r="J77" s="832" t="s">
        <v>2256</v>
      </c>
      <c r="K77" s="832" t="s">
        <v>1748</v>
      </c>
      <c r="L77" s="835">
        <v>77.13</v>
      </c>
      <c r="M77" s="835">
        <v>154.26</v>
      </c>
      <c r="N77" s="832">
        <v>2</v>
      </c>
      <c r="O77" s="836">
        <v>1</v>
      </c>
      <c r="P77" s="835">
        <v>154.26</v>
      </c>
      <c r="Q77" s="837">
        <v>1</v>
      </c>
      <c r="R77" s="832">
        <v>2</v>
      </c>
      <c r="S77" s="837">
        <v>1</v>
      </c>
      <c r="T77" s="836">
        <v>1</v>
      </c>
      <c r="U77" s="838">
        <v>1</v>
      </c>
    </row>
    <row r="78" spans="1:21" ht="14.4" customHeight="1" x14ac:dyDescent="0.3">
      <c r="A78" s="831">
        <v>6</v>
      </c>
      <c r="B78" s="832" t="s">
        <v>2060</v>
      </c>
      <c r="C78" s="832" t="s">
        <v>2066</v>
      </c>
      <c r="D78" s="833" t="s">
        <v>2443</v>
      </c>
      <c r="E78" s="834" t="s">
        <v>2078</v>
      </c>
      <c r="F78" s="832" t="s">
        <v>2062</v>
      </c>
      <c r="G78" s="832" t="s">
        <v>2089</v>
      </c>
      <c r="H78" s="832" t="s">
        <v>577</v>
      </c>
      <c r="I78" s="832" t="s">
        <v>2093</v>
      </c>
      <c r="J78" s="832" t="s">
        <v>2094</v>
      </c>
      <c r="K78" s="832" t="s">
        <v>2095</v>
      </c>
      <c r="L78" s="835">
        <v>864.39</v>
      </c>
      <c r="M78" s="835">
        <v>58778.519999999975</v>
      </c>
      <c r="N78" s="832">
        <v>68</v>
      </c>
      <c r="O78" s="836">
        <v>68</v>
      </c>
      <c r="P78" s="835">
        <v>52727.789999999972</v>
      </c>
      <c r="Q78" s="837">
        <v>0.89705882352941169</v>
      </c>
      <c r="R78" s="832">
        <v>61</v>
      </c>
      <c r="S78" s="837">
        <v>0.8970588235294118</v>
      </c>
      <c r="T78" s="836">
        <v>61</v>
      </c>
      <c r="U78" s="838">
        <v>0.8970588235294118</v>
      </c>
    </row>
    <row r="79" spans="1:21" ht="14.4" customHeight="1" x14ac:dyDescent="0.3">
      <c r="A79" s="831">
        <v>6</v>
      </c>
      <c r="B79" s="832" t="s">
        <v>2060</v>
      </c>
      <c r="C79" s="832" t="s">
        <v>2066</v>
      </c>
      <c r="D79" s="833" t="s">
        <v>2443</v>
      </c>
      <c r="E79" s="834" t="s">
        <v>2078</v>
      </c>
      <c r="F79" s="832" t="s">
        <v>2062</v>
      </c>
      <c r="G79" s="832" t="s">
        <v>2089</v>
      </c>
      <c r="H79" s="832" t="s">
        <v>577</v>
      </c>
      <c r="I79" s="832" t="s">
        <v>2096</v>
      </c>
      <c r="J79" s="832" t="s">
        <v>2097</v>
      </c>
      <c r="K79" s="832" t="s">
        <v>2098</v>
      </c>
      <c r="L79" s="835">
        <v>1978.94</v>
      </c>
      <c r="M79" s="835">
        <v>83115.480000000054</v>
      </c>
      <c r="N79" s="832">
        <v>42</v>
      </c>
      <c r="O79" s="836">
        <v>42</v>
      </c>
      <c r="P79" s="835">
        <v>83115.480000000054</v>
      </c>
      <c r="Q79" s="837">
        <v>1</v>
      </c>
      <c r="R79" s="832">
        <v>42</v>
      </c>
      <c r="S79" s="837">
        <v>1</v>
      </c>
      <c r="T79" s="836">
        <v>42</v>
      </c>
      <c r="U79" s="838">
        <v>1</v>
      </c>
    </row>
    <row r="80" spans="1:21" ht="14.4" customHeight="1" x14ac:dyDescent="0.3">
      <c r="A80" s="831">
        <v>6</v>
      </c>
      <c r="B80" s="832" t="s">
        <v>2060</v>
      </c>
      <c r="C80" s="832" t="s">
        <v>2066</v>
      </c>
      <c r="D80" s="833" t="s">
        <v>2443</v>
      </c>
      <c r="E80" s="834" t="s">
        <v>2078</v>
      </c>
      <c r="F80" s="832" t="s">
        <v>2062</v>
      </c>
      <c r="G80" s="832" t="s">
        <v>2089</v>
      </c>
      <c r="H80" s="832" t="s">
        <v>577</v>
      </c>
      <c r="I80" s="832" t="s">
        <v>2164</v>
      </c>
      <c r="J80" s="832" t="s">
        <v>2165</v>
      </c>
      <c r="K80" s="832" t="s">
        <v>2166</v>
      </c>
      <c r="L80" s="835">
        <v>700</v>
      </c>
      <c r="M80" s="835">
        <v>1400</v>
      </c>
      <c r="N80" s="832">
        <v>2</v>
      </c>
      <c r="O80" s="836">
        <v>2</v>
      </c>
      <c r="P80" s="835">
        <v>1400</v>
      </c>
      <c r="Q80" s="837">
        <v>1</v>
      </c>
      <c r="R80" s="832">
        <v>2</v>
      </c>
      <c r="S80" s="837">
        <v>1</v>
      </c>
      <c r="T80" s="836">
        <v>2</v>
      </c>
      <c r="U80" s="838">
        <v>1</v>
      </c>
    </row>
    <row r="81" spans="1:21" ht="14.4" customHeight="1" x14ac:dyDescent="0.3">
      <c r="A81" s="831">
        <v>6</v>
      </c>
      <c r="B81" s="832" t="s">
        <v>2060</v>
      </c>
      <c r="C81" s="832" t="s">
        <v>2066</v>
      </c>
      <c r="D81" s="833" t="s">
        <v>2443</v>
      </c>
      <c r="E81" s="834" t="s">
        <v>2078</v>
      </c>
      <c r="F81" s="832" t="s">
        <v>2062</v>
      </c>
      <c r="G81" s="832" t="s">
        <v>2099</v>
      </c>
      <c r="H81" s="832" t="s">
        <v>577</v>
      </c>
      <c r="I81" s="832" t="s">
        <v>2257</v>
      </c>
      <c r="J81" s="832" t="s">
        <v>2258</v>
      </c>
      <c r="K81" s="832" t="s">
        <v>2259</v>
      </c>
      <c r="L81" s="835">
        <v>0</v>
      </c>
      <c r="M81" s="835">
        <v>0</v>
      </c>
      <c r="N81" s="832">
        <v>1</v>
      </c>
      <c r="O81" s="836">
        <v>1</v>
      </c>
      <c r="P81" s="835"/>
      <c r="Q81" s="837"/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6</v>
      </c>
      <c r="B82" s="832" t="s">
        <v>2060</v>
      </c>
      <c r="C82" s="832" t="s">
        <v>2066</v>
      </c>
      <c r="D82" s="833" t="s">
        <v>2443</v>
      </c>
      <c r="E82" s="834" t="s">
        <v>2078</v>
      </c>
      <c r="F82" s="832" t="s">
        <v>2062</v>
      </c>
      <c r="G82" s="832" t="s">
        <v>2099</v>
      </c>
      <c r="H82" s="832" t="s">
        <v>577</v>
      </c>
      <c r="I82" s="832" t="s">
        <v>2100</v>
      </c>
      <c r="J82" s="832" t="s">
        <v>2101</v>
      </c>
      <c r="K82" s="832" t="s">
        <v>2102</v>
      </c>
      <c r="L82" s="835">
        <v>0</v>
      </c>
      <c r="M82" s="835">
        <v>0</v>
      </c>
      <c r="N82" s="832">
        <v>2</v>
      </c>
      <c r="O82" s="836">
        <v>2</v>
      </c>
      <c r="P82" s="835"/>
      <c r="Q82" s="837"/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6</v>
      </c>
      <c r="B83" s="832" t="s">
        <v>2060</v>
      </c>
      <c r="C83" s="832" t="s">
        <v>2066</v>
      </c>
      <c r="D83" s="833" t="s">
        <v>2443</v>
      </c>
      <c r="E83" s="834" t="s">
        <v>2078</v>
      </c>
      <c r="F83" s="832" t="s">
        <v>2062</v>
      </c>
      <c r="G83" s="832" t="s">
        <v>2099</v>
      </c>
      <c r="H83" s="832" t="s">
        <v>577</v>
      </c>
      <c r="I83" s="832" t="s">
        <v>2260</v>
      </c>
      <c r="J83" s="832" t="s">
        <v>2261</v>
      </c>
      <c r="K83" s="832" t="s">
        <v>2262</v>
      </c>
      <c r="L83" s="835">
        <v>0</v>
      </c>
      <c r="M83" s="835">
        <v>0</v>
      </c>
      <c r="N83" s="832">
        <v>1</v>
      </c>
      <c r="O83" s="836">
        <v>1</v>
      </c>
      <c r="P83" s="835"/>
      <c r="Q83" s="837"/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6</v>
      </c>
      <c r="B84" s="832" t="s">
        <v>2060</v>
      </c>
      <c r="C84" s="832" t="s">
        <v>2066</v>
      </c>
      <c r="D84" s="833" t="s">
        <v>2443</v>
      </c>
      <c r="E84" s="834" t="s">
        <v>2079</v>
      </c>
      <c r="F84" s="832" t="s">
        <v>2061</v>
      </c>
      <c r="G84" s="832" t="s">
        <v>2083</v>
      </c>
      <c r="H84" s="832" t="s">
        <v>630</v>
      </c>
      <c r="I84" s="832" t="s">
        <v>1678</v>
      </c>
      <c r="J84" s="832" t="s">
        <v>1486</v>
      </c>
      <c r="K84" s="832" t="s">
        <v>1679</v>
      </c>
      <c r="L84" s="835">
        <v>154.36000000000001</v>
      </c>
      <c r="M84" s="835">
        <v>308.72000000000003</v>
      </c>
      <c r="N84" s="832">
        <v>2</v>
      </c>
      <c r="O84" s="836">
        <v>2</v>
      </c>
      <c r="P84" s="835">
        <v>308.72000000000003</v>
      </c>
      <c r="Q84" s="837">
        <v>1</v>
      </c>
      <c r="R84" s="832">
        <v>2</v>
      </c>
      <c r="S84" s="837">
        <v>1</v>
      </c>
      <c r="T84" s="836">
        <v>2</v>
      </c>
      <c r="U84" s="838">
        <v>1</v>
      </c>
    </row>
    <row r="85" spans="1:21" ht="14.4" customHeight="1" x14ac:dyDescent="0.3">
      <c r="A85" s="831">
        <v>6</v>
      </c>
      <c r="B85" s="832" t="s">
        <v>2060</v>
      </c>
      <c r="C85" s="832" t="s">
        <v>2066</v>
      </c>
      <c r="D85" s="833" t="s">
        <v>2443</v>
      </c>
      <c r="E85" s="834" t="s">
        <v>2079</v>
      </c>
      <c r="F85" s="832" t="s">
        <v>2061</v>
      </c>
      <c r="G85" s="832" t="s">
        <v>2130</v>
      </c>
      <c r="H85" s="832" t="s">
        <v>577</v>
      </c>
      <c r="I85" s="832" t="s">
        <v>2131</v>
      </c>
      <c r="J85" s="832" t="s">
        <v>653</v>
      </c>
      <c r="K85" s="832" t="s">
        <v>2132</v>
      </c>
      <c r="L85" s="835">
        <v>91.11</v>
      </c>
      <c r="M85" s="835">
        <v>273.33</v>
      </c>
      <c r="N85" s="832">
        <v>3</v>
      </c>
      <c r="O85" s="836">
        <v>1.5</v>
      </c>
      <c r="P85" s="835">
        <v>91.11</v>
      </c>
      <c r="Q85" s="837">
        <v>0.33333333333333337</v>
      </c>
      <c r="R85" s="832">
        <v>1</v>
      </c>
      <c r="S85" s="837">
        <v>0.33333333333333331</v>
      </c>
      <c r="T85" s="836">
        <v>1</v>
      </c>
      <c r="U85" s="838">
        <v>0.66666666666666663</v>
      </c>
    </row>
    <row r="86" spans="1:21" ht="14.4" customHeight="1" x14ac:dyDescent="0.3">
      <c r="A86" s="831">
        <v>6</v>
      </c>
      <c r="B86" s="832" t="s">
        <v>2060</v>
      </c>
      <c r="C86" s="832" t="s">
        <v>2066</v>
      </c>
      <c r="D86" s="833" t="s">
        <v>2443</v>
      </c>
      <c r="E86" s="834" t="s">
        <v>2079</v>
      </c>
      <c r="F86" s="832" t="s">
        <v>2061</v>
      </c>
      <c r="G86" s="832" t="s">
        <v>2263</v>
      </c>
      <c r="H86" s="832" t="s">
        <v>630</v>
      </c>
      <c r="I86" s="832" t="s">
        <v>2264</v>
      </c>
      <c r="J86" s="832" t="s">
        <v>2265</v>
      </c>
      <c r="K86" s="832" t="s">
        <v>2266</v>
      </c>
      <c r="L86" s="835">
        <v>246.39</v>
      </c>
      <c r="M86" s="835">
        <v>246.39</v>
      </c>
      <c r="N86" s="832">
        <v>1</v>
      </c>
      <c r="O86" s="836">
        <v>0.5</v>
      </c>
      <c r="P86" s="835">
        <v>246.39</v>
      </c>
      <c r="Q86" s="837">
        <v>1</v>
      </c>
      <c r="R86" s="832">
        <v>1</v>
      </c>
      <c r="S86" s="837">
        <v>1</v>
      </c>
      <c r="T86" s="836">
        <v>0.5</v>
      </c>
      <c r="U86" s="838">
        <v>1</v>
      </c>
    </row>
    <row r="87" spans="1:21" ht="14.4" customHeight="1" x14ac:dyDescent="0.3">
      <c r="A87" s="831">
        <v>6</v>
      </c>
      <c r="B87" s="832" t="s">
        <v>2060</v>
      </c>
      <c r="C87" s="832" t="s">
        <v>2066</v>
      </c>
      <c r="D87" s="833" t="s">
        <v>2443</v>
      </c>
      <c r="E87" s="834" t="s">
        <v>2079</v>
      </c>
      <c r="F87" s="832" t="s">
        <v>2061</v>
      </c>
      <c r="G87" s="832" t="s">
        <v>2111</v>
      </c>
      <c r="H87" s="832" t="s">
        <v>577</v>
      </c>
      <c r="I87" s="832" t="s">
        <v>2112</v>
      </c>
      <c r="J87" s="832" t="s">
        <v>992</v>
      </c>
      <c r="K87" s="832" t="s">
        <v>2113</v>
      </c>
      <c r="L87" s="835">
        <v>107.27</v>
      </c>
      <c r="M87" s="835">
        <v>858.16000000000008</v>
      </c>
      <c r="N87" s="832">
        <v>8</v>
      </c>
      <c r="O87" s="836">
        <v>1.5</v>
      </c>
      <c r="P87" s="835">
        <v>536.35</v>
      </c>
      <c r="Q87" s="837">
        <v>0.625</v>
      </c>
      <c r="R87" s="832">
        <v>5</v>
      </c>
      <c r="S87" s="837">
        <v>0.625</v>
      </c>
      <c r="T87" s="836">
        <v>1</v>
      </c>
      <c r="U87" s="838">
        <v>0.66666666666666663</v>
      </c>
    </row>
    <row r="88" spans="1:21" ht="14.4" customHeight="1" x14ac:dyDescent="0.3">
      <c r="A88" s="831">
        <v>6</v>
      </c>
      <c r="B88" s="832" t="s">
        <v>2060</v>
      </c>
      <c r="C88" s="832" t="s">
        <v>2066</v>
      </c>
      <c r="D88" s="833" t="s">
        <v>2443</v>
      </c>
      <c r="E88" s="834" t="s">
        <v>2079</v>
      </c>
      <c r="F88" s="832" t="s">
        <v>2061</v>
      </c>
      <c r="G88" s="832" t="s">
        <v>2199</v>
      </c>
      <c r="H88" s="832" t="s">
        <v>577</v>
      </c>
      <c r="I88" s="832" t="s">
        <v>2267</v>
      </c>
      <c r="J88" s="832" t="s">
        <v>613</v>
      </c>
      <c r="K88" s="832" t="s">
        <v>2268</v>
      </c>
      <c r="L88" s="835">
        <v>0</v>
      </c>
      <c r="M88" s="835">
        <v>0</v>
      </c>
      <c r="N88" s="832">
        <v>2</v>
      </c>
      <c r="O88" s="836">
        <v>2</v>
      </c>
      <c r="P88" s="835">
        <v>0</v>
      </c>
      <c r="Q88" s="837"/>
      <c r="R88" s="832">
        <v>1</v>
      </c>
      <c r="S88" s="837">
        <v>0.5</v>
      </c>
      <c r="T88" s="836">
        <v>1</v>
      </c>
      <c r="U88" s="838">
        <v>0.5</v>
      </c>
    </row>
    <row r="89" spans="1:21" ht="14.4" customHeight="1" x14ac:dyDescent="0.3">
      <c r="A89" s="831">
        <v>6</v>
      </c>
      <c r="B89" s="832" t="s">
        <v>2060</v>
      </c>
      <c r="C89" s="832" t="s">
        <v>2066</v>
      </c>
      <c r="D89" s="833" t="s">
        <v>2443</v>
      </c>
      <c r="E89" s="834" t="s">
        <v>2079</v>
      </c>
      <c r="F89" s="832" t="s">
        <v>2061</v>
      </c>
      <c r="G89" s="832" t="s">
        <v>2269</v>
      </c>
      <c r="H89" s="832" t="s">
        <v>577</v>
      </c>
      <c r="I89" s="832" t="s">
        <v>2270</v>
      </c>
      <c r="J89" s="832" t="s">
        <v>2271</v>
      </c>
      <c r="K89" s="832" t="s">
        <v>2272</v>
      </c>
      <c r="L89" s="835">
        <v>88.76</v>
      </c>
      <c r="M89" s="835">
        <v>177.52</v>
      </c>
      <c r="N89" s="832">
        <v>2</v>
      </c>
      <c r="O89" s="836">
        <v>1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6</v>
      </c>
      <c r="B90" s="832" t="s">
        <v>2060</v>
      </c>
      <c r="C90" s="832" t="s">
        <v>2066</v>
      </c>
      <c r="D90" s="833" t="s">
        <v>2443</v>
      </c>
      <c r="E90" s="834" t="s">
        <v>2079</v>
      </c>
      <c r="F90" s="832" t="s">
        <v>2061</v>
      </c>
      <c r="G90" s="832" t="s">
        <v>2145</v>
      </c>
      <c r="H90" s="832" t="s">
        <v>630</v>
      </c>
      <c r="I90" s="832" t="s">
        <v>2033</v>
      </c>
      <c r="J90" s="832" t="s">
        <v>2034</v>
      </c>
      <c r="K90" s="832" t="s">
        <v>2035</v>
      </c>
      <c r="L90" s="835">
        <v>207.45</v>
      </c>
      <c r="M90" s="835">
        <v>207.45</v>
      </c>
      <c r="N90" s="832">
        <v>1</v>
      </c>
      <c r="O90" s="836">
        <v>1</v>
      </c>
      <c r="P90" s="835"/>
      <c r="Q90" s="837">
        <v>0</v>
      </c>
      <c r="R90" s="832"/>
      <c r="S90" s="837">
        <v>0</v>
      </c>
      <c r="T90" s="836"/>
      <c r="U90" s="838">
        <v>0</v>
      </c>
    </row>
    <row r="91" spans="1:21" ht="14.4" customHeight="1" x14ac:dyDescent="0.3">
      <c r="A91" s="831">
        <v>6</v>
      </c>
      <c r="B91" s="832" t="s">
        <v>2060</v>
      </c>
      <c r="C91" s="832" t="s">
        <v>2066</v>
      </c>
      <c r="D91" s="833" t="s">
        <v>2443</v>
      </c>
      <c r="E91" s="834" t="s">
        <v>2079</v>
      </c>
      <c r="F91" s="832" t="s">
        <v>2061</v>
      </c>
      <c r="G91" s="832" t="s">
        <v>2273</v>
      </c>
      <c r="H91" s="832" t="s">
        <v>577</v>
      </c>
      <c r="I91" s="832" t="s">
        <v>2274</v>
      </c>
      <c r="J91" s="832" t="s">
        <v>711</v>
      </c>
      <c r="K91" s="832" t="s">
        <v>2275</v>
      </c>
      <c r="L91" s="835">
        <v>0</v>
      </c>
      <c r="M91" s="835">
        <v>0</v>
      </c>
      <c r="N91" s="832">
        <v>3</v>
      </c>
      <c r="O91" s="836">
        <v>1</v>
      </c>
      <c r="P91" s="835">
        <v>0</v>
      </c>
      <c r="Q91" s="837"/>
      <c r="R91" s="832">
        <v>3</v>
      </c>
      <c r="S91" s="837">
        <v>1</v>
      </c>
      <c r="T91" s="836">
        <v>1</v>
      </c>
      <c r="U91" s="838">
        <v>1</v>
      </c>
    </row>
    <row r="92" spans="1:21" ht="14.4" customHeight="1" x14ac:dyDescent="0.3">
      <c r="A92" s="831">
        <v>6</v>
      </c>
      <c r="B92" s="832" t="s">
        <v>2060</v>
      </c>
      <c r="C92" s="832" t="s">
        <v>2066</v>
      </c>
      <c r="D92" s="833" t="s">
        <v>2443</v>
      </c>
      <c r="E92" s="834" t="s">
        <v>2079</v>
      </c>
      <c r="F92" s="832" t="s">
        <v>2061</v>
      </c>
      <c r="G92" s="832" t="s">
        <v>2276</v>
      </c>
      <c r="H92" s="832" t="s">
        <v>577</v>
      </c>
      <c r="I92" s="832" t="s">
        <v>2277</v>
      </c>
      <c r="J92" s="832" t="s">
        <v>2278</v>
      </c>
      <c r="K92" s="832" t="s">
        <v>1836</v>
      </c>
      <c r="L92" s="835">
        <v>64.56</v>
      </c>
      <c r="M92" s="835">
        <v>64.56</v>
      </c>
      <c r="N92" s="832">
        <v>1</v>
      </c>
      <c r="O92" s="836">
        <v>0.5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6</v>
      </c>
      <c r="B93" s="832" t="s">
        <v>2060</v>
      </c>
      <c r="C93" s="832" t="s">
        <v>2066</v>
      </c>
      <c r="D93" s="833" t="s">
        <v>2443</v>
      </c>
      <c r="E93" s="834" t="s">
        <v>2079</v>
      </c>
      <c r="F93" s="832" t="s">
        <v>2061</v>
      </c>
      <c r="G93" s="832" t="s">
        <v>2279</v>
      </c>
      <c r="H93" s="832" t="s">
        <v>630</v>
      </c>
      <c r="I93" s="832" t="s">
        <v>2280</v>
      </c>
      <c r="J93" s="832" t="s">
        <v>2281</v>
      </c>
      <c r="K93" s="832" t="s">
        <v>2282</v>
      </c>
      <c r="L93" s="835">
        <v>32.869999999999997</v>
      </c>
      <c r="M93" s="835">
        <v>32.869999999999997</v>
      </c>
      <c r="N93" s="832">
        <v>1</v>
      </c>
      <c r="O93" s="836">
        <v>1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6</v>
      </c>
      <c r="B94" s="832" t="s">
        <v>2060</v>
      </c>
      <c r="C94" s="832" t="s">
        <v>2066</v>
      </c>
      <c r="D94" s="833" t="s">
        <v>2443</v>
      </c>
      <c r="E94" s="834" t="s">
        <v>2079</v>
      </c>
      <c r="F94" s="832" t="s">
        <v>2061</v>
      </c>
      <c r="G94" s="832" t="s">
        <v>2279</v>
      </c>
      <c r="H94" s="832" t="s">
        <v>630</v>
      </c>
      <c r="I94" s="832" t="s">
        <v>2280</v>
      </c>
      <c r="J94" s="832" t="s">
        <v>2281</v>
      </c>
      <c r="K94" s="832" t="s">
        <v>2282</v>
      </c>
      <c r="L94" s="835">
        <v>37.159999999999997</v>
      </c>
      <c r="M94" s="835">
        <v>37.159999999999997</v>
      </c>
      <c r="N94" s="832">
        <v>1</v>
      </c>
      <c r="O94" s="836">
        <v>0.5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6</v>
      </c>
      <c r="B95" s="832" t="s">
        <v>2060</v>
      </c>
      <c r="C95" s="832" t="s">
        <v>2066</v>
      </c>
      <c r="D95" s="833" t="s">
        <v>2443</v>
      </c>
      <c r="E95" s="834" t="s">
        <v>2079</v>
      </c>
      <c r="F95" s="832" t="s">
        <v>2061</v>
      </c>
      <c r="G95" s="832" t="s">
        <v>2283</v>
      </c>
      <c r="H95" s="832" t="s">
        <v>630</v>
      </c>
      <c r="I95" s="832" t="s">
        <v>2284</v>
      </c>
      <c r="J95" s="832" t="s">
        <v>687</v>
      </c>
      <c r="K95" s="832" t="s">
        <v>1766</v>
      </c>
      <c r="L95" s="835">
        <v>490.89</v>
      </c>
      <c r="M95" s="835">
        <v>2454.4499999999998</v>
      </c>
      <c r="N95" s="832">
        <v>5</v>
      </c>
      <c r="O95" s="836">
        <v>2</v>
      </c>
      <c r="P95" s="835">
        <v>981.78</v>
      </c>
      <c r="Q95" s="837">
        <v>0.4</v>
      </c>
      <c r="R95" s="832">
        <v>2</v>
      </c>
      <c r="S95" s="837">
        <v>0.4</v>
      </c>
      <c r="T95" s="836">
        <v>1</v>
      </c>
      <c r="U95" s="838">
        <v>0.5</v>
      </c>
    </row>
    <row r="96" spans="1:21" ht="14.4" customHeight="1" x14ac:dyDescent="0.3">
      <c r="A96" s="831">
        <v>6</v>
      </c>
      <c r="B96" s="832" t="s">
        <v>2060</v>
      </c>
      <c r="C96" s="832" t="s">
        <v>2066</v>
      </c>
      <c r="D96" s="833" t="s">
        <v>2443</v>
      </c>
      <c r="E96" s="834" t="s">
        <v>2079</v>
      </c>
      <c r="F96" s="832" t="s">
        <v>2061</v>
      </c>
      <c r="G96" s="832" t="s">
        <v>2285</v>
      </c>
      <c r="H96" s="832" t="s">
        <v>577</v>
      </c>
      <c r="I96" s="832" t="s">
        <v>2286</v>
      </c>
      <c r="J96" s="832" t="s">
        <v>2287</v>
      </c>
      <c r="K96" s="832" t="s">
        <v>2288</v>
      </c>
      <c r="L96" s="835">
        <v>0</v>
      </c>
      <c r="M96" s="835">
        <v>0</v>
      </c>
      <c r="N96" s="832">
        <v>1</v>
      </c>
      <c r="O96" s="836">
        <v>1</v>
      </c>
      <c r="P96" s="835">
        <v>0</v>
      </c>
      <c r="Q96" s="837"/>
      <c r="R96" s="832">
        <v>1</v>
      </c>
      <c r="S96" s="837">
        <v>1</v>
      </c>
      <c r="T96" s="836">
        <v>1</v>
      </c>
      <c r="U96" s="838">
        <v>1</v>
      </c>
    </row>
    <row r="97" spans="1:21" ht="14.4" customHeight="1" x14ac:dyDescent="0.3">
      <c r="A97" s="831">
        <v>6</v>
      </c>
      <c r="B97" s="832" t="s">
        <v>2060</v>
      </c>
      <c r="C97" s="832" t="s">
        <v>2066</v>
      </c>
      <c r="D97" s="833" t="s">
        <v>2443</v>
      </c>
      <c r="E97" s="834" t="s">
        <v>2079</v>
      </c>
      <c r="F97" s="832" t="s">
        <v>2061</v>
      </c>
      <c r="G97" s="832" t="s">
        <v>2289</v>
      </c>
      <c r="H97" s="832" t="s">
        <v>630</v>
      </c>
      <c r="I97" s="832" t="s">
        <v>2290</v>
      </c>
      <c r="J97" s="832" t="s">
        <v>1641</v>
      </c>
      <c r="K97" s="832" t="s">
        <v>2291</v>
      </c>
      <c r="L97" s="835">
        <v>28.81</v>
      </c>
      <c r="M97" s="835">
        <v>86.429999999999993</v>
      </c>
      <c r="N97" s="832">
        <v>3</v>
      </c>
      <c r="O97" s="836">
        <v>0.5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6</v>
      </c>
      <c r="B98" s="832" t="s">
        <v>2060</v>
      </c>
      <c r="C98" s="832" t="s">
        <v>2066</v>
      </c>
      <c r="D98" s="833" t="s">
        <v>2443</v>
      </c>
      <c r="E98" s="834" t="s">
        <v>2079</v>
      </c>
      <c r="F98" s="832" t="s">
        <v>2061</v>
      </c>
      <c r="G98" s="832" t="s">
        <v>2292</v>
      </c>
      <c r="H98" s="832" t="s">
        <v>630</v>
      </c>
      <c r="I98" s="832" t="s">
        <v>1872</v>
      </c>
      <c r="J98" s="832" t="s">
        <v>1873</v>
      </c>
      <c r="K98" s="832" t="s">
        <v>1874</v>
      </c>
      <c r="L98" s="835">
        <v>122.96</v>
      </c>
      <c r="M98" s="835">
        <v>1106.6399999999999</v>
      </c>
      <c r="N98" s="832">
        <v>9</v>
      </c>
      <c r="O98" s="836">
        <v>1</v>
      </c>
      <c r="P98" s="835">
        <v>368.88</v>
      </c>
      <c r="Q98" s="837">
        <v>0.33333333333333337</v>
      </c>
      <c r="R98" s="832">
        <v>3</v>
      </c>
      <c r="S98" s="837">
        <v>0.33333333333333331</v>
      </c>
      <c r="T98" s="836">
        <v>0.5</v>
      </c>
      <c r="U98" s="838">
        <v>0.5</v>
      </c>
    </row>
    <row r="99" spans="1:21" ht="14.4" customHeight="1" x14ac:dyDescent="0.3">
      <c r="A99" s="831">
        <v>6</v>
      </c>
      <c r="B99" s="832" t="s">
        <v>2060</v>
      </c>
      <c r="C99" s="832" t="s">
        <v>2066</v>
      </c>
      <c r="D99" s="833" t="s">
        <v>2443</v>
      </c>
      <c r="E99" s="834" t="s">
        <v>2079</v>
      </c>
      <c r="F99" s="832" t="s">
        <v>2062</v>
      </c>
      <c r="G99" s="832" t="s">
        <v>2089</v>
      </c>
      <c r="H99" s="832" t="s">
        <v>577</v>
      </c>
      <c r="I99" s="832" t="s">
        <v>2093</v>
      </c>
      <c r="J99" s="832" t="s">
        <v>2094</v>
      </c>
      <c r="K99" s="832" t="s">
        <v>2095</v>
      </c>
      <c r="L99" s="835">
        <v>864.39</v>
      </c>
      <c r="M99" s="835">
        <v>864.39</v>
      </c>
      <c r="N99" s="832">
        <v>1</v>
      </c>
      <c r="O99" s="836">
        <v>1</v>
      </c>
      <c r="P99" s="835">
        <v>864.39</v>
      </c>
      <c r="Q99" s="837">
        <v>1</v>
      </c>
      <c r="R99" s="832">
        <v>1</v>
      </c>
      <c r="S99" s="837">
        <v>1</v>
      </c>
      <c r="T99" s="836">
        <v>1</v>
      </c>
      <c r="U99" s="838">
        <v>1</v>
      </c>
    </row>
    <row r="100" spans="1:21" ht="14.4" customHeight="1" x14ac:dyDescent="0.3">
      <c r="A100" s="831">
        <v>6</v>
      </c>
      <c r="B100" s="832" t="s">
        <v>2060</v>
      </c>
      <c r="C100" s="832" t="s">
        <v>2066</v>
      </c>
      <c r="D100" s="833" t="s">
        <v>2443</v>
      </c>
      <c r="E100" s="834" t="s">
        <v>2079</v>
      </c>
      <c r="F100" s="832" t="s">
        <v>2062</v>
      </c>
      <c r="G100" s="832" t="s">
        <v>2089</v>
      </c>
      <c r="H100" s="832" t="s">
        <v>577</v>
      </c>
      <c r="I100" s="832" t="s">
        <v>2096</v>
      </c>
      <c r="J100" s="832" t="s">
        <v>2097</v>
      </c>
      <c r="K100" s="832" t="s">
        <v>2098</v>
      </c>
      <c r="L100" s="835">
        <v>1978.94</v>
      </c>
      <c r="M100" s="835">
        <v>29684.099999999995</v>
      </c>
      <c r="N100" s="832">
        <v>15</v>
      </c>
      <c r="O100" s="836">
        <v>15</v>
      </c>
      <c r="P100" s="835">
        <v>27705.159999999996</v>
      </c>
      <c r="Q100" s="837">
        <v>0.93333333333333335</v>
      </c>
      <c r="R100" s="832">
        <v>14</v>
      </c>
      <c r="S100" s="837">
        <v>0.93333333333333335</v>
      </c>
      <c r="T100" s="836">
        <v>14</v>
      </c>
      <c r="U100" s="838">
        <v>0.93333333333333335</v>
      </c>
    </row>
    <row r="101" spans="1:21" ht="14.4" customHeight="1" x14ac:dyDescent="0.3">
      <c r="A101" s="831">
        <v>6</v>
      </c>
      <c r="B101" s="832" t="s">
        <v>2060</v>
      </c>
      <c r="C101" s="832" t="s">
        <v>2066</v>
      </c>
      <c r="D101" s="833" t="s">
        <v>2443</v>
      </c>
      <c r="E101" s="834" t="s">
        <v>2079</v>
      </c>
      <c r="F101" s="832" t="s">
        <v>2062</v>
      </c>
      <c r="G101" s="832" t="s">
        <v>2089</v>
      </c>
      <c r="H101" s="832" t="s">
        <v>577</v>
      </c>
      <c r="I101" s="832" t="s">
        <v>2164</v>
      </c>
      <c r="J101" s="832" t="s">
        <v>2165</v>
      </c>
      <c r="K101" s="832" t="s">
        <v>2166</v>
      </c>
      <c r="L101" s="835">
        <v>700</v>
      </c>
      <c r="M101" s="835">
        <v>700</v>
      </c>
      <c r="N101" s="832">
        <v>1</v>
      </c>
      <c r="O101" s="836">
        <v>1</v>
      </c>
      <c r="P101" s="835">
        <v>700</v>
      </c>
      <c r="Q101" s="837">
        <v>1</v>
      </c>
      <c r="R101" s="832">
        <v>1</v>
      </c>
      <c r="S101" s="837">
        <v>1</v>
      </c>
      <c r="T101" s="836">
        <v>1</v>
      </c>
      <c r="U101" s="838">
        <v>1</v>
      </c>
    </row>
    <row r="102" spans="1:21" ht="14.4" customHeight="1" x14ac:dyDescent="0.3">
      <c r="A102" s="831">
        <v>6</v>
      </c>
      <c r="B102" s="832" t="s">
        <v>2060</v>
      </c>
      <c r="C102" s="832" t="s">
        <v>2066</v>
      </c>
      <c r="D102" s="833" t="s">
        <v>2443</v>
      </c>
      <c r="E102" s="834" t="s">
        <v>2079</v>
      </c>
      <c r="F102" s="832" t="s">
        <v>2062</v>
      </c>
      <c r="G102" s="832" t="s">
        <v>2089</v>
      </c>
      <c r="H102" s="832" t="s">
        <v>577</v>
      </c>
      <c r="I102" s="832" t="s">
        <v>2293</v>
      </c>
      <c r="J102" s="832" t="s">
        <v>2294</v>
      </c>
      <c r="K102" s="832" t="s">
        <v>2295</v>
      </c>
      <c r="L102" s="835">
        <v>315</v>
      </c>
      <c r="M102" s="835">
        <v>315</v>
      </c>
      <c r="N102" s="832">
        <v>1</v>
      </c>
      <c r="O102" s="836">
        <v>1</v>
      </c>
      <c r="P102" s="835">
        <v>315</v>
      </c>
      <c r="Q102" s="837">
        <v>1</v>
      </c>
      <c r="R102" s="832">
        <v>1</v>
      </c>
      <c r="S102" s="837">
        <v>1</v>
      </c>
      <c r="T102" s="836">
        <v>1</v>
      </c>
      <c r="U102" s="838">
        <v>1</v>
      </c>
    </row>
    <row r="103" spans="1:21" ht="14.4" customHeight="1" x14ac:dyDescent="0.3">
      <c r="A103" s="831">
        <v>6</v>
      </c>
      <c r="B103" s="832" t="s">
        <v>2060</v>
      </c>
      <c r="C103" s="832" t="s">
        <v>2066</v>
      </c>
      <c r="D103" s="833" t="s">
        <v>2443</v>
      </c>
      <c r="E103" s="834" t="s">
        <v>2079</v>
      </c>
      <c r="F103" s="832" t="s">
        <v>2062</v>
      </c>
      <c r="G103" s="832" t="s">
        <v>2089</v>
      </c>
      <c r="H103" s="832" t="s">
        <v>577</v>
      </c>
      <c r="I103" s="832" t="s">
        <v>2296</v>
      </c>
      <c r="J103" s="832" t="s">
        <v>2297</v>
      </c>
      <c r="K103" s="832" t="s">
        <v>2298</v>
      </c>
      <c r="L103" s="835">
        <v>350</v>
      </c>
      <c r="M103" s="835">
        <v>350</v>
      </c>
      <c r="N103" s="832">
        <v>1</v>
      </c>
      <c r="O103" s="836">
        <v>1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6</v>
      </c>
      <c r="B104" s="832" t="s">
        <v>2060</v>
      </c>
      <c r="C104" s="832" t="s">
        <v>2066</v>
      </c>
      <c r="D104" s="833" t="s">
        <v>2443</v>
      </c>
      <c r="E104" s="834" t="s">
        <v>2079</v>
      </c>
      <c r="F104" s="832" t="s">
        <v>2062</v>
      </c>
      <c r="G104" s="832" t="s">
        <v>2089</v>
      </c>
      <c r="H104" s="832" t="s">
        <v>577</v>
      </c>
      <c r="I104" s="832" t="s">
        <v>2299</v>
      </c>
      <c r="J104" s="832" t="s">
        <v>2300</v>
      </c>
      <c r="K104" s="832" t="s">
        <v>2301</v>
      </c>
      <c r="L104" s="835">
        <v>700</v>
      </c>
      <c r="M104" s="835">
        <v>700</v>
      </c>
      <c r="N104" s="832">
        <v>1</v>
      </c>
      <c r="O104" s="836">
        <v>1</v>
      </c>
      <c r="P104" s="835"/>
      <c r="Q104" s="837">
        <v>0</v>
      </c>
      <c r="R104" s="832"/>
      <c r="S104" s="837">
        <v>0</v>
      </c>
      <c r="T104" s="836"/>
      <c r="U104" s="838">
        <v>0</v>
      </c>
    </row>
    <row r="105" spans="1:21" ht="14.4" customHeight="1" x14ac:dyDescent="0.3">
      <c r="A105" s="831">
        <v>6</v>
      </c>
      <c r="B105" s="832" t="s">
        <v>2060</v>
      </c>
      <c r="C105" s="832" t="s">
        <v>2066</v>
      </c>
      <c r="D105" s="833" t="s">
        <v>2443</v>
      </c>
      <c r="E105" s="834" t="s">
        <v>2082</v>
      </c>
      <c r="F105" s="832" t="s">
        <v>2061</v>
      </c>
      <c r="G105" s="832" t="s">
        <v>2111</v>
      </c>
      <c r="H105" s="832" t="s">
        <v>577</v>
      </c>
      <c r="I105" s="832" t="s">
        <v>2112</v>
      </c>
      <c r="J105" s="832" t="s">
        <v>992</v>
      </c>
      <c r="K105" s="832" t="s">
        <v>2113</v>
      </c>
      <c r="L105" s="835">
        <v>107.27</v>
      </c>
      <c r="M105" s="835">
        <v>107.27</v>
      </c>
      <c r="N105" s="832">
        <v>1</v>
      </c>
      <c r="O105" s="836">
        <v>0.5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6</v>
      </c>
      <c r="B106" s="832" t="s">
        <v>2060</v>
      </c>
      <c r="C106" s="832" t="s">
        <v>2066</v>
      </c>
      <c r="D106" s="833" t="s">
        <v>2443</v>
      </c>
      <c r="E106" s="834" t="s">
        <v>2082</v>
      </c>
      <c r="F106" s="832" t="s">
        <v>2061</v>
      </c>
      <c r="G106" s="832" t="s">
        <v>2276</v>
      </c>
      <c r="H106" s="832" t="s">
        <v>577</v>
      </c>
      <c r="I106" s="832" t="s">
        <v>2302</v>
      </c>
      <c r="J106" s="832" t="s">
        <v>2303</v>
      </c>
      <c r="K106" s="832" t="s">
        <v>2304</v>
      </c>
      <c r="L106" s="835">
        <v>161.4</v>
      </c>
      <c r="M106" s="835">
        <v>161.4</v>
      </c>
      <c r="N106" s="832">
        <v>1</v>
      </c>
      <c r="O106" s="836">
        <v>0.5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6</v>
      </c>
      <c r="B107" s="832" t="s">
        <v>2060</v>
      </c>
      <c r="C107" s="832" t="s">
        <v>2066</v>
      </c>
      <c r="D107" s="833" t="s">
        <v>2443</v>
      </c>
      <c r="E107" s="834" t="s">
        <v>2082</v>
      </c>
      <c r="F107" s="832" t="s">
        <v>2061</v>
      </c>
      <c r="G107" s="832" t="s">
        <v>2305</v>
      </c>
      <c r="H107" s="832" t="s">
        <v>577</v>
      </c>
      <c r="I107" s="832" t="s">
        <v>2306</v>
      </c>
      <c r="J107" s="832" t="s">
        <v>2307</v>
      </c>
      <c r="K107" s="832" t="s">
        <v>2308</v>
      </c>
      <c r="L107" s="835">
        <v>54.55</v>
      </c>
      <c r="M107" s="835">
        <v>54.55</v>
      </c>
      <c r="N107" s="832">
        <v>1</v>
      </c>
      <c r="O107" s="836">
        <v>1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6</v>
      </c>
      <c r="B108" s="832" t="s">
        <v>2060</v>
      </c>
      <c r="C108" s="832" t="s">
        <v>2066</v>
      </c>
      <c r="D108" s="833" t="s">
        <v>2443</v>
      </c>
      <c r="E108" s="834" t="s">
        <v>2072</v>
      </c>
      <c r="F108" s="832" t="s">
        <v>2061</v>
      </c>
      <c r="G108" s="832" t="s">
        <v>2309</v>
      </c>
      <c r="H108" s="832" t="s">
        <v>577</v>
      </c>
      <c r="I108" s="832" t="s">
        <v>2310</v>
      </c>
      <c r="J108" s="832" t="s">
        <v>983</v>
      </c>
      <c r="K108" s="832" t="s">
        <v>2311</v>
      </c>
      <c r="L108" s="835">
        <v>0</v>
      </c>
      <c r="M108" s="835">
        <v>0</v>
      </c>
      <c r="N108" s="832">
        <v>3</v>
      </c>
      <c r="O108" s="836">
        <v>1</v>
      </c>
      <c r="P108" s="835">
        <v>0</v>
      </c>
      <c r="Q108" s="837"/>
      <c r="R108" s="832">
        <v>3</v>
      </c>
      <c r="S108" s="837">
        <v>1</v>
      </c>
      <c r="T108" s="836">
        <v>1</v>
      </c>
      <c r="U108" s="838">
        <v>1</v>
      </c>
    </row>
    <row r="109" spans="1:21" ht="14.4" customHeight="1" x14ac:dyDescent="0.3">
      <c r="A109" s="831">
        <v>6</v>
      </c>
      <c r="B109" s="832" t="s">
        <v>2060</v>
      </c>
      <c r="C109" s="832" t="s">
        <v>2066</v>
      </c>
      <c r="D109" s="833" t="s">
        <v>2443</v>
      </c>
      <c r="E109" s="834" t="s">
        <v>2072</v>
      </c>
      <c r="F109" s="832" t="s">
        <v>2061</v>
      </c>
      <c r="G109" s="832" t="s">
        <v>2309</v>
      </c>
      <c r="H109" s="832" t="s">
        <v>577</v>
      </c>
      <c r="I109" s="832" t="s">
        <v>2312</v>
      </c>
      <c r="J109" s="832" t="s">
        <v>983</v>
      </c>
      <c r="K109" s="832" t="s">
        <v>2311</v>
      </c>
      <c r="L109" s="835">
        <v>0</v>
      </c>
      <c r="M109" s="835">
        <v>0</v>
      </c>
      <c r="N109" s="832">
        <v>2</v>
      </c>
      <c r="O109" s="836">
        <v>1</v>
      </c>
      <c r="P109" s="835">
        <v>0</v>
      </c>
      <c r="Q109" s="837"/>
      <c r="R109" s="832">
        <v>2</v>
      </c>
      <c r="S109" s="837">
        <v>1</v>
      </c>
      <c r="T109" s="836">
        <v>1</v>
      </c>
      <c r="U109" s="838">
        <v>1</v>
      </c>
    </row>
    <row r="110" spans="1:21" ht="14.4" customHeight="1" x14ac:dyDescent="0.3">
      <c r="A110" s="831">
        <v>6</v>
      </c>
      <c r="B110" s="832" t="s">
        <v>2060</v>
      </c>
      <c r="C110" s="832" t="s">
        <v>2066</v>
      </c>
      <c r="D110" s="833" t="s">
        <v>2443</v>
      </c>
      <c r="E110" s="834" t="s">
        <v>2072</v>
      </c>
      <c r="F110" s="832" t="s">
        <v>2061</v>
      </c>
      <c r="G110" s="832" t="s">
        <v>2313</v>
      </c>
      <c r="H110" s="832" t="s">
        <v>577</v>
      </c>
      <c r="I110" s="832" t="s">
        <v>2314</v>
      </c>
      <c r="J110" s="832" t="s">
        <v>657</v>
      </c>
      <c r="K110" s="832" t="s">
        <v>2315</v>
      </c>
      <c r="L110" s="835">
        <v>18.809999999999999</v>
      </c>
      <c r="M110" s="835">
        <v>37.619999999999997</v>
      </c>
      <c r="N110" s="832">
        <v>2</v>
      </c>
      <c r="O110" s="836">
        <v>0.5</v>
      </c>
      <c r="P110" s="835">
        <v>37.619999999999997</v>
      </c>
      <c r="Q110" s="837">
        <v>1</v>
      </c>
      <c r="R110" s="832">
        <v>2</v>
      </c>
      <c r="S110" s="837">
        <v>1</v>
      </c>
      <c r="T110" s="836">
        <v>0.5</v>
      </c>
      <c r="U110" s="838">
        <v>1</v>
      </c>
    </row>
    <row r="111" spans="1:21" ht="14.4" customHeight="1" x14ac:dyDescent="0.3">
      <c r="A111" s="831">
        <v>6</v>
      </c>
      <c r="B111" s="832" t="s">
        <v>2060</v>
      </c>
      <c r="C111" s="832" t="s">
        <v>2066</v>
      </c>
      <c r="D111" s="833" t="s">
        <v>2443</v>
      </c>
      <c r="E111" s="834" t="s">
        <v>2072</v>
      </c>
      <c r="F111" s="832" t="s">
        <v>2061</v>
      </c>
      <c r="G111" s="832" t="s">
        <v>2316</v>
      </c>
      <c r="H111" s="832" t="s">
        <v>577</v>
      </c>
      <c r="I111" s="832" t="s">
        <v>2317</v>
      </c>
      <c r="J111" s="832" t="s">
        <v>2318</v>
      </c>
      <c r="K111" s="832" t="s">
        <v>1983</v>
      </c>
      <c r="L111" s="835">
        <v>0</v>
      </c>
      <c r="M111" s="835">
        <v>0</v>
      </c>
      <c r="N111" s="832">
        <v>3</v>
      </c>
      <c r="O111" s="836">
        <v>0.5</v>
      </c>
      <c r="P111" s="835">
        <v>0</v>
      </c>
      <c r="Q111" s="837"/>
      <c r="R111" s="832">
        <v>3</v>
      </c>
      <c r="S111" s="837">
        <v>1</v>
      </c>
      <c r="T111" s="836">
        <v>0.5</v>
      </c>
      <c r="U111" s="838">
        <v>1</v>
      </c>
    </row>
    <row r="112" spans="1:21" ht="14.4" customHeight="1" x14ac:dyDescent="0.3">
      <c r="A112" s="831">
        <v>6</v>
      </c>
      <c r="B112" s="832" t="s">
        <v>2060</v>
      </c>
      <c r="C112" s="832" t="s">
        <v>2066</v>
      </c>
      <c r="D112" s="833" t="s">
        <v>2443</v>
      </c>
      <c r="E112" s="834" t="s">
        <v>2072</v>
      </c>
      <c r="F112" s="832" t="s">
        <v>2061</v>
      </c>
      <c r="G112" s="832" t="s">
        <v>2319</v>
      </c>
      <c r="H112" s="832" t="s">
        <v>577</v>
      </c>
      <c r="I112" s="832" t="s">
        <v>2320</v>
      </c>
      <c r="J112" s="832" t="s">
        <v>2321</v>
      </c>
      <c r="K112" s="832" t="s">
        <v>2322</v>
      </c>
      <c r="L112" s="835">
        <v>0</v>
      </c>
      <c r="M112" s="835">
        <v>0</v>
      </c>
      <c r="N112" s="832">
        <v>2</v>
      </c>
      <c r="O112" s="836">
        <v>1</v>
      </c>
      <c r="P112" s="835">
        <v>0</v>
      </c>
      <c r="Q112" s="837"/>
      <c r="R112" s="832">
        <v>2</v>
      </c>
      <c r="S112" s="837">
        <v>1</v>
      </c>
      <c r="T112" s="836">
        <v>1</v>
      </c>
      <c r="U112" s="838">
        <v>1</v>
      </c>
    </row>
    <row r="113" spans="1:21" ht="14.4" customHeight="1" x14ac:dyDescent="0.3">
      <c r="A113" s="831">
        <v>6</v>
      </c>
      <c r="B113" s="832" t="s">
        <v>2060</v>
      </c>
      <c r="C113" s="832" t="s">
        <v>2066</v>
      </c>
      <c r="D113" s="833" t="s">
        <v>2443</v>
      </c>
      <c r="E113" s="834" t="s">
        <v>2072</v>
      </c>
      <c r="F113" s="832" t="s">
        <v>2061</v>
      </c>
      <c r="G113" s="832" t="s">
        <v>2202</v>
      </c>
      <c r="H113" s="832" t="s">
        <v>577</v>
      </c>
      <c r="I113" s="832" t="s">
        <v>2323</v>
      </c>
      <c r="J113" s="832" t="s">
        <v>2324</v>
      </c>
      <c r="K113" s="832" t="s">
        <v>2325</v>
      </c>
      <c r="L113" s="835">
        <v>98.75</v>
      </c>
      <c r="M113" s="835">
        <v>98.75</v>
      </c>
      <c r="N113" s="832">
        <v>1</v>
      </c>
      <c r="O113" s="836">
        <v>0.5</v>
      </c>
      <c r="P113" s="835">
        <v>98.75</v>
      </c>
      <c r="Q113" s="837">
        <v>1</v>
      </c>
      <c r="R113" s="832">
        <v>1</v>
      </c>
      <c r="S113" s="837">
        <v>1</v>
      </c>
      <c r="T113" s="836">
        <v>0.5</v>
      </c>
      <c r="U113" s="838">
        <v>1</v>
      </c>
    </row>
    <row r="114" spans="1:21" ht="14.4" customHeight="1" x14ac:dyDescent="0.3">
      <c r="A114" s="831">
        <v>6</v>
      </c>
      <c r="B114" s="832" t="s">
        <v>2060</v>
      </c>
      <c r="C114" s="832" t="s">
        <v>2066</v>
      </c>
      <c r="D114" s="833" t="s">
        <v>2443</v>
      </c>
      <c r="E114" s="834" t="s">
        <v>2072</v>
      </c>
      <c r="F114" s="832" t="s">
        <v>2061</v>
      </c>
      <c r="G114" s="832" t="s">
        <v>2326</v>
      </c>
      <c r="H114" s="832" t="s">
        <v>630</v>
      </c>
      <c r="I114" s="832" t="s">
        <v>1917</v>
      </c>
      <c r="J114" s="832" t="s">
        <v>1911</v>
      </c>
      <c r="K114" s="832" t="s">
        <v>1918</v>
      </c>
      <c r="L114" s="835">
        <v>117.03</v>
      </c>
      <c r="M114" s="835">
        <v>117.03</v>
      </c>
      <c r="N114" s="832">
        <v>1</v>
      </c>
      <c r="O114" s="836">
        <v>0.5</v>
      </c>
      <c r="P114" s="835">
        <v>117.03</v>
      </c>
      <c r="Q114" s="837">
        <v>1</v>
      </c>
      <c r="R114" s="832">
        <v>1</v>
      </c>
      <c r="S114" s="837">
        <v>1</v>
      </c>
      <c r="T114" s="836">
        <v>0.5</v>
      </c>
      <c r="U114" s="838">
        <v>1</v>
      </c>
    </row>
    <row r="115" spans="1:21" ht="14.4" customHeight="1" x14ac:dyDescent="0.3">
      <c r="A115" s="831">
        <v>6</v>
      </c>
      <c r="B115" s="832" t="s">
        <v>2060</v>
      </c>
      <c r="C115" s="832" t="s">
        <v>2066</v>
      </c>
      <c r="D115" s="833" t="s">
        <v>2443</v>
      </c>
      <c r="E115" s="834" t="s">
        <v>2072</v>
      </c>
      <c r="F115" s="832" t="s">
        <v>2061</v>
      </c>
      <c r="G115" s="832" t="s">
        <v>2327</v>
      </c>
      <c r="H115" s="832" t="s">
        <v>630</v>
      </c>
      <c r="I115" s="832" t="s">
        <v>2328</v>
      </c>
      <c r="J115" s="832" t="s">
        <v>2329</v>
      </c>
      <c r="K115" s="832" t="s">
        <v>2330</v>
      </c>
      <c r="L115" s="835">
        <v>141.25</v>
      </c>
      <c r="M115" s="835">
        <v>565</v>
      </c>
      <c r="N115" s="832">
        <v>4</v>
      </c>
      <c r="O115" s="836">
        <v>1.5</v>
      </c>
      <c r="P115" s="835">
        <v>565</v>
      </c>
      <c r="Q115" s="837">
        <v>1</v>
      </c>
      <c r="R115" s="832">
        <v>4</v>
      </c>
      <c r="S115" s="837">
        <v>1</v>
      </c>
      <c r="T115" s="836">
        <v>1.5</v>
      </c>
      <c r="U115" s="838">
        <v>1</v>
      </c>
    </row>
    <row r="116" spans="1:21" ht="14.4" customHeight="1" x14ac:dyDescent="0.3">
      <c r="A116" s="831">
        <v>6</v>
      </c>
      <c r="B116" s="832" t="s">
        <v>2060</v>
      </c>
      <c r="C116" s="832" t="s">
        <v>2066</v>
      </c>
      <c r="D116" s="833" t="s">
        <v>2443</v>
      </c>
      <c r="E116" s="834" t="s">
        <v>2072</v>
      </c>
      <c r="F116" s="832" t="s">
        <v>2061</v>
      </c>
      <c r="G116" s="832" t="s">
        <v>2331</v>
      </c>
      <c r="H116" s="832" t="s">
        <v>577</v>
      </c>
      <c r="I116" s="832" t="s">
        <v>2332</v>
      </c>
      <c r="J116" s="832" t="s">
        <v>2333</v>
      </c>
      <c r="K116" s="832" t="s">
        <v>2334</v>
      </c>
      <c r="L116" s="835">
        <v>0</v>
      </c>
      <c r="M116" s="835">
        <v>0</v>
      </c>
      <c r="N116" s="832">
        <v>1</v>
      </c>
      <c r="O116" s="836">
        <v>0.5</v>
      </c>
      <c r="P116" s="835">
        <v>0</v>
      </c>
      <c r="Q116" s="837"/>
      <c r="R116" s="832">
        <v>1</v>
      </c>
      <c r="S116" s="837">
        <v>1</v>
      </c>
      <c r="T116" s="836">
        <v>0.5</v>
      </c>
      <c r="U116" s="838">
        <v>1</v>
      </c>
    </row>
    <row r="117" spans="1:21" ht="14.4" customHeight="1" x14ac:dyDescent="0.3">
      <c r="A117" s="831">
        <v>6</v>
      </c>
      <c r="B117" s="832" t="s">
        <v>2060</v>
      </c>
      <c r="C117" s="832" t="s">
        <v>2066</v>
      </c>
      <c r="D117" s="833" t="s">
        <v>2443</v>
      </c>
      <c r="E117" s="834" t="s">
        <v>2072</v>
      </c>
      <c r="F117" s="832" t="s">
        <v>2061</v>
      </c>
      <c r="G117" s="832" t="s">
        <v>2335</v>
      </c>
      <c r="H117" s="832" t="s">
        <v>630</v>
      </c>
      <c r="I117" s="832" t="s">
        <v>1869</v>
      </c>
      <c r="J117" s="832" t="s">
        <v>822</v>
      </c>
      <c r="K117" s="832" t="s">
        <v>1870</v>
      </c>
      <c r="L117" s="835">
        <v>0</v>
      </c>
      <c r="M117" s="835">
        <v>0</v>
      </c>
      <c r="N117" s="832">
        <v>1</v>
      </c>
      <c r="O117" s="836">
        <v>1</v>
      </c>
      <c r="P117" s="835"/>
      <c r="Q117" s="837"/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6</v>
      </c>
      <c r="B118" s="832" t="s">
        <v>2060</v>
      </c>
      <c r="C118" s="832" t="s">
        <v>2066</v>
      </c>
      <c r="D118" s="833" t="s">
        <v>2443</v>
      </c>
      <c r="E118" s="834" t="s">
        <v>2072</v>
      </c>
      <c r="F118" s="832" t="s">
        <v>2061</v>
      </c>
      <c r="G118" s="832" t="s">
        <v>2336</v>
      </c>
      <c r="H118" s="832" t="s">
        <v>577</v>
      </c>
      <c r="I118" s="832" t="s">
        <v>2337</v>
      </c>
      <c r="J118" s="832" t="s">
        <v>2338</v>
      </c>
      <c r="K118" s="832" t="s">
        <v>2339</v>
      </c>
      <c r="L118" s="835">
        <v>299.83999999999997</v>
      </c>
      <c r="M118" s="835">
        <v>1199.3599999999999</v>
      </c>
      <c r="N118" s="832">
        <v>4</v>
      </c>
      <c r="O118" s="836">
        <v>2</v>
      </c>
      <c r="P118" s="835">
        <v>1199.3599999999999</v>
      </c>
      <c r="Q118" s="837">
        <v>1</v>
      </c>
      <c r="R118" s="832">
        <v>4</v>
      </c>
      <c r="S118" s="837">
        <v>1</v>
      </c>
      <c r="T118" s="836">
        <v>2</v>
      </c>
      <c r="U118" s="838">
        <v>1</v>
      </c>
    </row>
    <row r="119" spans="1:21" ht="14.4" customHeight="1" x14ac:dyDescent="0.3">
      <c r="A119" s="831">
        <v>6</v>
      </c>
      <c r="B119" s="832" t="s">
        <v>2060</v>
      </c>
      <c r="C119" s="832" t="s">
        <v>2066</v>
      </c>
      <c r="D119" s="833" t="s">
        <v>2443</v>
      </c>
      <c r="E119" s="834" t="s">
        <v>2074</v>
      </c>
      <c r="F119" s="832" t="s">
        <v>2061</v>
      </c>
      <c r="G119" s="832" t="s">
        <v>2083</v>
      </c>
      <c r="H119" s="832" t="s">
        <v>577</v>
      </c>
      <c r="I119" s="832" t="s">
        <v>2084</v>
      </c>
      <c r="J119" s="832" t="s">
        <v>1138</v>
      </c>
      <c r="K119" s="832" t="s">
        <v>2085</v>
      </c>
      <c r="L119" s="835">
        <v>154.36000000000001</v>
      </c>
      <c r="M119" s="835">
        <v>154.36000000000001</v>
      </c>
      <c r="N119" s="832">
        <v>1</v>
      </c>
      <c r="O119" s="836">
        <v>1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" customHeight="1" x14ac:dyDescent="0.3">
      <c r="A120" s="831">
        <v>6</v>
      </c>
      <c r="B120" s="832" t="s">
        <v>2060</v>
      </c>
      <c r="C120" s="832" t="s">
        <v>2066</v>
      </c>
      <c r="D120" s="833" t="s">
        <v>2443</v>
      </c>
      <c r="E120" s="834" t="s">
        <v>2074</v>
      </c>
      <c r="F120" s="832" t="s">
        <v>2061</v>
      </c>
      <c r="G120" s="832" t="s">
        <v>2083</v>
      </c>
      <c r="H120" s="832" t="s">
        <v>630</v>
      </c>
      <c r="I120" s="832" t="s">
        <v>1678</v>
      </c>
      <c r="J120" s="832" t="s">
        <v>1486</v>
      </c>
      <c r="K120" s="832" t="s">
        <v>1679</v>
      </c>
      <c r="L120" s="835">
        <v>154.36000000000001</v>
      </c>
      <c r="M120" s="835">
        <v>463.08000000000004</v>
      </c>
      <c r="N120" s="832">
        <v>3</v>
      </c>
      <c r="O120" s="836">
        <v>2</v>
      </c>
      <c r="P120" s="835">
        <v>308.72000000000003</v>
      </c>
      <c r="Q120" s="837">
        <v>0.66666666666666663</v>
      </c>
      <c r="R120" s="832">
        <v>2</v>
      </c>
      <c r="S120" s="837">
        <v>0.66666666666666663</v>
      </c>
      <c r="T120" s="836">
        <v>1</v>
      </c>
      <c r="U120" s="838">
        <v>0.5</v>
      </c>
    </row>
    <row r="121" spans="1:21" ht="14.4" customHeight="1" x14ac:dyDescent="0.3">
      <c r="A121" s="831">
        <v>6</v>
      </c>
      <c r="B121" s="832" t="s">
        <v>2060</v>
      </c>
      <c r="C121" s="832" t="s">
        <v>2066</v>
      </c>
      <c r="D121" s="833" t="s">
        <v>2443</v>
      </c>
      <c r="E121" s="834" t="s">
        <v>2074</v>
      </c>
      <c r="F121" s="832" t="s">
        <v>2061</v>
      </c>
      <c r="G121" s="832" t="s">
        <v>2170</v>
      </c>
      <c r="H121" s="832" t="s">
        <v>577</v>
      </c>
      <c r="I121" s="832" t="s">
        <v>2340</v>
      </c>
      <c r="J121" s="832" t="s">
        <v>2341</v>
      </c>
      <c r="K121" s="832" t="s">
        <v>1738</v>
      </c>
      <c r="L121" s="835">
        <v>0</v>
      </c>
      <c r="M121" s="835">
        <v>0</v>
      </c>
      <c r="N121" s="832">
        <v>2</v>
      </c>
      <c r="O121" s="836">
        <v>1</v>
      </c>
      <c r="P121" s="835"/>
      <c r="Q121" s="837"/>
      <c r="R121" s="832"/>
      <c r="S121" s="837">
        <v>0</v>
      </c>
      <c r="T121" s="836"/>
      <c r="U121" s="838">
        <v>0</v>
      </c>
    </row>
    <row r="122" spans="1:21" ht="14.4" customHeight="1" x14ac:dyDescent="0.3">
      <c r="A122" s="831">
        <v>6</v>
      </c>
      <c r="B122" s="832" t="s">
        <v>2060</v>
      </c>
      <c r="C122" s="832" t="s">
        <v>2066</v>
      </c>
      <c r="D122" s="833" t="s">
        <v>2443</v>
      </c>
      <c r="E122" s="834" t="s">
        <v>2074</v>
      </c>
      <c r="F122" s="832" t="s">
        <v>2061</v>
      </c>
      <c r="G122" s="832" t="s">
        <v>2111</v>
      </c>
      <c r="H122" s="832" t="s">
        <v>577</v>
      </c>
      <c r="I122" s="832" t="s">
        <v>2112</v>
      </c>
      <c r="J122" s="832" t="s">
        <v>992</v>
      </c>
      <c r="K122" s="832" t="s">
        <v>2113</v>
      </c>
      <c r="L122" s="835">
        <v>107.27</v>
      </c>
      <c r="M122" s="835">
        <v>429.08</v>
      </c>
      <c r="N122" s="832">
        <v>4</v>
      </c>
      <c r="O122" s="836">
        <v>3</v>
      </c>
      <c r="P122" s="835">
        <v>321.81</v>
      </c>
      <c r="Q122" s="837">
        <v>0.75</v>
      </c>
      <c r="R122" s="832">
        <v>3</v>
      </c>
      <c r="S122" s="837">
        <v>0.75</v>
      </c>
      <c r="T122" s="836">
        <v>2</v>
      </c>
      <c r="U122" s="838">
        <v>0.66666666666666663</v>
      </c>
    </row>
    <row r="123" spans="1:21" ht="14.4" customHeight="1" x14ac:dyDescent="0.3">
      <c r="A123" s="831">
        <v>6</v>
      </c>
      <c r="B123" s="832" t="s">
        <v>2060</v>
      </c>
      <c r="C123" s="832" t="s">
        <v>2066</v>
      </c>
      <c r="D123" s="833" t="s">
        <v>2443</v>
      </c>
      <c r="E123" s="834" t="s">
        <v>2074</v>
      </c>
      <c r="F123" s="832" t="s">
        <v>2061</v>
      </c>
      <c r="G123" s="832" t="s">
        <v>2111</v>
      </c>
      <c r="H123" s="832" t="s">
        <v>577</v>
      </c>
      <c r="I123" s="832" t="s">
        <v>2139</v>
      </c>
      <c r="J123" s="832" t="s">
        <v>992</v>
      </c>
      <c r="K123" s="832" t="s">
        <v>2113</v>
      </c>
      <c r="L123" s="835">
        <v>107.27</v>
      </c>
      <c r="M123" s="835">
        <v>214.54</v>
      </c>
      <c r="N123" s="832">
        <v>2</v>
      </c>
      <c r="O123" s="836">
        <v>1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6</v>
      </c>
      <c r="B124" s="832" t="s">
        <v>2060</v>
      </c>
      <c r="C124" s="832" t="s">
        <v>2066</v>
      </c>
      <c r="D124" s="833" t="s">
        <v>2443</v>
      </c>
      <c r="E124" s="834" t="s">
        <v>2074</v>
      </c>
      <c r="F124" s="832" t="s">
        <v>2061</v>
      </c>
      <c r="G124" s="832" t="s">
        <v>2342</v>
      </c>
      <c r="H124" s="832" t="s">
        <v>577</v>
      </c>
      <c r="I124" s="832" t="s">
        <v>2343</v>
      </c>
      <c r="J124" s="832" t="s">
        <v>1519</v>
      </c>
      <c r="K124" s="832" t="s">
        <v>2344</v>
      </c>
      <c r="L124" s="835">
        <v>61.97</v>
      </c>
      <c r="M124" s="835">
        <v>123.94</v>
      </c>
      <c r="N124" s="832">
        <v>2</v>
      </c>
      <c r="O124" s="836">
        <v>2</v>
      </c>
      <c r="P124" s="835">
        <v>61.97</v>
      </c>
      <c r="Q124" s="837">
        <v>0.5</v>
      </c>
      <c r="R124" s="832">
        <v>1</v>
      </c>
      <c r="S124" s="837">
        <v>0.5</v>
      </c>
      <c r="T124" s="836">
        <v>1</v>
      </c>
      <c r="U124" s="838">
        <v>0.5</v>
      </c>
    </row>
    <row r="125" spans="1:21" ht="14.4" customHeight="1" x14ac:dyDescent="0.3">
      <c r="A125" s="831">
        <v>6</v>
      </c>
      <c r="B125" s="832" t="s">
        <v>2060</v>
      </c>
      <c r="C125" s="832" t="s">
        <v>2066</v>
      </c>
      <c r="D125" s="833" t="s">
        <v>2443</v>
      </c>
      <c r="E125" s="834" t="s">
        <v>2074</v>
      </c>
      <c r="F125" s="832" t="s">
        <v>2061</v>
      </c>
      <c r="G125" s="832" t="s">
        <v>2221</v>
      </c>
      <c r="H125" s="832" t="s">
        <v>577</v>
      </c>
      <c r="I125" s="832" t="s">
        <v>2222</v>
      </c>
      <c r="J125" s="832" t="s">
        <v>2223</v>
      </c>
      <c r="K125" s="832" t="s">
        <v>1862</v>
      </c>
      <c r="L125" s="835">
        <v>38.56</v>
      </c>
      <c r="M125" s="835">
        <v>77.12</v>
      </c>
      <c r="N125" s="832">
        <v>2</v>
      </c>
      <c r="O125" s="836">
        <v>1.5</v>
      </c>
      <c r="P125" s="835">
        <v>38.56</v>
      </c>
      <c r="Q125" s="837">
        <v>0.5</v>
      </c>
      <c r="R125" s="832">
        <v>1</v>
      </c>
      <c r="S125" s="837">
        <v>0.5</v>
      </c>
      <c r="T125" s="836">
        <v>0.5</v>
      </c>
      <c r="U125" s="838">
        <v>0.33333333333333331</v>
      </c>
    </row>
    <row r="126" spans="1:21" ht="14.4" customHeight="1" x14ac:dyDescent="0.3">
      <c r="A126" s="831">
        <v>6</v>
      </c>
      <c r="B126" s="832" t="s">
        <v>2060</v>
      </c>
      <c r="C126" s="832" t="s">
        <v>2066</v>
      </c>
      <c r="D126" s="833" t="s">
        <v>2443</v>
      </c>
      <c r="E126" s="834" t="s">
        <v>2074</v>
      </c>
      <c r="F126" s="832" t="s">
        <v>2061</v>
      </c>
      <c r="G126" s="832" t="s">
        <v>2244</v>
      </c>
      <c r="H126" s="832" t="s">
        <v>630</v>
      </c>
      <c r="I126" s="832" t="s">
        <v>1720</v>
      </c>
      <c r="J126" s="832" t="s">
        <v>1721</v>
      </c>
      <c r="K126" s="832" t="s">
        <v>1722</v>
      </c>
      <c r="L126" s="835">
        <v>0</v>
      </c>
      <c r="M126" s="835">
        <v>0</v>
      </c>
      <c r="N126" s="832">
        <v>2</v>
      </c>
      <c r="O126" s="836">
        <v>1.5</v>
      </c>
      <c r="P126" s="835">
        <v>0</v>
      </c>
      <c r="Q126" s="837"/>
      <c r="R126" s="832">
        <v>2</v>
      </c>
      <c r="S126" s="837">
        <v>1</v>
      </c>
      <c r="T126" s="836">
        <v>1.5</v>
      </c>
      <c r="U126" s="838">
        <v>1</v>
      </c>
    </row>
    <row r="127" spans="1:21" ht="14.4" customHeight="1" x14ac:dyDescent="0.3">
      <c r="A127" s="831">
        <v>6</v>
      </c>
      <c r="B127" s="832" t="s">
        <v>2060</v>
      </c>
      <c r="C127" s="832" t="s">
        <v>2066</v>
      </c>
      <c r="D127" s="833" t="s">
        <v>2443</v>
      </c>
      <c r="E127" s="834" t="s">
        <v>2074</v>
      </c>
      <c r="F127" s="832" t="s">
        <v>2062</v>
      </c>
      <c r="G127" s="832" t="s">
        <v>2089</v>
      </c>
      <c r="H127" s="832" t="s">
        <v>577</v>
      </c>
      <c r="I127" s="832" t="s">
        <v>2093</v>
      </c>
      <c r="J127" s="832" t="s">
        <v>2094</v>
      </c>
      <c r="K127" s="832" t="s">
        <v>2095</v>
      </c>
      <c r="L127" s="835">
        <v>864.39</v>
      </c>
      <c r="M127" s="835">
        <v>17287.799999999996</v>
      </c>
      <c r="N127" s="832">
        <v>20</v>
      </c>
      <c r="O127" s="836">
        <v>20</v>
      </c>
      <c r="P127" s="835">
        <v>17287.799999999996</v>
      </c>
      <c r="Q127" s="837">
        <v>1</v>
      </c>
      <c r="R127" s="832">
        <v>20</v>
      </c>
      <c r="S127" s="837">
        <v>1</v>
      </c>
      <c r="T127" s="836">
        <v>20</v>
      </c>
      <c r="U127" s="838">
        <v>1</v>
      </c>
    </row>
    <row r="128" spans="1:21" ht="14.4" customHeight="1" x14ac:dyDescent="0.3">
      <c r="A128" s="831">
        <v>6</v>
      </c>
      <c r="B128" s="832" t="s">
        <v>2060</v>
      </c>
      <c r="C128" s="832" t="s">
        <v>2066</v>
      </c>
      <c r="D128" s="833" t="s">
        <v>2443</v>
      </c>
      <c r="E128" s="834" t="s">
        <v>2074</v>
      </c>
      <c r="F128" s="832" t="s">
        <v>2062</v>
      </c>
      <c r="G128" s="832" t="s">
        <v>2089</v>
      </c>
      <c r="H128" s="832" t="s">
        <v>577</v>
      </c>
      <c r="I128" s="832" t="s">
        <v>2096</v>
      </c>
      <c r="J128" s="832" t="s">
        <v>2097</v>
      </c>
      <c r="K128" s="832" t="s">
        <v>2098</v>
      </c>
      <c r="L128" s="835">
        <v>1978.94</v>
      </c>
      <c r="M128" s="835">
        <v>41557.74</v>
      </c>
      <c r="N128" s="832">
        <v>21</v>
      </c>
      <c r="O128" s="836">
        <v>21</v>
      </c>
      <c r="P128" s="835">
        <v>35620.92</v>
      </c>
      <c r="Q128" s="837">
        <v>0.8571428571428571</v>
      </c>
      <c r="R128" s="832">
        <v>18</v>
      </c>
      <c r="S128" s="837">
        <v>0.8571428571428571</v>
      </c>
      <c r="T128" s="836">
        <v>18</v>
      </c>
      <c r="U128" s="838">
        <v>0.8571428571428571</v>
      </c>
    </row>
    <row r="129" spans="1:21" ht="14.4" customHeight="1" x14ac:dyDescent="0.3">
      <c r="A129" s="831">
        <v>6</v>
      </c>
      <c r="B129" s="832" t="s">
        <v>2060</v>
      </c>
      <c r="C129" s="832" t="s">
        <v>2066</v>
      </c>
      <c r="D129" s="833" t="s">
        <v>2443</v>
      </c>
      <c r="E129" s="834" t="s">
        <v>2074</v>
      </c>
      <c r="F129" s="832" t="s">
        <v>2062</v>
      </c>
      <c r="G129" s="832" t="s">
        <v>2089</v>
      </c>
      <c r="H129" s="832" t="s">
        <v>577</v>
      </c>
      <c r="I129" s="832" t="s">
        <v>2164</v>
      </c>
      <c r="J129" s="832" t="s">
        <v>2165</v>
      </c>
      <c r="K129" s="832" t="s">
        <v>2166</v>
      </c>
      <c r="L129" s="835">
        <v>700</v>
      </c>
      <c r="M129" s="835">
        <v>700</v>
      </c>
      <c r="N129" s="832">
        <v>1</v>
      </c>
      <c r="O129" s="836">
        <v>1</v>
      </c>
      <c r="P129" s="835">
        <v>700</v>
      </c>
      <c r="Q129" s="837">
        <v>1</v>
      </c>
      <c r="R129" s="832">
        <v>1</v>
      </c>
      <c r="S129" s="837">
        <v>1</v>
      </c>
      <c r="T129" s="836">
        <v>1</v>
      </c>
      <c r="U129" s="838">
        <v>1</v>
      </c>
    </row>
    <row r="130" spans="1:21" ht="14.4" customHeight="1" x14ac:dyDescent="0.3">
      <c r="A130" s="831">
        <v>6</v>
      </c>
      <c r="B130" s="832" t="s">
        <v>2060</v>
      </c>
      <c r="C130" s="832" t="s">
        <v>2066</v>
      </c>
      <c r="D130" s="833" t="s">
        <v>2443</v>
      </c>
      <c r="E130" s="834" t="s">
        <v>2074</v>
      </c>
      <c r="F130" s="832" t="s">
        <v>2062</v>
      </c>
      <c r="G130" s="832" t="s">
        <v>2099</v>
      </c>
      <c r="H130" s="832" t="s">
        <v>577</v>
      </c>
      <c r="I130" s="832" t="s">
        <v>2100</v>
      </c>
      <c r="J130" s="832" t="s">
        <v>2101</v>
      </c>
      <c r="K130" s="832" t="s">
        <v>2102</v>
      </c>
      <c r="L130" s="835">
        <v>0</v>
      </c>
      <c r="M130" s="835">
        <v>0</v>
      </c>
      <c r="N130" s="832">
        <v>1</v>
      </c>
      <c r="O130" s="836">
        <v>1</v>
      </c>
      <c r="P130" s="835"/>
      <c r="Q130" s="837"/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6</v>
      </c>
      <c r="B131" s="832" t="s">
        <v>2060</v>
      </c>
      <c r="C131" s="832" t="s">
        <v>2066</v>
      </c>
      <c r="D131" s="833" t="s">
        <v>2443</v>
      </c>
      <c r="E131" s="834" t="s">
        <v>2074</v>
      </c>
      <c r="F131" s="832" t="s">
        <v>2062</v>
      </c>
      <c r="G131" s="832" t="s">
        <v>2099</v>
      </c>
      <c r="H131" s="832" t="s">
        <v>577</v>
      </c>
      <c r="I131" s="832" t="s">
        <v>2260</v>
      </c>
      <c r="J131" s="832" t="s">
        <v>2261</v>
      </c>
      <c r="K131" s="832" t="s">
        <v>2262</v>
      </c>
      <c r="L131" s="835">
        <v>0</v>
      </c>
      <c r="M131" s="835">
        <v>0</v>
      </c>
      <c r="N131" s="832">
        <v>1</v>
      </c>
      <c r="O131" s="836">
        <v>1</v>
      </c>
      <c r="P131" s="835"/>
      <c r="Q131" s="837"/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6</v>
      </c>
      <c r="B132" s="832" t="s">
        <v>2060</v>
      </c>
      <c r="C132" s="832" t="s">
        <v>2066</v>
      </c>
      <c r="D132" s="833" t="s">
        <v>2443</v>
      </c>
      <c r="E132" s="834" t="s">
        <v>2080</v>
      </c>
      <c r="F132" s="832" t="s">
        <v>2061</v>
      </c>
      <c r="G132" s="832" t="s">
        <v>2345</v>
      </c>
      <c r="H132" s="832" t="s">
        <v>577</v>
      </c>
      <c r="I132" s="832" t="s">
        <v>2346</v>
      </c>
      <c r="J132" s="832" t="s">
        <v>2347</v>
      </c>
      <c r="K132" s="832" t="s">
        <v>2348</v>
      </c>
      <c r="L132" s="835">
        <v>61.44</v>
      </c>
      <c r="M132" s="835">
        <v>61.44</v>
      </c>
      <c r="N132" s="832">
        <v>1</v>
      </c>
      <c r="O132" s="836">
        <v>1</v>
      </c>
      <c r="P132" s="835">
        <v>61.44</v>
      </c>
      <c r="Q132" s="837">
        <v>1</v>
      </c>
      <c r="R132" s="832">
        <v>1</v>
      </c>
      <c r="S132" s="837">
        <v>1</v>
      </c>
      <c r="T132" s="836">
        <v>1</v>
      </c>
      <c r="U132" s="838">
        <v>1</v>
      </c>
    </row>
    <row r="133" spans="1:21" ht="14.4" customHeight="1" x14ac:dyDescent="0.3">
      <c r="A133" s="831">
        <v>6</v>
      </c>
      <c r="B133" s="832" t="s">
        <v>2060</v>
      </c>
      <c r="C133" s="832" t="s">
        <v>2066</v>
      </c>
      <c r="D133" s="833" t="s">
        <v>2443</v>
      </c>
      <c r="E133" s="834" t="s">
        <v>2080</v>
      </c>
      <c r="F133" s="832" t="s">
        <v>2061</v>
      </c>
      <c r="G133" s="832" t="s">
        <v>2345</v>
      </c>
      <c r="H133" s="832" t="s">
        <v>577</v>
      </c>
      <c r="I133" s="832" t="s">
        <v>2349</v>
      </c>
      <c r="J133" s="832" t="s">
        <v>2347</v>
      </c>
      <c r="K133" s="832" t="s">
        <v>2350</v>
      </c>
      <c r="L133" s="835">
        <v>54.53</v>
      </c>
      <c r="M133" s="835">
        <v>54.53</v>
      </c>
      <c r="N133" s="832">
        <v>1</v>
      </c>
      <c r="O133" s="836">
        <v>1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6</v>
      </c>
      <c r="B134" s="832" t="s">
        <v>2060</v>
      </c>
      <c r="C134" s="832" t="s">
        <v>2066</v>
      </c>
      <c r="D134" s="833" t="s">
        <v>2443</v>
      </c>
      <c r="E134" s="834" t="s">
        <v>2080</v>
      </c>
      <c r="F134" s="832" t="s">
        <v>2061</v>
      </c>
      <c r="G134" s="832" t="s">
        <v>2083</v>
      </c>
      <c r="H134" s="832" t="s">
        <v>630</v>
      </c>
      <c r="I134" s="832" t="s">
        <v>1678</v>
      </c>
      <c r="J134" s="832" t="s">
        <v>1486</v>
      </c>
      <c r="K134" s="832" t="s">
        <v>1679</v>
      </c>
      <c r="L134" s="835">
        <v>154.36000000000001</v>
      </c>
      <c r="M134" s="835">
        <v>308.72000000000003</v>
      </c>
      <c r="N134" s="832">
        <v>2</v>
      </c>
      <c r="O134" s="836">
        <v>2</v>
      </c>
      <c r="P134" s="835">
        <v>154.36000000000001</v>
      </c>
      <c r="Q134" s="837">
        <v>0.5</v>
      </c>
      <c r="R134" s="832">
        <v>1</v>
      </c>
      <c r="S134" s="837">
        <v>0.5</v>
      </c>
      <c r="T134" s="836">
        <v>1</v>
      </c>
      <c r="U134" s="838">
        <v>0.5</v>
      </c>
    </row>
    <row r="135" spans="1:21" ht="14.4" customHeight="1" x14ac:dyDescent="0.3">
      <c r="A135" s="831">
        <v>6</v>
      </c>
      <c r="B135" s="832" t="s">
        <v>2060</v>
      </c>
      <c r="C135" s="832" t="s">
        <v>2066</v>
      </c>
      <c r="D135" s="833" t="s">
        <v>2443</v>
      </c>
      <c r="E135" s="834" t="s">
        <v>2080</v>
      </c>
      <c r="F135" s="832" t="s">
        <v>2061</v>
      </c>
      <c r="G135" s="832" t="s">
        <v>2083</v>
      </c>
      <c r="H135" s="832" t="s">
        <v>577</v>
      </c>
      <c r="I135" s="832" t="s">
        <v>2351</v>
      </c>
      <c r="J135" s="832" t="s">
        <v>1486</v>
      </c>
      <c r="K135" s="832" t="s">
        <v>1679</v>
      </c>
      <c r="L135" s="835">
        <v>154.36000000000001</v>
      </c>
      <c r="M135" s="835">
        <v>154.36000000000001</v>
      </c>
      <c r="N135" s="832">
        <v>1</v>
      </c>
      <c r="O135" s="836">
        <v>1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6</v>
      </c>
      <c r="B136" s="832" t="s">
        <v>2060</v>
      </c>
      <c r="C136" s="832" t="s">
        <v>2066</v>
      </c>
      <c r="D136" s="833" t="s">
        <v>2443</v>
      </c>
      <c r="E136" s="834" t="s">
        <v>2080</v>
      </c>
      <c r="F136" s="832" t="s">
        <v>2061</v>
      </c>
      <c r="G136" s="832" t="s">
        <v>2352</v>
      </c>
      <c r="H136" s="832" t="s">
        <v>630</v>
      </c>
      <c r="I136" s="832" t="s">
        <v>1968</v>
      </c>
      <c r="J136" s="832" t="s">
        <v>1969</v>
      </c>
      <c r="K136" s="832" t="s">
        <v>1970</v>
      </c>
      <c r="L136" s="835">
        <v>70.540000000000006</v>
      </c>
      <c r="M136" s="835">
        <v>70.540000000000006</v>
      </c>
      <c r="N136" s="832">
        <v>1</v>
      </c>
      <c r="O136" s="836">
        <v>1</v>
      </c>
      <c r="P136" s="835">
        <v>70.540000000000006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6</v>
      </c>
      <c r="B137" s="832" t="s">
        <v>2060</v>
      </c>
      <c r="C137" s="832" t="s">
        <v>2066</v>
      </c>
      <c r="D137" s="833" t="s">
        <v>2443</v>
      </c>
      <c r="E137" s="834" t="s">
        <v>2080</v>
      </c>
      <c r="F137" s="832" t="s">
        <v>2061</v>
      </c>
      <c r="G137" s="832" t="s">
        <v>2171</v>
      </c>
      <c r="H137" s="832" t="s">
        <v>577</v>
      </c>
      <c r="I137" s="832" t="s">
        <v>2353</v>
      </c>
      <c r="J137" s="832" t="s">
        <v>2173</v>
      </c>
      <c r="K137" s="832" t="s">
        <v>1689</v>
      </c>
      <c r="L137" s="835">
        <v>78.33</v>
      </c>
      <c r="M137" s="835">
        <v>78.33</v>
      </c>
      <c r="N137" s="832">
        <v>1</v>
      </c>
      <c r="O137" s="836">
        <v>1</v>
      </c>
      <c r="P137" s="835">
        <v>78.33</v>
      </c>
      <c r="Q137" s="837">
        <v>1</v>
      </c>
      <c r="R137" s="832">
        <v>1</v>
      </c>
      <c r="S137" s="837">
        <v>1</v>
      </c>
      <c r="T137" s="836">
        <v>1</v>
      </c>
      <c r="U137" s="838">
        <v>1</v>
      </c>
    </row>
    <row r="138" spans="1:21" ht="14.4" customHeight="1" x14ac:dyDescent="0.3">
      <c r="A138" s="831">
        <v>6</v>
      </c>
      <c r="B138" s="832" t="s">
        <v>2060</v>
      </c>
      <c r="C138" s="832" t="s">
        <v>2066</v>
      </c>
      <c r="D138" s="833" t="s">
        <v>2443</v>
      </c>
      <c r="E138" s="834" t="s">
        <v>2080</v>
      </c>
      <c r="F138" s="832" t="s">
        <v>2061</v>
      </c>
      <c r="G138" s="832" t="s">
        <v>2354</v>
      </c>
      <c r="H138" s="832" t="s">
        <v>577</v>
      </c>
      <c r="I138" s="832" t="s">
        <v>2355</v>
      </c>
      <c r="J138" s="832" t="s">
        <v>2356</v>
      </c>
      <c r="K138" s="832" t="s">
        <v>2357</v>
      </c>
      <c r="L138" s="835">
        <v>741.88</v>
      </c>
      <c r="M138" s="835">
        <v>741.88</v>
      </c>
      <c r="N138" s="832">
        <v>1</v>
      </c>
      <c r="O138" s="836">
        <v>1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" customHeight="1" x14ac:dyDescent="0.3">
      <c r="A139" s="831">
        <v>6</v>
      </c>
      <c r="B139" s="832" t="s">
        <v>2060</v>
      </c>
      <c r="C139" s="832" t="s">
        <v>2066</v>
      </c>
      <c r="D139" s="833" t="s">
        <v>2443</v>
      </c>
      <c r="E139" s="834" t="s">
        <v>2080</v>
      </c>
      <c r="F139" s="832" t="s">
        <v>2061</v>
      </c>
      <c r="G139" s="832" t="s">
        <v>2086</v>
      </c>
      <c r="H139" s="832" t="s">
        <v>577</v>
      </c>
      <c r="I139" s="832" t="s">
        <v>2087</v>
      </c>
      <c r="J139" s="832" t="s">
        <v>683</v>
      </c>
      <c r="K139" s="832" t="s">
        <v>2088</v>
      </c>
      <c r="L139" s="835">
        <v>344</v>
      </c>
      <c r="M139" s="835">
        <v>688</v>
      </c>
      <c r="N139" s="832">
        <v>2</v>
      </c>
      <c r="O139" s="836">
        <v>2</v>
      </c>
      <c r="P139" s="835">
        <v>344</v>
      </c>
      <c r="Q139" s="837">
        <v>0.5</v>
      </c>
      <c r="R139" s="832">
        <v>1</v>
      </c>
      <c r="S139" s="837">
        <v>0.5</v>
      </c>
      <c r="T139" s="836">
        <v>1</v>
      </c>
      <c r="U139" s="838">
        <v>0.5</v>
      </c>
    </row>
    <row r="140" spans="1:21" ht="14.4" customHeight="1" x14ac:dyDescent="0.3">
      <c r="A140" s="831">
        <v>6</v>
      </c>
      <c r="B140" s="832" t="s">
        <v>2060</v>
      </c>
      <c r="C140" s="832" t="s">
        <v>2066</v>
      </c>
      <c r="D140" s="833" t="s">
        <v>2443</v>
      </c>
      <c r="E140" s="834" t="s">
        <v>2080</v>
      </c>
      <c r="F140" s="832" t="s">
        <v>2061</v>
      </c>
      <c r="G140" s="832" t="s">
        <v>2358</v>
      </c>
      <c r="H140" s="832" t="s">
        <v>577</v>
      </c>
      <c r="I140" s="832" t="s">
        <v>2359</v>
      </c>
      <c r="J140" s="832" t="s">
        <v>2360</v>
      </c>
      <c r="K140" s="832" t="s">
        <v>2361</v>
      </c>
      <c r="L140" s="835">
        <v>93.49</v>
      </c>
      <c r="M140" s="835">
        <v>186.98</v>
      </c>
      <c r="N140" s="832">
        <v>2</v>
      </c>
      <c r="O140" s="836">
        <v>1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6</v>
      </c>
      <c r="B141" s="832" t="s">
        <v>2060</v>
      </c>
      <c r="C141" s="832" t="s">
        <v>2066</v>
      </c>
      <c r="D141" s="833" t="s">
        <v>2443</v>
      </c>
      <c r="E141" s="834" t="s">
        <v>2080</v>
      </c>
      <c r="F141" s="832" t="s">
        <v>2061</v>
      </c>
      <c r="G141" s="832" t="s">
        <v>2263</v>
      </c>
      <c r="H141" s="832" t="s">
        <v>630</v>
      </c>
      <c r="I141" s="832" t="s">
        <v>2362</v>
      </c>
      <c r="J141" s="832" t="s">
        <v>2265</v>
      </c>
      <c r="K141" s="832" t="s">
        <v>2363</v>
      </c>
      <c r="L141" s="835">
        <v>123.2</v>
      </c>
      <c r="M141" s="835">
        <v>246.4</v>
      </c>
      <c r="N141" s="832">
        <v>2</v>
      </c>
      <c r="O141" s="836">
        <v>2</v>
      </c>
      <c r="P141" s="835">
        <v>246.4</v>
      </c>
      <c r="Q141" s="837">
        <v>1</v>
      </c>
      <c r="R141" s="832">
        <v>2</v>
      </c>
      <c r="S141" s="837">
        <v>1</v>
      </c>
      <c r="T141" s="836">
        <v>2</v>
      </c>
      <c r="U141" s="838">
        <v>1</v>
      </c>
    </row>
    <row r="142" spans="1:21" ht="14.4" customHeight="1" x14ac:dyDescent="0.3">
      <c r="A142" s="831">
        <v>6</v>
      </c>
      <c r="B142" s="832" t="s">
        <v>2060</v>
      </c>
      <c r="C142" s="832" t="s">
        <v>2066</v>
      </c>
      <c r="D142" s="833" t="s">
        <v>2443</v>
      </c>
      <c r="E142" s="834" t="s">
        <v>2080</v>
      </c>
      <c r="F142" s="832" t="s">
        <v>2061</v>
      </c>
      <c r="G142" s="832" t="s">
        <v>2263</v>
      </c>
      <c r="H142" s="832" t="s">
        <v>630</v>
      </c>
      <c r="I142" s="832" t="s">
        <v>2362</v>
      </c>
      <c r="J142" s="832" t="s">
        <v>2265</v>
      </c>
      <c r="K142" s="832" t="s">
        <v>2363</v>
      </c>
      <c r="L142" s="835">
        <v>79.48</v>
      </c>
      <c r="M142" s="835">
        <v>79.48</v>
      </c>
      <c r="N142" s="832">
        <v>1</v>
      </c>
      <c r="O142" s="836">
        <v>1</v>
      </c>
      <c r="P142" s="835"/>
      <c r="Q142" s="837">
        <v>0</v>
      </c>
      <c r="R142" s="832"/>
      <c r="S142" s="837">
        <v>0</v>
      </c>
      <c r="T142" s="836"/>
      <c r="U142" s="838">
        <v>0</v>
      </c>
    </row>
    <row r="143" spans="1:21" ht="14.4" customHeight="1" x14ac:dyDescent="0.3">
      <c r="A143" s="831">
        <v>6</v>
      </c>
      <c r="B143" s="832" t="s">
        <v>2060</v>
      </c>
      <c r="C143" s="832" t="s">
        <v>2066</v>
      </c>
      <c r="D143" s="833" t="s">
        <v>2443</v>
      </c>
      <c r="E143" s="834" t="s">
        <v>2080</v>
      </c>
      <c r="F143" s="832" t="s">
        <v>2061</v>
      </c>
      <c r="G143" s="832" t="s">
        <v>2111</v>
      </c>
      <c r="H143" s="832" t="s">
        <v>577</v>
      </c>
      <c r="I143" s="832" t="s">
        <v>2112</v>
      </c>
      <c r="J143" s="832" t="s">
        <v>992</v>
      </c>
      <c r="K143" s="832" t="s">
        <v>2113</v>
      </c>
      <c r="L143" s="835">
        <v>107.27</v>
      </c>
      <c r="M143" s="835">
        <v>429.08</v>
      </c>
      <c r="N143" s="832">
        <v>4</v>
      </c>
      <c r="O143" s="836">
        <v>3.5</v>
      </c>
      <c r="P143" s="835">
        <v>429.08</v>
      </c>
      <c r="Q143" s="837">
        <v>1</v>
      </c>
      <c r="R143" s="832">
        <v>4</v>
      </c>
      <c r="S143" s="837">
        <v>1</v>
      </c>
      <c r="T143" s="836">
        <v>3.5</v>
      </c>
      <c r="U143" s="838">
        <v>1</v>
      </c>
    </row>
    <row r="144" spans="1:21" ht="14.4" customHeight="1" x14ac:dyDescent="0.3">
      <c r="A144" s="831">
        <v>6</v>
      </c>
      <c r="B144" s="832" t="s">
        <v>2060</v>
      </c>
      <c r="C144" s="832" t="s">
        <v>2066</v>
      </c>
      <c r="D144" s="833" t="s">
        <v>2443</v>
      </c>
      <c r="E144" s="834" t="s">
        <v>2080</v>
      </c>
      <c r="F144" s="832" t="s">
        <v>2061</v>
      </c>
      <c r="G144" s="832" t="s">
        <v>2111</v>
      </c>
      <c r="H144" s="832" t="s">
        <v>577</v>
      </c>
      <c r="I144" s="832" t="s">
        <v>2139</v>
      </c>
      <c r="J144" s="832" t="s">
        <v>992</v>
      </c>
      <c r="K144" s="832" t="s">
        <v>2113</v>
      </c>
      <c r="L144" s="835">
        <v>107.27</v>
      </c>
      <c r="M144" s="835">
        <v>214.54</v>
      </c>
      <c r="N144" s="832">
        <v>2</v>
      </c>
      <c r="O144" s="836">
        <v>1</v>
      </c>
      <c r="P144" s="835">
        <v>214.54</v>
      </c>
      <c r="Q144" s="837">
        <v>1</v>
      </c>
      <c r="R144" s="832">
        <v>2</v>
      </c>
      <c r="S144" s="837">
        <v>1</v>
      </c>
      <c r="T144" s="836">
        <v>1</v>
      </c>
      <c r="U144" s="838">
        <v>1</v>
      </c>
    </row>
    <row r="145" spans="1:21" ht="14.4" customHeight="1" x14ac:dyDescent="0.3">
      <c r="A145" s="831">
        <v>6</v>
      </c>
      <c r="B145" s="832" t="s">
        <v>2060</v>
      </c>
      <c r="C145" s="832" t="s">
        <v>2066</v>
      </c>
      <c r="D145" s="833" t="s">
        <v>2443</v>
      </c>
      <c r="E145" s="834" t="s">
        <v>2080</v>
      </c>
      <c r="F145" s="832" t="s">
        <v>2061</v>
      </c>
      <c r="G145" s="832" t="s">
        <v>2319</v>
      </c>
      <c r="H145" s="832" t="s">
        <v>577</v>
      </c>
      <c r="I145" s="832" t="s">
        <v>2364</v>
      </c>
      <c r="J145" s="832" t="s">
        <v>2365</v>
      </c>
      <c r="K145" s="832" t="s">
        <v>2366</v>
      </c>
      <c r="L145" s="835">
        <v>140.72</v>
      </c>
      <c r="M145" s="835">
        <v>281.44</v>
      </c>
      <c r="N145" s="832">
        <v>2</v>
      </c>
      <c r="O145" s="836">
        <v>2</v>
      </c>
      <c r="P145" s="835">
        <v>281.44</v>
      </c>
      <c r="Q145" s="837">
        <v>1</v>
      </c>
      <c r="R145" s="832">
        <v>2</v>
      </c>
      <c r="S145" s="837">
        <v>1</v>
      </c>
      <c r="T145" s="836">
        <v>2</v>
      </c>
      <c r="U145" s="838">
        <v>1</v>
      </c>
    </row>
    <row r="146" spans="1:21" ht="14.4" customHeight="1" x14ac:dyDescent="0.3">
      <c r="A146" s="831">
        <v>6</v>
      </c>
      <c r="B146" s="832" t="s">
        <v>2060</v>
      </c>
      <c r="C146" s="832" t="s">
        <v>2066</v>
      </c>
      <c r="D146" s="833" t="s">
        <v>2443</v>
      </c>
      <c r="E146" s="834" t="s">
        <v>2080</v>
      </c>
      <c r="F146" s="832" t="s">
        <v>2061</v>
      </c>
      <c r="G146" s="832" t="s">
        <v>2367</v>
      </c>
      <c r="H146" s="832" t="s">
        <v>577</v>
      </c>
      <c r="I146" s="832" t="s">
        <v>2368</v>
      </c>
      <c r="J146" s="832" t="s">
        <v>846</v>
      </c>
      <c r="K146" s="832" t="s">
        <v>2369</v>
      </c>
      <c r="L146" s="835">
        <v>48.09</v>
      </c>
      <c r="M146" s="835">
        <v>48.09</v>
      </c>
      <c r="N146" s="832">
        <v>1</v>
      </c>
      <c r="O146" s="836">
        <v>1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6</v>
      </c>
      <c r="B147" s="832" t="s">
        <v>2060</v>
      </c>
      <c r="C147" s="832" t="s">
        <v>2066</v>
      </c>
      <c r="D147" s="833" t="s">
        <v>2443</v>
      </c>
      <c r="E147" s="834" t="s">
        <v>2080</v>
      </c>
      <c r="F147" s="832" t="s">
        <v>2061</v>
      </c>
      <c r="G147" s="832" t="s">
        <v>2199</v>
      </c>
      <c r="H147" s="832" t="s">
        <v>577</v>
      </c>
      <c r="I147" s="832" t="s">
        <v>2370</v>
      </c>
      <c r="J147" s="832" t="s">
        <v>613</v>
      </c>
      <c r="K147" s="832" t="s">
        <v>2371</v>
      </c>
      <c r="L147" s="835">
        <v>0</v>
      </c>
      <c r="M147" s="835">
        <v>0</v>
      </c>
      <c r="N147" s="832">
        <v>1</v>
      </c>
      <c r="O147" s="836">
        <v>1</v>
      </c>
      <c r="P147" s="835">
        <v>0</v>
      </c>
      <c r="Q147" s="837"/>
      <c r="R147" s="832">
        <v>1</v>
      </c>
      <c r="S147" s="837">
        <v>1</v>
      </c>
      <c r="T147" s="836">
        <v>1</v>
      </c>
      <c r="U147" s="838">
        <v>1</v>
      </c>
    </row>
    <row r="148" spans="1:21" ht="14.4" customHeight="1" x14ac:dyDescent="0.3">
      <c r="A148" s="831">
        <v>6</v>
      </c>
      <c r="B148" s="832" t="s">
        <v>2060</v>
      </c>
      <c r="C148" s="832" t="s">
        <v>2066</v>
      </c>
      <c r="D148" s="833" t="s">
        <v>2443</v>
      </c>
      <c r="E148" s="834" t="s">
        <v>2080</v>
      </c>
      <c r="F148" s="832" t="s">
        <v>2061</v>
      </c>
      <c r="G148" s="832" t="s">
        <v>2202</v>
      </c>
      <c r="H148" s="832" t="s">
        <v>577</v>
      </c>
      <c r="I148" s="832" t="s">
        <v>2372</v>
      </c>
      <c r="J148" s="832" t="s">
        <v>1083</v>
      </c>
      <c r="K148" s="832" t="s">
        <v>2373</v>
      </c>
      <c r="L148" s="835">
        <v>98.75</v>
      </c>
      <c r="M148" s="835">
        <v>98.75</v>
      </c>
      <c r="N148" s="832">
        <v>1</v>
      </c>
      <c r="O148" s="836">
        <v>1</v>
      </c>
      <c r="P148" s="835">
        <v>98.75</v>
      </c>
      <c r="Q148" s="837">
        <v>1</v>
      </c>
      <c r="R148" s="832">
        <v>1</v>
      </c>
      <c r="S148" s="837">
        <v>1</v>
      </c>
      <c r="T148" s="836">
        <v>1</v>
      </c>
      <c r="U148" s="838">
        <v>1</v>
      </c>
    </row>
    <row r="149" spans="1:21" ht="14.4" customHeight="1" x14ac:dyDescent="0.3">
      <c r="A149" s="831">
        <v>6</v>
      </c>
      <c r="B149" s="832" t="s">
        <v>2060</v>
      </c>
      <c r="C149" s="832" t="s">
        <v>2066</v>
      </c>
      <c r="D149" s="833" t="s">
        <v>2443</v>
      </c>
      <c r="E149" s="834" t="s">
        <v>2080</v>
      </c>
      <c r="F149" s="832" t="s">
        <v>2061</v>
      </c>
      <c r="G149" s="832" t="s">
        <v>2374</v>
      </c>
      <c r="H149" s="832" t="s">
        <v>630</v>
      </c>
      <c r="I149" s="832" t="s">
        <v>2375</v>
      </c>
      <c r="J149" s="832" t="s">
        <v>1849</v>
      </c>
      <c r="K149" s="832" t="s">
        <v>2376</v>
      </c>
      <c r="L149" s="835">
        <v>109.89</v>
      </c>
      <c r="M149" s="835">
        <v>109.89</v>
      </c>
      <c r="N149" s="832">
        <v>1</v>
      </c>
      <c r="O149" s="836"/>
      <c r="P149" s="835">
        <v>109.89</v>
      </c>
      <c r="Q149" s="837">
        <v>1</v>
      </c>
      <c r="R149" s="832">
        <v>1</v>
      </c>
      <c r="S149" s="837">
        <v>1</v>
      </c>
      <c r="T149" s="836"/>
      <c r="U149" s="838"/>
    </row>
    <row r="150" spans="1:21" ht="14.4" customHeight="1" x14ac:dyDescent="0.3">
      <c r="A150" s="831">
        <v>6</v>
      </c>
      <c r="B150" s="832" t="s">
        <v>2060</v>
      </c>
      <c r="C150" s="832" t="s">
        <v>2066</v>
      </c>
      <c r="D150" s="833" t="s">
        <v>2443</v>
      </c>
      <c r="E150" s="834" t="s">
        <v>2080</v>
      </c>
      <c r="F150" s="832" t="s">
        <v>2061</v>
      </c>
      <c r="G150" s="832" t="s">
        <v>2377</v>
      </c>
      <c r="H150" s="832" t="s">
        <v>630</v>
      </c>
      <c r="I150" s="832" t="s">
        <v>2006</v>
      </c>
      <c r="J150" s="832" t="s">
        <v>2007</v>
      </c>
      <c r="K150" s="832" t="s">
        <v>1854</v>
      </c>
      <c r="L150" s="835">
        <v>292.74</v>
      </c>
      <c r="M150" s="835">
        <v>292.74</v>
      </c>
      <c r="N150" s="832">
        <v>1</v>
      </c>
      <c r="O150" s="836">
        <v>1</v>
      </c>
      <c r="P150" s="835"/>
      <c r="Q150" s="837">
        <v>0</v>
      </c>
      <c r="R150" s="832"/>
      <c r="S150" s="837">
        <v>0</v>
      </c>
      <c r="T150" s="836"/>
      <c r="U150" s="838">
        <v>0</v>
      </c>
    </row>
    <row r="151" spans="1:21" ht="14.4" customHeight="1" x14ac:dyDescent="0.3">
      <c r="A151" s="831">
        <v>6</v>
      </c>
      <c r="B151" s="832" t="s">
        <v>2060</v>
      </c>
      <c r="C151" s="832" t="s">
        <v>2066</v>
      </c>
      <c r="D151" s="833" t="s">
        <v>2443</v>
      </c>
      <c r="E151" s="834" t="s">
        <v>2080</v>
      </c>
      <c r="F151" s="832" t="s">
        <v>2061</v>
      </c>
      <c r="G151" s="832" t="s">
        <v>2217</v>
      </c>
      <c r="H151" s="832" t="s">
        <v>630</v>
      </c>
      <c r="I151" s="832" t="s">
        <v>2218</v>
      </c>
      <c r="J151" s="832" t="s">
        <v>2219</v>
      </c>
      <c r="K151" s="832" t="s">
        <v>2220</v>
      </c>
      <c r="L151" s="835">
        <v>77.790000000000006</v>
      </c>
      <c r="M151" s="835">
        <v>77.790000000000006</v>
      </c>
      <c r="N151" s="832">
        <v>1</v>
      </c>
      <c r="O151" s="836">
        <v>1</v>
      </c>
      <c r="P151" s="835">
        <v>77.790000000000006</v>
      </c>
      <c r="Q151" s="837">
        <v>1</v>
      </c>
      <c r="R151" s="832">
        <v>1</v>
      </c>
      <c r="S151" s="837">
        <v>1</v>
      </c>
      <c r="T151" s="836">
        <v>1</v>
      </c>
      <c r="U151" s="838">
        <v>1</v>
      </c>
    </row>
    <row r="152" spans="1:21" ht="14.4" customHeight="1" x14ac:dyDescent="0.3">
      <c r="A152" s="831">
        <v>6</v>
      </c>
      <c r="B152" s="832" t="s">
        <v>2060</v>
      </c>
      <c r="C152" s="832" t="s">
        <v>2066</v>
      </c>
      <c r="D152" s="833" t="s">
        <v>2443</v>
      </c>
      <c r="E152" s="834" t="s">
        <v>2080</v>
      </c>
      <c r="F152" s="832" t="s">
        <v>2061</v>
      </c>
      <c r="G152" s="832" t="s">
        <v>2378</v>
      </c>
      <c r="H152" s="832" t="s">
        <v>630</v>
      </c>
      <c r="I152" s="832" t="s">
        <v>2379</v>
      </c>
      <c r="J152" s="832" t="s">
        <v>2380</v>
      </c>
      <c r="K152" s="832" t="s">
        <v>2381</v>
      </c>
      <c r="L152" s="835">
        <v>468.68</v>
      </c>
      <c r="M152" s="835">
        <v>468.68</v>
      </c>
      <c r="N152" s="832">
        <v>1</v>
      </c>
      <c r="O152" s="836">
        <v>1</v>
      </c>
      <c r="P152" s="835">
        <v>468.68</v>
      </c>
      <c r="Q152" s="837">
        <v>1</v>
      </c>
      <c r="R152" s="832">
        <v>1</v>
      </c>
      <c r="S152" s="837">
        <v>1</v>
      </c>
      <c r="T152" s="836">
        <v>1</v>
      </c>
      <c r="U152" s="838">
        <v>1</v>
      </c>
    </row>
    <row r="153" spans="1:21" ht="14.4" customHeight="1" x14ac:dyDescent="0.3">
      <c r="A153" s="831">
        <v>6</v>
      </c>
      <c r="B153" s="832" t="s">
        <v>2060</v>
      </c>
      <c r="C153" s="832" t="s">
        <v>2066</v>
      </c>
      <c r="D153" s="833" t="s">
        <v>2443</v>
      </c>
      <c r="E153" s="834" t="s">
        <v>2080</v>
      </c>
      <c r="F153" s="832" t="s">
        <v>2061</v>
      </c>
      <c r="G153" s="832" t="s">
        <v>2283</v>
      </c>
      <c r="H153" s="832" t="s">
        <v>630</v>
      </c>
      <c r="I153" s="832" t="s">
        <v>2382</v>
      </c>
      <c r="J153" s="832" t="s">
        <v>687</v>
      </c>
      <c r="K153" s="832" t="s">
        <v>1764</v>
      </c>
      <c r="L153" s="835">
        <v>736.33</v>
      </c>
      <c r="M153" s="835">
        <v>736.33</v>
      </c>
      <c r="N153" s="832">
        <v>1</v>
      </c>
      <c r="O153" s="836">
        <v>1</v>
      </c>
      <c r="P153" s="835">
        <v>736.33</v>
      </c>
      <c r="Q153" s="837">
        <v>1</v>
      </c>
      <c r="R153" s="832">
        <v>1</v>
      </c>
      <c r="S153" s="837">
        <v>1</v>
      </c>
      <c r="T153" s="836">
        <v>1</v>
      </c>
      <c r="U153" s="838">
        <v>1</v>
      </c>
    </row>
    <row r="154" spans="1:21" ht="14.4" customHeight="1" x14ac:dyDescent="0.3">
      <c r="A154" s="831">
        <v>6</v>
      </c>
      <c r="B154" s="832" t="s">
        <v>2060</v>
      </c>
      <c r="C154" s="832" t="s">
        <v>2066</v>
      </c>
      <c r="D154" s="833" t="s">
        <v>2443</v>
      </c>
      <c r="E154" s="834" t="s">
        <v>2080</v>
      </c>
      <c r="F154" s="832" t="s">
        <v>2061</v>
      </c>
      <c r="G154" s="832" t="s">
        <v>2283</v>
      </c>
      <c r="H154" s="832" t="s">
        <v>630</v>
      </c>
      <c r="I154" s="832" t="s">
        <v>1767</v>
      </c>
      <c r="J154" s="832" t="s">
        <v>687</v>
      </c>
      <c r="K154" s="832" t="s">
        <v>1768</v>
      </c>
      <c r="L154" s="835">
        <v>923.74</v>
      </c>
      <c r="M154" s="835">
        <v>1847.48</v>
      </c>
      <c r="N154" s="832">
        <v>2</v>
      </c>
      <c r="O154" s="836">
        <v>2</v>
      </c>
      <c r="P154" s="835">
        <v>1847.48</v>
      </c>
      <c r="Q154" s="837">
        <v>1</v>
      </c>
      <c r="R154" s="832">
        <v>2</v>
      </c>
      <c r="S154" s="837">
        <v>1</v>
      </c>
      <c r="T154" s="836">
        <v>2</v>
      </c>
      <c r="U154" s="838">
        <v>1</v>
      </c>
    </row>
    <row r="155" spans="1:21" ht="14.4" customHeight="1" x14ac:dyDescent="0.3">
      <c r="A155" s="831">
        <v>6</v>
      </c>
      <c r="B155" s="832" t="s">
        <v>2060</v>
      </c>
      <c r="C155" s="832" t="s">
        <v>2066</v>
      </c>
      <c r="D155" s="833" t="s">
        <v>2443</v>
      </c>
      <c r="E155" s="834" t="s">
        <v>2080</v>
      </c>
      <c r="F155" s="832" t="s">
        <v>2061</v>
      </c>
      <c r="G155" s="832" t="s">
        <v>2148</v>
      </c>
      <c r="H155" s="832" t="s">
        <v>577</v>
      </c>
      <c r="I155" s="832" t="s">
        <v>2383</v>
      </c>
      <c r="J155" s="832" t="s">
        <v>693</v>
      </c>
      <c r="K155" s="832" t="s">
        <v>2153</v>
      </c>
      <c r="L155" s="835">
        <v>46.85</v>
      </c>
      <c r="M155" s="835">
        <v>46.85</v>
      </c>
      <c r="N155" s="832">
        <v>1</v>
      </c>
      <c r="O155" s="836">
        <v>1</v>
      </c>
      <c r="P155" s="835">
        <v>46.85</v>
      </c>
      <c r="Q155" s="837">
        <v>1</v>
      </c>
      <c r="R155" s="832">
        <v>1</v>
      </c>
      <c r="S155" s="837">
        <v>1</v>
      </c>
      <c r="T155" s="836">
        <v>1</v>
      </c>
      <c r="U155" s="838">
        <v>1</v>
      </c>
    </row>
    <row r="156" spans="1:21" ht="14.4" customHeight="1" x14ac:dyDescent="0.3">
      <c r="A156" s="831">
        <v>6</v>
      </c>
      <c r="B156" s="832" t="s">
        <v>2060</v>
      </c>
      <c r="C156" s="832" t="s">
        <v>2066</v>
      </c>
      <c r="D156" s="833" t="s">
        <v>2443</v>
      </c>
      <c r="E156" s="834" t="s">
        <v>2080</v>
      </c>
      <c r="F156" s="832" t="s">
        <v>2061</v>
      </c>
      <c r="G156" s="832" t="s">
        <v>2289</v>
      </c>
      <c r="H156" s="832" t="s">
        <v>630</v>
      </c>
      <c r="I156" s="832" t="s">
        <v>2290</v>
      </c>
      <c r="J156" s="832" t="s">
        <v>1641</v>
      </c>
      <c r="K156" s="832" t="s">
        <v>2291</v>
      </c>
      <c r="L156" s="835">
        <v>16.12</v>
      </c>
      <c r="M156" s="835">
        <v>16.12</v>
      </c>
      <c r="N156" s="832">
        <v>1</v>
      </c>
      <c r="O156" s="836">
        <v>1</v>
      </c>
      <c r="P156" s="835">
        <v>16.12</v>
      </c>
      <c r="Q156" s="837">
        <v>1</v>
      </c>
      <c r="R156" s="832">
        <v>1</v>
      </c>
      <c r="S156" s="837">
        <v>1</v>
      </c>
      <c r="T156" s="836">
        <v>1</v>
      </c>
      <c r="U156" s="838">
        <v>1</v>
      </c>
    </row>
    <row r="157" spans="1:21" ht="14.4" customHeight="1" x14ac:dyDescent="0.3">
      <c r="A157" s="831">
        <v>6</v>
      </c>
      <c r="B157" s="832" t="s">
        <v>2060</v>
      </c>
      <c r="C157" s="832" t="s">
        <v>2066</v>
      </c>
      <c r="D157" s="833" t="s">
        <v>2443</v>
      </c>
      <c r="E157" s="834" t="s">
        <v>2080</v>
      </c>
      <c r="F157" s="832" t="s">
        <v>2061</v>
      </c>
      <c r="G157" s="832" t="s">
        <v>2384</v>
      </c>
      <c r="H157" s="832" t="s">
        <v>577</v>
      </c>
      <c r="I157" s="832" t="s">
        <v>2385</v>
      </c>
      <c r="J157" s="832" t="s">
        <v>2386</v>
      </c>
      <c r="K157" s="832" t="s">
        <v>2387</v>
      </c>
      <c r="L157" s="835">
        <v>54.13</v>
      </c>
      <c r="M157" s="835">
        <v>108.26</v>
      </c>
      <c r="N157" s="832">
        <v>2</v>
      </c>
      <c r="O157" s="836">
        <v>1.5</v>
      </c>
      <c r="P157" s="835">
        <v>108.26</v>
      </c>
      <c r="Q157" s="837">
        <v>1</v>
      </c>
      <c r="R157" s="832">
        <v>2</v>
      </c>
      <c r="S157" s="837">
        <v>1</v>
      </c>
      <c r="T157" s="836">
        <v>1.5</v>
      </c>
      <c r="U157" s="838">
        <v>1</v>
      </c>
    </row>
    <row r="158" spans="1:21" ht="14.4" customHeight="1" x14ac:dyDescent="0.3">
      <c r="A158" s="831">
        <v>6</v>
      </c>
      <c r="B158" s="832" t="s">
        <v>2060</v>
      </c>
      <c r="C158" s="832" t="s">
        <v>2066</v>
      </c>
      <c r="D158" s="833" t="s">
        <v>2443</v>
      </c>
      <c r="E158" s="834" t="s">
        <v>2080</v>
      </c>
      <c r="F158" s="832" t="s">
        <v>2061</v>
      </c>
      <c r="G158" s="832" t="s">
        <v>2244</v>
      </c>
      <c r="H158" s="832" t="s">
        <v>630</v>
      </c>
      <c r="I158" s="832" t="s">
        <v>1720</v>
      </c>
      <c r="J158" s="832" t="s">
        <v>1721</v>
      </c>
      <c r="K158" s="832" t="s">
        <v>1722</v>
      </c>
      <c r="L158" s="835">
        <v>0</v>
      </c>
      <c r="M158" s="835">
        <v>0</v>
      </c>
      <c r="N158" s="832">
        <v>1</v>
      </c>
      <c r="O158" s="836">
        <v>1</v>
      </c>
      <c r="P158" s="835">
        <v>0</v>
      </c>
      <c r="Q158" s="837"/>
      <c r="R158" s="832">
        <v>1</v>
      </c>
      <c r="S158" s="837">
        <v>1</v>
      </c>
      <c r="T158" s="836">
        <v>1</v>
      </c>
      <c r="U158" s="838">
        <v>1</v>
      </c>
    </row>
    <row r="159" spans="1:21" ht="14.4" customHeight="1" x14ac:dyDescent="0.3">
      <c r="A159" s="831">
        <v>6</v>
      </c>
      <c r="B159" s="832" t="s">
        <v>2060</v>
      </c>
      <c r="C159" s="832" t="s">
        <v>2066</v>
      </c>
      <c r="D159" s="833" t="s">
        <v>2443</v>
      </c>
      <c r="E159" s="834" t="s">
        <v>2080</v>
      </c>
      <c r="F159" s="832" t="s">
        <v>2061</v>
      </c>
      <c r="G159" s="832" t="s">
        <v>2245</v>
      </c>
      <c r="H159" s="832" t="s">
        <v>577</v>
      </c>
      <c r="I159" s="832" t="s">
        <v>2246</v>
      </c>
      <c r="J159" s="832" t="s">
        <v>636</v>
      </c>
      <c r="K159" s="832" t="s">
        <v>2247</v>
      </c>
      <c r="L159" s="835">
        <v>42.54</v>
      </c>
      <c r="M159" s="835">
        <v>85.08</v>
      </c>
      <c r="N159" s="832">
        <v>2</v>
      </c>
      <c r="O159" s="836">
        <v>2</v>
      </c>
      <c r="P159" s="835">
        <v>42.54</v>
      </c>
      <c r="Q159" s="837">
        <v>0.5</v>
      </c>
      <c r="R159" s="832">
        <v>1</v>
      </c>
      <c r="S159" s="837">
        <v>0.5</v>
      </c>
      <c r="T159" s="836">
        <v>1</v>
      </c>
      <c r="U159" s="838">
        <v>0.5</v>
      </c>
    </row>
    <row r="160" spans="1:21" ht="14.4" customHeight="1" x14ac:dyDescent="0.3">
      <c r="A160" s="831">
        <v>6</v>
      </c>
      <c r="B160" s="832" t="s">
        <v>2060</v>
      </c>
      <c r="C160" s="832" t="s">
        <v>2066</v>
      </c>
      <c r="D160" s="833" t="s">
        <v>2443</v>
      </c>
      <c r="E160" s="834" t="s">
        <v>2080</v>
      </c>
      <c r="F160" s="832" t="s">
        <v>2061</v>
      </c>
      <c r="G160" s="832" t="s">
        <v>2388</v>
      </c>
      <c r="H160" s="832" t="s">
        <v>577</v>
      </c>
      <c r="I160" s="832" t="s">
        <v>2389</v>
      </c>
      <c r="J160" s="832" t="s">
        <v>812</v>
      </c>
      <c r="K160" s="832" t="s">
        <v>1916</v>
      </c>
      <c r="L160" s="835">
        <v>93.96</v>
      </c>
      <c r="M160" s="835">
        <v>93.96</v>
      </c>
      <c r="N160" s="832">
        <v>1</v>
      </c>
      <c r="O160" s="836">
        <v>1</v>
      </c>
      <c r="P160" s="835">
        <v>93.96</v>
      </c>
      <c r="Q160" s="837">
        <v>1</v>
      </c>
      <c r="R160" s="832">
        <v>1</v>
      </c>
      <c r="S160" s="837">
        <v>1</v>
      </c>
      <c r="T160" s="836">
        <v>1</v>
      </c>
      <c r="U160" s="838">
        <v>1</v>
      </c>
    </row>
    <row r="161" spans="1:21" ht="14.4" customHeight="1" x14ac:dyDescent="0.3">
      <c r="A161" s="831">
        <v>6</v>
      </c>
      <c r="B161" s="832" t="s">
        <v>2060</v>
      </c>
      <c r="C161" s="832" t="s">
        <v>2066</v>
      </c>
      <c r="D161" s="833" t="s">
        <v>2443</v>
      </c>
      <c r="E161" s="834" t="s">
        <v>2080</v>
      </c>
      <c r="F161" s="832" t="s">
        <v>2061</v>
      </c>
      <c r="G161" s="832" t="s">
        <v>2335</v>
      </c>
      <c r="H161" s="832" t="s">
        <v>630</v>
      </c>
      <c r="I161" s="832" t="s">
        <v>1869</v>
      </c>
      <c r="J161" s="832" t="s">
        <v>822</v>
      </c>
      <c r="K161" s="832" t="s">
        <v>1870</v>
      </c>
      <c r="L161" s="835">
        <v>0</v>
      </c>
      <c r="M161" s="835">
        <v>0</v>
      </c>
      <c r="N161" s="832">
        <v>3</v>
      </c>
      <c r="O161" s="836">
        <v>2</v>
      </c>
      <c r="P161" s="835">
        <v>0</v>
      </c>
      <c r="Q161" s="837"/>
      <c r="R161" s="832">
        <v>3</v>
      </c>
      <c r="S161" s="837">
        <v>1</v>
      </c>
      <c r="T161" s="836">
        <v>2</v>
      </c>
      <c r="U161" s="838">
        <v>1</v>
      </c>
    </row>
    <row r="162" spans="1:21" ht="14.4" customHeight="1" x14ac:dyDescent="0.3">
      <c r="A162" s="831">
        <v>6</v>
      </c>
      <c r="B162" s="832" t="s">
        <v>2060</v>
      </c>
      <c r="C162" s="832" t="s">
        <v>2066</v>
      </c>
      <c r="D162" s="833" t="s">
        <v>2443</v>
      </c>
      <c r="E162" s="834" t="s">
        <v>2080</v>
      </c>
      <c r="F162" s="832" t="s">
        <v>2061</v>
      </c>
      <c r="G162" s="832" t="s">
        <v>2390</v>
      </c>
      <c r="H162" s="832" t="s">
        <v>577</v>
      </c>
      <c r="I162" s="832" t="s">
        <v>2391</v>
      </c>
      <c r="J162" s="832" t="s">
        <v>2392</v>
      </c>
      <c r="K162" s="832" t="s">
        <v>2393</v>
      </c>
      <c r="L162" s="835">
        <v>0</v>
      </c>
      <c r="M162" s="835">
        <v>0</v>
      </c>
      <c r="N162" s="832">
        <v>1</v>
      </c>
      <c r="O162" s="836">
        <v>1</v>
      </c>
      <c r="P162" s="835">
        <v>0</v>
      </c>
      <c r="Q162" s="837"/>
      <c r="R162" s="832">
        <v>1</v>
      </c>
      <c r="S162" s="837">
        <v>1</v>
      </c>
      <c r="T162" s="836">
        <v>1</v>
      </c>
      <c r="U162" s="838">
        <v>1</v>
      </c>
    </row>
    <row r="163" spans="1:21" ht="14.4" customHeight="1" x14ac:dyDescent="0.3">
      <c r="A163" s="831">
        <v>6</v>
      </c>
      <c r="B163" s="832" t="s">
        <v>2060</v>
      </c>
      <c r="C163" s="832" t="s">
        <v>2066</v>
      </c>
      <c r="D163" s="833" t="s">
        <v>2443</v>
      </c>
      <c r="E163" s="834" t="s">
        <v>2080</v>
      </c>
      <c r="F163" s="832" t="s">
        <v>2061</v>
      </c>
      <c r="G163" s="832" t="s">
        <v>2161</v>
      </c>
      <c r="H163" s="832" t="s">
        <v>577</v>
      </c>
      <c r="I163" s="832" t="s">
        <v>2162</v>
      </c>
      <c r="J163" s="832" t="s">
        <v>748</v>
      </c>
      <c r="K163" s="832" t="s">
        <v>2163</v>
      </c>
      <c r="L163" s="835">
        <v>0</v>
      </c>
      <c r="M163" s="835">
        <v>0</v>
      </c>
      <c r="N163" s="832">
        <v>10</v>
      </c>
      <c r="O163" s="836">
        <v>2</v>
      </c>
      <c r="P163" s="835">
        <v>0</v>
      </c>
      <c r="Q163" s="837"/>
      <c r="R163" s="832">
        <v>10</v>
      </c>
      <c r="S163" s="837">
        <v>1</v>
      </c>
      <c r="T163" s="836">
        <v>2</v>
      </c>
      <c r="U163" s="838">
        <v>1</v>
      </c>
    </row>
    <row r="164" spans="1:21" ht="14.4" customHeight="1" x14ac:dyDescent="0.3">
      <c r="A164" s="831">
        <v>6</v>
      </c>
      <c r="B164" s="832" t="s">
        <v>2060</v>
      </c>
      <c r="C164" s="832" t="s">
        <v>2066</v>
      </c>
      <c r="D164" s="833" t="s">
        <v>2443</v>
      </c>
      <c r="E164" s="834" t="s">
        <v>2080</v>
      </c>
      <c r="F164" s="832" t="s">
        <v>2061</v>
      </c>
      <c r="G164" s="832" t="s">
        <v>2336</v>
      </c>
      <c r="H164" s="832" t="s">
        <v>577</v>
      </c>
      <c r="I164" s="832" t="s">
        <v>2394</v>
      </c>
      <c r="J164" s="832" t="s">
        <v>2395</v>
      </c>
      <c r="K164" s="832" t="s">
        <v>2396</v>
      </c>
      <c r="L164" s="835">
        <v>50.32</v>
      </c>
      <c r="M164" s="835">
        <v>50.32</v>
      </c>
      <c r="N164" s="832">
        <v>1</v>
      </c>
      <c r="O164" s="836">
        <v>1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" customHeight="1" x14ac:dyDescent="0.3">
      <c r="A165" s="831">
        <v>6</v>
      </c>
      <c r="B165" s="832" t="s">
        <v>2060</v>
      </c>
      <c r="C165" s="832" t="s">
        <v>2066</v>
      </c>
      <c r="D165" s="833" t="s">
        <v>2443</v>
      </c>
      <c r="E165" s="834" t="s">
        <v>2080</v>
      </c>
      <c r="F165" s="832" t="s">
        <v>2062</v>
      </c>
      <c r="G165" s="832" t="s">
        <v>2089</v>
      </c>
      <c r="H165" s="832" t="s">
        <v>577</v>
      </c>
      <c r="I165" s="832" t="s">
        <v>2090</v>
      </c>
      <c r="J165" s="832" t="s">
        <v>2091</v>
      </c>
      <c r="K165" s="832" t="s">
        <v>2092</v>
      </c>
      <c r="L165" s="835">
        <v>179.2</v>
      </c>
      <c r="M165" s="835">
        <v>179.2</v>
      </c>
      <c r="N165" s="832">
        <v>1</v>
      </c>
      <c r="O165" s="836">
        <v>1</v>
      </c>
      <c r="P165" s="835">
        <v>179.2</v>
      </c>
      <c r="Q165" s="837">
        <v>1</v>
      </c>
      <c r="R165" s="832">
        <v>1</v>
      </c>
      <c r="S165" s="837">
        <v>1</v>
      </c>
      <c r="T165" s="836">
        <v>1</v>
      </c>
      <c r="U165" s="838">
        <v>1</v>
      </c>
    </row>
    <row r="166" spans="1:21" ht="14.4" customHeight="1" x14ac:dyDescent="0.3">
      <c r="A166" s="831">
        <v>6</v>
      </c>
      <c r="B166" s="832" t="s">
        <v>2060</v>
      </c>
      <c r="C166" s="832" t="s">
        <v>2066</v>
      </c>
      <c r="D166" s="833" t="s">
        <v>2443</v>
      </c>
      <c r="E166" s="834" t="s">
        <v>2080</v>
      </c>
      <c r="F166" s="832" t="s">
        <v>2062</v>
      </c>
      <c r="G166" s="832" t="s">
        <v>2089</v>
      </c>
      <c r="H166" s="832" t="s">
        <v>577</v>
      </c>
      <c r="I166" s="832" t="s">
        <v>2093</v>
      </c>
      <c r="J166" s="832" t="s">
        <v>2094</v>
      </c>
      <c r="K166" s="832" t="s">
        <v>2095</v>
      </c>
      <c r="L166" s="835">
        <v>864.39</v>
      </c>
      <c r="M166" s="835">
        <v>57914.129999999968</v>
      </c>
      <c r="N166" s="832">
        <v>67</v>
      </c>
      <c r="O166" s="836">
        <v>67</v>
      </c>
      <c r="P166" s="835">
        <v>57049.739999999969</v>
      </c>
      <c r="Q166" s="837">
        <v>0.9850746268656716</v>
      </c>
      <c r="R166" s="832">
        <v>66</v>
      </c>
      <c r="S166" s="837">
        <v>0.9850746268656716</v>
      </c>
      <c r="T166" s="836">
        <v>66</v>
      </c>
      <c r="U166" s="838">
        <v>0.9850746268656716</v>
      </c>
    </row>
    <row r="167" spans="1:21" ht="14.4" customHeight="1" x14ac:dyDescent="0.3">
      <c r="A167" s="831">
        <v>6</v>
      </c>
      <c r="B167" s="832" t="s">
        <v>2060</v>
      </c>
      <c r="C167" s="832" t="s">
        <v>2066</v>
      </c>
      <c r="D167" s="833" t="s">
        <v>2443</v>
      </c>
      <c r="E167" s="834" t="s">
        <v>2080</v>
      </c>
      <c r="F167" s="832" t="s">
        <v>2062</v>
      </c>
      <c r="G167" s="832" t="s">
        <v>2089</v>
      </c>
      <c r="H167" s="832" t="s">
        <v>577</v>
      </c>
      <c r="I167" s="832" t="s">
        <v>2096</v>
      </c>
      <c r="J167" s="832" t="s">
        <v>2097</v>
      </c>
      <c r="K167" s="832" t="s">
        <v>2098</v>
      </c>
      <c r="L167" s="835">
        <v>1978.94</v>
      </c>
      <c r="M167" s="835">
        <v>87073.360000000044</v>
      </c>
      <c r="N167" s="832">
        <v>44</v>
      </c>
      <c r="O167" s="836">
        <v>44</v>
      </c>
      <c r="P167" s="835">
        <v>81136.540000000052</v>
      </c>
      <c r="Q167" s="837">
        <v>0.93181818181818199</v>
      </c>
      <c r="R167" s="832">
        <v>41</v>
      </c>
      <c r="S167" s="837">
        <v>0.93181818181818177</v>
      </c>
      <c r="T167" s="836">
        <v>41</v>
      </c>
      <c r="U167" s="838">
        <v>0.93181818181818177</v>
      </c>
    </row>
    <row r="168" spans="1:21" ht="14.4" customHeight="1" x14ac:dyDescent="0.3">
      <c r="A168" s="831">
        <v>6</v>
      </c>
      <c r="B168" s="832" t="s">
        <v>2060</v>
      </c>
      <c r="C168" s="832" t="s">
        <v>2066</v>
      </c>
      <c r="D168" s="833" t="s">
        <v>2443</v>
      </c>
      <c r="E168" s="834" t="s">
        <v>2080</v>
      </c>
      <c r="F168" s="832" t="s">
        <v>2062</v>
      </c>
      <c r="G168" s="832" t="s">
        <v>2089</v>
      </c>
      <c r="H168" s="832" t="s">
        <v>577</v>
      </c>
      <c r="I168" s="832" t="s">
        <v>2164</v>
      </c>
      <c r="J168" s="832" t="s">
        <v>2165</v>
      </c>
      <c r="K168" s="832" t="s">
        <v>2166</v>
      </c>
      <c r="L168" s="835">
        <v>700</v>
      </c>
      <c r="M168" s="835">
        <v>23800</v>
      </c>
      <c r="N168" s="832">
        <v>34</v>
      </c>
      <c r="O168" s="836">
        <v>34</v>
      </c>
      <c r="P168" s="835">
        <v>23100</v>
      </c>
      <c r="Q168" s="837">
        <v>0.97058823529411764</v>
      </c>
      <c r="R168" s="832">
        <v>33</v>
      </c>
      <c r="S168" s="837">
        <v>0.97058823529411764</v>
      </c>
      <c r="T168" s="836">
        <v>33</v>
      </c>
      <c r="U168" s="838">
        <v>0.97058823529411764</v>
      </c>
    </row>
    <row r="169" spans="1:21" ht="14.4" customHeight="1" x14ac:dyDescent="0.3">
      <c r="A169" s="831">
        <v>6</v>
      </c>
      <c r="B169" s="832" t="s">
        <v>2060</v>
      </c>
      <c r="C169" s="832" t="s">
        <v>2066</v>
      </c>
      <c r="D169" s="833" t="s">
        <v>2443</v>
      </c>
      <c r="E169" s="834" t="s">
        <v>2080</v>
      </c>
      <c r="F169" s="832" t="s">
        <v>2062</v>
      </c>
      <c r="G169" s="832" t="s">
        <v>2089</v>
      </c>
      <c r="H169" s="832" t="s">
        <v>577</v>
      </c>
      <c r="I169" s="832" t="s">
        <v>2167</v>
      </c>
      <c r="J169" s="832" t="s">
        <v>2168</v>
      </c>
      <c r="K169" s="832" t="s">
        <v>2169</v>
      </c>
      <c r="L169" s="835">
        <v>700</v>
      </c>
      <c r="M169" s="835">
        <v>9800</v>
      </c>
      <c r="N169" s="832">
        <v>14</v>
      </c>
      <c r="O169" s="836">
        <v>14</v>
      </c>
      <c r="P169" s="835">
        <v>9800</v>
      </c>
      <c r="Q169" s="837">
        <v>1</v>
      </c>
      <c r="R169" s="832">
        <v>14</v>
      </c>
      <c r="S169" s="837">
        <v>1</v>
      </c>
      <c r="T169" s="836">
        <v>14</v>
      </c>
      <c r="U169" s="838">
        <v>1</v>
      </c>
    </row>
    <row r="170" spans="1:21" ht="14.4" customHeight="1" x14ac:dyDescent="0.3">
      <c r="A170" s="831">
        <v>6</v>
      </c>
      <c r="B170" s="832" t="s">
        <v>2060</v>
      </c>
      <c r="C170" s="832" t="s">
        <v>2066</v>
      </c>
      <c r="D170" s="833" t="s">
        <v>2443</v>
      </c>
      <c r="E170" s="834" t="s">
        <v>2080</v>
      </c>
      <c r="F170" s="832" t="s">
        <v>2062</v>
      </c>
      <c r="G170" s="832" t="s">
        <v>2089</v>
      </c>
      <c r="H170" s="832" t="s">
        <v>577</v>
      </c>
      <c r="I170" s="832" t="s">
        <v>2397</v>
      </c>
      <c r="J170" s="832" t="s">
        <v>2398</v>
      </c>
      <c r="K170" s="832" t="s">
        <v>2399</v>
      </c>
      <c r="L170" s="835">
        <v>500</v>
      </c>
      <c r="M170" s="835">
        <v>500</v>
      </c>
      <c r="N170" s="832">
        <v>1</v>
      </c>
      <c r="O170" s="836">
        <v>1</v>
      </c>
      <c r="P170" s="835">
        <v>500</v>
      </c>
      <c r="Q170" s="837">
        <v>1</v>
      </c>
      <c r="R170" s="832">
        <v>1</v>
      </c>
      <c r="S170" s="837">
        <v>1</v>
      </c>
      <c r="T170" s="836">
        <v>1</v>
      </c>
      <c r="U170" s="838">
        <v>1</v>
      </c>
    </row>
    <row r="171" spans="1:21" ht="14.4" customHeight="1" x14ac:dyDescent="0.3">
      <c r="A171" s="831">
        <v>6</v>
      </c>
      <c r="B171" s="832" t="s">
        <v>2060</v>
      </c>
      <c r="C171" s="832" t="s">
        <v>2066</v>
      </c>
      <c r="D171" s="833" t="s">
        <v>2443</v>
      </c>
      <c r="E171" s="834" t="s">
        <v>2080</v>
      </c>
      <c r="F171" s="832" t="s">
        <v>2062</v>
      </c>
      <c r="G171" s="832" t="s">
        <v>2400</v>
      </c>
      <c r="H171" s="832" t="s">
        <v>577</v>
      </c>
      <c r="I171" s="832" t="s">
        <v>2401</v>
      </c>
      <c r="J171" s="832" t="s">
        <v>2402</v>
      </c>
      <c r="K171" s="832" t="s">
        <v>2403</v>
      </c>
      <c r="L171" s="835">
        <v>200</v>
      </c>
      <c r="M171" s="835">
        <v>600</v>
      </c>
      <c r="N171" s="832">
        <v>3</v>
      </c>
      <c r="O171" s="836">
        <v>3</v>
      </c>
      <c r="P171" s="835">
        <v>600</v>
      </c>
      <c r="Q171" s="837">
        <v>1</v>
      </c>
      <c r="R171" s="832">
        <v>3</v>
      </c>
      <c r="S171" s="837">
        <v>1</v>
      </c>
      <c r="T171" s="836">
        <v>3</v>
      </c>
      <c r="U171" s="838">
        <v>1</v>
      </c>
    </row>
    <row r="172" spans="1:21" ht="14.4" customHeight="1" x14ac:dyDescent="0.3">
      <c r="A172" s="831">
        <v>6</v>
      </c>
      <c r="B172" s="832" t="s">
        <v>2060</v>
      </c>
      <c r="C172" s="832" t="s">
        <v>2066</v>
      </c>
      <c r="D172" s="833" t="s">
        <v>2443</v>
      </c>
      <c r="E172" s="834" t="s">
        <v>2080</v>
      </c>
      <c r="F172" s="832" t="s">
        <v>2062</v>
      </c>
      <c r="G172" s="832" t="s">
        <v>2099</v>
      </c>
      <c r="H172" s="832" t="s">
        <v>577</v>
      </c>
      <c r="I172" s="832" t="s">
        <v>2100</v>
      </c>
      <c r="J172" s="832" t="s">
        <v>2101</v>
      </c>
      <c r="K172" s="832" t="s">
        <v>2102</v>
      </c>
      <c r="L172" s="835">
        <v>0</v>
      </c>
      <c r="M172" s="835">
        <v>0</v>
      </c>
      <c r="N172" s="832">
        <v>1</v>
      </c>
      <c r="O172" s="836">
        <v>1</v>
      </c>
      <c r="P172" s="835"/>
      <c r="Q172" s="837"/>
      <c r="R172" s="832"/>
      <c r="S172" s="837">
        <v>0</v>
      </c>
      <c r="T172" s="836"/>
      <c r="U172" s="838">
        <v>0</v>
      </c>
    </row>
    <row r="173" spans="1:21" ht="14.4" customHeight="1" x14ac:dyDescent="0.3">
      <c r="A173" s="831">
        <v>6</v>
      </c>
      <c r="B173" s="832" t="s">
        <v>2060</v>
      </c>
      <c r="C173" s="832" t="s">
        <v>2066</v>
      </c>
      <c r="D173" s="833" t="s">
        <v>2443</v>
      </c>
      <c r="E173" s="834" t="s">
        <v>2073</v>
      </c>
      <c r="F173" s="832" t="s">
        <v>2061</v>
      </c>
      <c r="G173" s="832" t="s">
        <v>2083</v>
      </c>
      <c r="H173" s="832" t="s">
        <v>630</v>
      </c>
      <c r="I173" s="832" t="s">
        <v>1678</v>
      </c>
      <c r="J173" s="832" t="s">
        <v>1486</v>
      </c>
      <c r="K173" s="832" t="s">
        <v>1679</v>
      </c>
      <c r="L173" s="835">
        <v>154.36000000000001</v>
      </c>
      <c r="M173" s="835">
        <v>154.36000000000001</v>
      </c>
      <c r="N173" s="832">
        <v>1</v>
      </c>
      <c r="O173" s="836">
        <v>1</v>
      </c>
      <c r="P173" s="835">
        <v>154.36000000000001</v>
      </c>
      <c r="Q173" s="837">
        <v>1</v>
      </c>
      <c r="R173" s="832">
        <v>1</v>
      </c>
      <c r="S173" s="837">
        <v>1</v>
      </c>
      <c r="T173" s="836">
        <v>1</v>
      </c>
      <c r="U173" s="838">
        <v>1</v>
      </c>
    </row>
    <row r="174" spans="1:21" ht="14.4" customHeight="1" x14ac:dyDescent="0.3">
      <c r="A174" s="831">
        <v>6</v>
      </c>
      <c r="B174" s="832" t="s">
        <v>2060</v>
      </c>
      <c r="C174" s="832" t="s">
        <v>2066</v>
      </c>
      <c r="D174" s="833" t="s">
        <v>2443</v>
      </c>
      <c r="E174" s="834" t="s">
        <v>2073</v>
      </c>
      <c r="F174" s="832" t="s">
        <v>2061</v>
      </c>
      <c r="G174" s="832" t="s">
        <v>2171</v>
      </c>
      <c r="H174" s="832" t="s">
        <v>577</v>
      </c>
      <c r="I174" s="832" t="s">
        <v>2353</v>
      </c>
      <c r="J174" s="832" t="s">
        <v>2173</v>
      </c>
      <c r="K174" s="832" t="s">
        <v>1689</v>
      </c>
      <c r="L174" s="835">
        <v>78.33</v>
      </c>
      <c r="M174" s="835">
        <v>78.33</v>
      </c>
      <c r="N174" s="832">
        <v>1</v>
      </c>
      <c r="O174" s="836">
        <v>1</v>
      </c>
      <c r="P174" s="835">
        <v>78.33</v>
      </c>
      <c r="Q174" s="837">
        <v>1</v>
      </c>
      <c r="R174" s="832">
        <v>1</v>
      </c>
      <c r="S174" s="837">
        <v>1</v>
      </c>
      <c r="T174" s="836">
        <v>1</v>
      </c>
      <c r="U174" s="838">
        <v>1</v>
      </c>
    </row>
    <row r="175" spans="1:21" ht="14.4" customHeight="1" x14ac:dyDescent="0.3">
      <c r="A175" s="831">
        <v>6</v>
      </c>
      <c r="B175" s="832" t="s">
        <v>2060</v>
      </c>
      <c r="C175" s="832" t="s">
        <v>2066</v>
      </c>
      <c r="D175" s="833" t="s">
        <v>2443</v>
      </c>
      <c r="E175" s="834" t="s">
        <v>2073</v>
      </c>
      <c r="F175" s="832" t="s">
        <v>2061</v>
      </c>
      <c r="G175" s="832" t="s">
        <v>2404</v>
      </c>
      <c r="H175" s="832" t="s">
        <v>577</v>
      </c>
      <c r="I175" s="832" t="s">
        <v>2405</v>
      </c>
      <c r="J175" s="832" t="s">
        <v>2406</v>
      </c>
      <c r="K175" s="832" t="s">
        <v>2407</v>
      </c>
      <c r="L175" s="835">
        <v>848.49</v>
      </c>
      <c r="M175" s="835">
        <v>848.49</v>
      </c>
      <c r="N175" s="832">
        <v>1</v>
      </c>
      <c r="O175" s="836">
        <v>1</v>
      </c>
      <c r="P175" s="835">
        <v>848.49</v>
      </c>
      <c r="Q175" s="837">
        <v>1</v>
      </c>
      <c r="R175" s="832">
        <v>1</v>
      </c>
      <c r="S175" s="837">
        <v>1</v>
      </c>
      <c r="T175" s="836">
        <v>1</v>
      </c>
      <c r="U175" s="838">
        <v>1</v>
      </c>
    </row>
    <row r="176" spans="1:21" ht="14.4" customHeight="1" x14ac:dyDescent="0.3">
      <c r="A176" s="831">
        <v>6</v>
      </c>
      <c r="B176" s="832" t="s">
        <v>2060</v>
      </c>
      <c r="C176" s="832" t="s">
        <v>2066</v>
      </c>
      <c r="D176" s="833" t="s">
        <v>2443</v>
      </c>
      <c r="E176" s="834" t="s">
        <v>2073</v>
      </c>
      <c r="F176" s="832" t="s">
        <v>2061</v>
      </c>
      <c r="G176" s="832" t="s">
        <v>2111</v>
      </c>
      <c r="H176" s="832" t="s">
        <v>577</v>
      </c>
      <c r="I176" s="832" t="s">
        <v>2112</v>
      </c>
      <c r="J176" s="832" t="s">
        <v>992</v>
      </c>
      <c r="K176" s="832" t="s">
        <v>2113</v>
      </c>
      <c r="L176" s="835">
        <v>107.27</v>
      </c>
      <c r="M176" s="835">
        <v>429.08</v>
      </c>
      <c r="N176" s="832">
        <v>4</v>
      </c>
      <c r="O176" s="836">
        <v>2</v>
      </c>
      <c r="P176" s="835">
        <v>429.08</v>
      </c>
      <c r="Q176" s="837">
        <v>1</v>
      </c>
      <c r="R176" s="832">
        <v>4</v>
      </c>
      <c r="S176" s="837">
        <v>1</v>
      </c>
      <c r="T176" s="836">
        <v>2</v>
      </c>
      <c r="U176" s="838">
        <v>1</v>
      </c>
    </row>
    <row r="177" spans="1:21" ht="14.4" customHeight="1" x14ac:dyDescent="0.3">
      <c r="A177" s="831">
        <v>6</v>
      </c>
      <c r="B177" s="832" t="s">
        <v>2060</v>
      </c>
      <c r="C177" s="832" t="s">
        <v>2066</v>
      </c>
      <c r="D177" s="833" t="s">
        <v>2443</v>
      </c>
      <c r="E177" s="834" t="s">
        <v>2073</v>
      </c>
      <c r="F177" s="832" t="s">
        <v>2061</v>
      </c>
      <c r="G177" s="832" t="s">
        <v>2408</v>
      </c>
      <c r="H177" s="832" t="s">
        <v>577</v>
      </c>
      <c r="I177" s="832" t="s">
        <v>2409</v>
      </c>
      <c r="J177" s="832" t="s">
        <v>2410</v>
      </c>
      <c r="K177" s="832" t="s">
        <v>2411</v>
      </c>
      <c r="L177" s="835">
        <v>132.97999999999999</v>
      </c>
      <c r="M177" s="835">
        <v>265.95999999999998</v>
      </c>
      <c r="N177" s="832">
        <v>2</v>
      </c>
      <c r="O177" s="836">
        <v>1</v>
      </c>
      <c r="P177" s="835">
        <v>265.95999999999998</v>
      </c>
      <c r="Q177" s="837">
        <v>1</v>
      </c>
      <c r="R177" s="832">
        <v>2</v>
      </c>
      <c r="S177" s="837">
        <v>1</v>
      </c>
      <c r="T177" s="836">
        <v>1</v>
      </c>
      <c r="U177" s="838">
        <v>1</v>
      </c>
    </row>
    <row r="178" spans="1:21" ht="14.4" customHeight="1" x14ac:dyDescent="0.3">
      <c r="A178" s="831">
        <v>6</v>
      </c>
      <c r="B178" s="832" t="s">
        <v>2060</v>
      </c>
      <c r="C178" s="832" t="s">
        <v>2066</v>
      </c>
      <c r="D178" s="833" t="s">
        <v>2443</v>
      </c>
      <c r="E178" s="834" t="s">
        <v>2073</v>
      </c>
      <c r="F178" s="832" t="s">
        <v>2061</v>
      </c>
      <c r="G178" s="832" t="s">
        <v>2412</v>
      </c>
      <c r="H178" s="832" t="s">
        <v>577</v>
      </c>
      <c r="I178" s="832" t="s">
        <v>2413</v>
      </c>
      <c r="J178" s="832" t="s">
        <v>2414</v>
      </c>
      <c r="K178" s="832" t="s">
        <v>2415</v>
      </c>
      <c r="L178" s="835">
        <v>73.989999999999995</v>
      </c>
      <c r="M178" s="835">
        <v>147.97999999999999</v>
      </c>
      <c r="N178" s="832">
        <v>2</v>
      </c>
      <c r="O178" s="836">
        <v>1</v>
      </c>
      <c r="P178" s="835">
        <v>147.97999999999999</v>
      </c>
      <c r="Q178" s="837">
        <v>1</v>
      </c>
      <c r="R178" s="832">
        <v>2</v>
      </c>
      <c r="S178" s="837">
        <v>1</v>
      </c>
      <c r="T178" s="836">
        <v>1</v>
      </c>
      <c r="U178" s="838">
        <v>1</v>
      </c>
    </row>
    <row r="179" spans="1:21" ht="14.4" customHeight="1" x14ac:dyDescent="0.3">
      <c r="A179" s="831">
        <v>6</v>
      </c>
      <c r="B179" s="832" t="s">
        <v>2060</v>
      </c>
      <c r="C179" s="832" t="s">
        <v>2066</v>
      </c>
      <c r="D179" s="833" t="s">
        <v>2443</v>
      </c>
      <c r="E179" s="834" t="s">
        <v>2073</v>
      </c>
      <c r="F179" s="832" t="s">
        <v>2061</v>
      </c>
      <c r="G179" s="832" t="s">
        <v>2221</v>
      </c>
      <c r="H179" s="832" t="s">
        <v>577</v>
      </c>
      <c r="I179" s="832" t="s">
        <v>2222</v>
      </c>
      <c r="J179" s="832" t="s">
        <v>2223</v>
      </c>
      <c r="K179" s="832" t="s">
        <v>1862</v>
      </c>
      <c r="L179" s="835">
        <v>38.56</v>
      </c>
      <c r="M179" s="835">
        <v>38.56</v>
      </c>
      <c r="N179" s="832">
        <v>1</v>
      </c>
      <c r="O179" s="836">
        <v>1</v>
      </c>
      <c r="P179" s="835"/>
      <c r="Q179" s="837">
        <v>0</v>
      </c>
      <c r="R179" s="832"/>
      <c r="S179" s="837">
        <v>0</v>
      </c>
      <c r="T179" s="836"/>
      <c r="U179" s="838">
        <v>0</v>
      </c>
    </row>
    <row r="180" spans="1:21" ht="14.4" customHeight="1" x14ac:dyDescent="0.3">
      <c r="A180" s="831">
        <v>6</v>
      </c>
      <c r="B180" s="832" t="s">
        <v>2060</v>
      </c>
      <c r="C180" s="832" t="s">
        <v>2066</v>
      </c>
      <c r="D180" s="833" t="s">
        <v>2443</v>
      </c>
      <c r="E180" s="834" t="s">
        <v>2073</v>
      </c>
      <c r="F180" s="832" t="s">
        <v>2061</v>
      </c>
      <c r="G180" s="832" t="s">
        <v>2283</v>
      </c>
      <c r="H180" s="832" t="s">
        <v>630</v>
      </c>
      <c r="I180" s="832" t="s">
        <v>2284</v>
      </c>
      <c r="J180" s="832" t="s">
        <v>687</v>
      </c>
      <c r="K180" s="832" t="s">
        <v>1766</v>
      </c>
      <c r="L180" s="835">
        <v>490.89</v>
      </c>
      <c r="M180" s="835">
        <v>981.78</v>
      </c>
      <c r="N180" s="832">
        <v>2</v>
      </c>
      <c r="O180" s="836">
        <v>1</v>
      </c>
      <c r="P180" s="835"/>
      <c r="Q180" s="837">
        <v>0</v>
      </c>
      <c r="R180" s="832"/>
      <c r="S180" s="837">
        <v>0</v>
      </c>
      <c r="T180" s="836"/>
      <c r="U180" s="838">
        <v>0</v>
      </c>
    </row>
    <row r="181" spans="1:21" ht="14.4" customHeight="1" x14ac:dyDescent="0.3">
      <c r="A181" s="831">
        <v>6</v>
      </c>
      <c r="B181" s="832" t="s">
        <v>2060</v>
      </c>
      <c r="C181" s="832" t="s">
        <v>2066</v>
      </c>
      <c r="D181" s="833" t="s">
        <v>2443</v>
      </c>
      <c r="E181" s="834" t="s">
        <v>2073</v>
      </c>
      <c r="F181" s="832" t="s">
        <v>2061</v>
      </c>
      <c r="G181" s="832" t="s">
        <v>2148</v>
      </c>
      <c r="H181" s="832" t="s">
        <v>577</v>
      </c>
      <c r="I181" s="832" t="s">
        <v>2416</v>
      </c>
      <c r="J181" s="832" t="s">
        <v>693</v>
      </c>
      <c r="K181" s="832" t="s">
        <v>2417</v>
      </c>
      <c r="L181" s="835">
        <v>103.67</v>
      </c>
      <c r="M181" s="835">
        <v>103.67</v>
      </c>
      <c r="N181" s="832">
        <v>1</v>
      </c>
      <c r="O181" s="836">
        <v>1</v>
      </c>
      <c r="P181" s="835"/>
      <c r="Q181" s="837">
        <v>0</v>
      </c>
      <c r="R181" s="832"/>
      <c r="S181" s="837">
        <v>0</v>
      </c>
      <c r="T181" s="836"/>
      <c r="U181" s="838">
        <v>0</v>
      </c>
    </row>
    <row r="182" spans="1:21" ht="14.4" customHeight="1" x14ac:dyDescent="0.3">
      <c r="A182" s="831">
        <v>6</v>
      </c>
      <c r="B182" s="832" t="s">
        <v>2060</v>
      </c>
      <c r="C182" s="832" t="s">
        <v>2066</v>
      </c>
      <c r="D182" s="833" t="s">
        <v>2443</v>
      </c>
      <c r="E182" s="834" t="s">
        <v>2073</v>
      </c>
      <c r="F182" s="832" t="s">
        <v>2061</v>
      </c>
      <c r="G182" s="832" t="s">
        <v>2244</v>
      </c>
      <c r="H182" s="832" t="s">
        <v>630</v>
      </c>
      <c r="I182" s="832" t="s">
        <v>1720</v>
      </c>
      <c r="J182" s="832" t="s">
        <v>1721</v>
      </c>
      <c r="K182" s="832" t="s">
        <v>1722</v>
      </c>
      <c r="L182" s="835">
        <v>0</v>
      </c>
      <c r="M182" s="835">
        <v>0</v>
      </c>
      <c r="N182" s="832">
        <v>2</v>
      </c>
      <c r="O182" s="836">
        <v>2</v>
      </c>
      <c r="P182" s="835">
        <v>0</v>
      </c>
      <c r="Q182" s="837"/>
      <c r="R182" s="832">
        <v>1</v>
      </c>
      <c r="S182" s="837">
        <v>0.5</v>
      </c>
      <c r="T182" s="836">
        <v>1</v>
      </c>
      <c r="U182" s="838">
        <v>0.5</v>
      </c>
    </row>
    <row r="183" spans="1:21" ht="14.4" customHeight="1" x14ac:dyDescent="0.3">
      <c r="A183" s="831">
        <v>6</v>
      </c>
      <c r="B183" s="832" t="s">
        <v>2060</v>
      </c>
      <c r="C183" s="832" t="s">
        <v>2066</v>
      </c>
      <c r="D183" s="833" t="s">
        <v>2443</v>
      </c>
      <c r="E183" s="834" t="s">
        <v>2073</v>
      </c>
      <c r="F183" s="832" t="s">
        <v>2061</v>
      </c>
      <c r="G183" s="832" t="s">
        <v>2117</v>
      </c>
      <c r="H183" s="832" t="s">
        <v>577</v>
      </c>
      <c r="I183" s="832" t="s">
        <v>2418</v>
      </c>
      <c r="J183" s="832" t="s">
        <v>2419</v>
      </c>
      <c r="K183" s="832" t="s">
        <v>2420</v>
      </c>
      <c r="L183" s="835">
        <v>0</v>
      </c>
      <c r="M183" s="835">
        <v>0</v>
      </c>
      <c r="N183" s="832">
        <v>2</v>
      </c>
      <c r="O183" s="836">
        <v>1</v>
      </c>
      <c r="P183" s="835"/>
      <c r="Q183" s="837"/>
      <c r="R183" s="832"/>
      <c r="S183" s="837">
        <v>0</v>
      </c>
      <c r="T183" s="836"/>
      <c r="U183" s="838">
        <v>0</v>
      </c>
    </row>
    <row r="184" spans="1:21" ht="14.4" customHeight="1" x14ac:dyDescent="0.3">
      <c r="A184" s="831">
        <v>6</v>
      </c>
      <c r="B184" s="832" t="s">
        <v>2060</v>
      </c>
      <c r="C184" s="832" t="s">
        <v>2066</v>
      </c>
      <c r="D184" s="833" t="s">
        <v>2443</v>
      </c>
      <c r="E184" s="834" t="s">
        <v>2073</v>
      </c>
      <c r="F184" s="832" t="s">
        <v>2062</v>
      </c>
      <c r="G184" s="832" t="s">
        <v>2089</v>
      </c>
      <c r="H184" s="832" t="s">
        <v>577</v>
      </c>
      <c r="I184" s="832" t="s">
        <v>2090</v>
      </c>
      <c r="J184" s="832" t="s">
        <v>2091</v>
      </c>
      <c r="K184" s="832" t="s">
        <v>2092</v>
      </c>
      <c r="L184" s="835">
        <v>179.2</v>
      </c>
      <c r="M184" s="835">
        <v>179.2</v>
      </c>
      <c r="N184" s="832">
        <v>1</v>
      </c>
      <c r="O184" s="836">
        <v>1</v>
      </c>
      <c r="P184" s="835">
        <v>179.2</v>
      </c>
      <c r="Q184" s="837">
        <v>1</v>
      </c>
      <c r="R184" s="832">
        <v>1</v>
      </c>
      <c r="S184" s="837">
        <v>1</v>
      </c>
      <c r="T184" s="836">
        <v>1</v>
      </c>
      <c r="U184" s="838">
        <v>1</v>
      </c>
    </row>
    <row r="185" spans="1:21" ht="14.4" customHeight="1" x14ac:dyDescent="0.3">
      <c r="A185" s="831">
        <v>6</v>
      </c>
      <c r="B185" s="832" t="s">
        <v>2060</v>
      </c>
      <c r="C185" s="832" t="s">
        <v>2066</v>
      </c>
      <c r="D185" s="833" t="s">
        <v>2443</v>
      </c>
      <c r="E185" s="834" t="s">
        <v>2073</v>
      </c>
      <c r="F185" s="832" t="s">
        <v>2062</v>
      </c>
      <c r="G185" s="832" t="s">
        <v>2089</v>
      </c>
      <c r="H185" s="832" t="s">
        <v>577</v>
      </c>
      <c r="I185" s="832" t="s">
        <v>2093</v>
      </c>
      <c r="J185" s="832" t="s">
        <v>2094</v>
      </c>
      <c r="K185" s="832" t="s">
        <v>2095</v>
      </c>
      <c r="L185" s="835">
        <v>864.39</v>
      </c>
      <c r="M185" s="835">
        <v>5186.34</v>
      </c>
      <c r="N185" s="832">
        <v>6</v>
      </c>
      <c r="O185" s="836">
        <v>6</v>
      </c>
      <c r="P185" s="835">
        <v>4321.95</v>
      </c>
      <c r="Q185" s="837">
        <v>0.83333333333333326</v>
      </c>
      <c r="R185" s="832">
        <v>5</v>
      </c>
      <c r="S185" s="837">
        <v>0.83333333333333337</v>
      </c>
      <c r="T185" s="836">
        <v>5</v>
      </c>
      <c r="U185" s="838">
        <v>0.83333333333333337</v>
      </c>
    </row>
    <row r="186" spans="1:21" ht="14.4" customHeight="1" x14ac:dyDescent="0.3">
      <c r="A186" s="831">
        <v>6</v>
      </c>
      <c r="B186" s="832" t="s">
        <v>2060</v>
      </c>
      <c r="C186" s="832" t="s">
        <v>2066</v>
      </c>
      <c r="D186" s="833" t="s">
        <v>2443</v>
      </c>
      <c r="E186" s="834" t="s">
        <v>2073</v>
      </c>
      <c r="F186" s="832" t="s">
        <v>2062</v>
      </c>
      <c r="G186" s="832" t="s">
        <v>2089</v>
      </c>
      <c r="H186" s="832" t="s">
        <v>577</v>
      </c>
      <c r="I186" s="832" t="s">
        <v>2096</v>
      </c>
      <c r="J186" s="832" t="s">
        <v>2097</v>
      </c>
      <c r="K186" s="832" t="s">
        <v>2098</v>
      </c>
      <c r="L186" s="835">
        <v>1978.94</v>
      </c>
      <c r="M186" s="835">
        <v>73220.780000000042</v>
      </c>
      <c r="N186" s="832">
        <v>37</v>
      </c>
      <c r="O186" s="836">
        <v>37</v>
      </c>
      <c r="P186" s="835">
        <v>71241.84000000004</v>
      </c>
      <c r="Q186" s="837">
        <v>0.97297297297297292</v>
      </c>
      <c r="R186" s="832">
        <v>36</v>
      </c>
      <c r="S186" s="837">
        <v>0.97297297297297303</v>
      </c>
      <c r="T186" s="836">
        <v>36</v>
      </c>
      <c r="U186" s="838">
        <v>0.97297297297297303</v>
      </c>
    </row>
    <row r="187" spans="1:21" ht="14.4" customHeight="1" x14ac:dyDescent="0.3">
      <c r="A187" s="831">
        <v>6</v>
      </c>
      <c r="B187" s="832" t="s">
        <v>2060</v>
      </c>
      <c r="C187" s="832" t="s">
        <v>2066</v>
      </c>
      <c r="D187" s="833" t="s">
        <v>2443</v>
      </c>
      <c r="E187" s="834" t="s">
        <v>2073</v>
      </c>
      <c r="F187" s="832" t="s">
        <v>2062</v>
      </c>
      <c r="G187" s="832" t="s">
        <v>2099</v>
      </c>
      <c r="H187" s="832" t="s">
        <v>577</v>
      </c>
      <c r="I187" s="832" t="s">
        <v>2421</v>
      </c>
      <c r="J187" s="832" t="s">
        <v>2422</v>
      </c>
      <c r="K187" s="832" t="s">
        <v>2423</v>
      </c>
      <c r="L187" s="835">
        <v>0</v>
      </c>
      <c r="M187" s="835">
        <v>0</v>
      </c>
      <c r="N187" s="832">
        <v>1</v>
      </c>
      <c r="O187" s="836">
        <v>1</v>
      </c>
      <c r="P187" s="835"/>
      <c r="Q187" s="837"/>
      <c r="R187" s="832"/>
      <c r="S187" s="837">
        <v>0</v>
      </c>
      <c r="T187" s="836"/>
      <c r="U187" s="838">
        <v>0</v>
      </c>
    </row>
    <row r="188" spans="1:21" ht="14.4" customHeight="1" x14ac:dyDescent="0.3">
      <c r="A188" s="831">
        <v>6</v>
      </c>
      <c r="B188" s="832" t="s">
        <v>2060</v>
      </c>
      <c r="C188" s="832" t="s">
        <v>2066</v>
      </c>
      <c r="D188" s="833" t="s">
        <v>2443</v>
      </c>
      <c r="E188" s="834" t="s">
        <v>2073</v>
      </c>
      <c r="F188" s="832" t="s">
        <v>2062</v>
      </c>
      <c r="G188" s="832" t="s">
        <v>2099</v>
      </c>
      <c r="H188" s="832" t="s">
        <v>577</v>
      </c>
      <c r="I188" s="832" t="s">
        <v>2100</v>
      </c>
      <c r="J188" s="832" t="s">
        <v>2101</v>
      </c>
      <c r="K188" s="832" t="s">
        <v>2102</v>
      </c>
      <c r="L188" s="835">
        <v>0</v>
      </c>
      <c r="M188" s="835">
        <v>0</v>
      </c>
      <c r="N188" s="832">
        <v>1</v>
      </c>
      <c r="O188" s="836">
        <v>1</v>
      </c>
      <c r="P188" s="835"/>
      <c r="Q188" s="837"/>
      <c r="R188" s="832"/>
      <c r="S188" s="837">
        <v>0</v>
      </c>
      <c r="T188" s="836"/>
      <c r="U188" s="838">
        <v>0</v>
      </c>
    </row>
    <row r="189" spans="1:21" ht="14.4" customHeight="1" x14ac:dyDescent="0.3">
      <c r="A189" s="831">
        <v>6</v>
      </c>
      <c r="B189" s="832" t="s">
        <v>2060</v>
      </c>
      <c r="C189" s="832" t="s">
        <v>2066</v>
      </c>
      <c r="D189" s="833" t="s">
        <v>2443</v>
      </c>
      <c r="E189" s="834" t="s">
        <v>2081</v>
      </c>
      <c r="F189" s="832" t="s">
        <v>2061</v>
      </c>
      <c r="G189" s="832" t="s">
        <v>2086</v>
      </c>
      <c r="H189" s="832" t="s">
        <v>577</v>
      </c>
      <c r="I189" s="832" t="s">
        <v>2087</v>
      </c>
      <c r="J189" s="832" t="s">
        <v>683</v>
      </c>
      <c r="K189" s="832" t="s">
        <v>2088</v>
      </c>
      <c r="L189" s="835">
        <v>344</v>
      </c>
      <c r="M189" s="835">
        <v>688</v>
      </c>
      <c r="N189" s="832">
        <v>2</v>
      </c>
      <c r="O189" s="836">
        <v>1</v>
      </c>
      <c r="P189" s="835">
        <v>688</v>
      </c>
      <c r="Q189" s="837">
        <v>1</v>
      </c>
      <c r="R189" s="832">
        <v>2</v>
      </c>
      <c r="S189" s="837">
        <v>1</v>
      </c>
      <c r="T189" s="836">
        <v>1</v>
      </c>
      <c r="U189" s="838">
        <v>1</v>
      </c>
    </row>
    <row r="190" spans="1:21" ht="14.4" customHeight="1" x14ac:dyDescent="0.3">
      <c r="A190" s="831">
        <v>6</v>
      </c>
      <c r="B190" s="832" t="s">
        <v>2060</v>
      </c>
      <c r="C190" s="832" t="s">
        <v>2066</v>
      </c>
      <c r="D190" s="833" t="s">
        <v>2443</v>
      </c>
      <c r="E190" s="834" t="s">
        <v>2081</v>
      </c>
      <c r="F190" s="832" t="s">
        <v>2061</v>
      </c>
      <c r="G190" s="832" t="s">
        <v>2111</v>
      </c>
      <c r="H190" s="832" t="s">
        <v>577</v>
      </c>
      <c r="I190" s="832" t="s">
        <v>2112</v>
      </c>
      <c r="J190" s="832" t="s">
        <v>992</v>
      </c>
      <c r="K190" s="832" t="s">
        <v>2113</v>
      </c>
      <c r="L190" s="835">
        <v>107.27</v>
      </c>
      <c r="M190" s="835">
        <v>321.81</v>
      </c>
      <c r="N190" s="832">
        <v>3</v>
      </c>
      <c r="O190" s="836">
        <v>0.5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" customHeight="1" x14ac:dyDescent="0.3">
      <c r="A191" s="831">
        <v>6</v>
      </c>
      <c r="B191" s="832" t="s">
        <v>2060</v>
      </c>
      <c r="C191" s="832" t="s">
        <v>2066</v>
      </c>
      <c r="D191" s="833" t="s">
        <v>2443</v>
      </c>
      <c r="E191" s="834" t="s">
        <v>2081</v>
      </c>
      <c r="F191" s="832" t="s">
        <v>2061</v>
      </c>
      <c r="G191" s="832" t="s">
        <v>2424</v>
      </c>
      <c r="H191" s="832" t="s">
        <v>577</v>
      </c>
      <c r="I191" s="832" t="s">
        <v>2425</v>
      </c>
      <c r="J191" s="832" t="s">
        <v>1335</v>
      </c>
      <c r="K191" s="832" t="s">
        <v>2426</v>
      </c>
      <c r="L191" s="835">
        <v>24.37</v>
      </c>
      <c r="M191" s="835">
        <v>24.37</v>
      </c>
      <c r="N191" s="832">
        <v>1</v>
      </c>
      <c r="O191" s="836">
        <v>0.5</v>
      </c>
      <c r="P191" s="835">
        <v>24.37</v>
      </c>
      <c r="Q191" s="837">
        <v>1</v>
      </c>
      <c r="R191" s="832">
        <v>1</v>
      </c>
      <c r="S191" s="837">
        <v>1</v>
      </c>
      <c r="T191" s="836">
        <v>0.5</v>
      </c>
      <c r="U191" s="838">
        <v>1</v>
      </c>
    </row>
    <row r="192" spans="1:21" ht="14.4" customHeight="1" x14ac:dyDescent="0.3">
      <c r="A192" s="831">
        <v>6</v>
      </c>
      <c r="B192" s="832" t="s">
        <v>2060</v>
      </c>
      <c r="C192" s="832" t="s">
        <v>2066</v>
      </c>
      <c r="D192" s="833" t="s">
        <v>2443</v>
      </c>
      <c r="E192" s="834" t="s">
        <v>2081</v>
      </c>
      <c r="F192" s="832" t="s">
        <v>2061</v>
      </c>
      <c r="G192" s="832" t="s">
        <v>2269</v>
      </c>
      <c r="H192" s="832" t="s">
        <v>577</v>
      </c>
      <c r="I192" s="832" t="s">
        <v>2270</v>
      </c>
      <c r="J192" s="832" t="s">
        <v>2271</v>
      </c>
      <c r="K192" s="832" t="s">
        <v>2272</v>
      </c>
      <c r="L192" s="835">
        <v>88.76</v>
      </c>
      <c r="M192" s="835">
        <v>266.28000000000003</v>
      </c>
      <c r="N192" s="832">
        <v>3</v>
      </c>
      <c r="O192" s="836">
        <v>0.5</v>
      </c>
      <c r="P192" s="835"/>
      <c r="Q192" s="837">
        <v>0</v>
      </c>
      <c r="R192" s="832"/>
      <c r="S192" s="837">
        <v>0</v>
      </c>
      <c r="T192" s="836"/>
      <c r="U192" s="838">
        <v>0</v>
      </c>
    </row>
    <row r="193" spans="1:21" ht="14.4" customHeight="1" x14ac:dyDescent="0.3">
      <c r="A193" s="831">
        <v>6</v>
      </c>
      <c r="B193" s="832" t="s">
        <v>2060</v>
      </c>
      <c r="C193" s="832" t="s">
        <v>2066</v>
      </c>
      <c r="D193" s="833" t="s">
        <v>2443</v>
      </c>
      <c r="E193" s="834" t="s">
        <v>2081</v>
      </c>
      <c r="F193" s="832" t="s">
        <v>2061</v>
      </c>
      <c r="G193" s="832" t="s">
        <v>2377</v>
      </c>
      <c r="H193" s="832" t="s">
        <v>630</v>
      </c>
      <c r="I193" s="832" t="s">
        <v>2006</v>
      </c>
      <c r="J193" s="832" t="s">
        <v>2007</v>
      </c>
      <c r="K193" s="832" t="s">
        <v>1854</v>
      </c>
      <c r="L193" s="835">
        <v>292.74</v>
      </c>
      <c r="M193" s="835">
        <v>292.74</v>
      </c>
      <c r="N193" s="832">
        <v>1</v>
      </c>
      <c r="O193" s="836">
        <v>0.5</v>
      </c>
      <c r="P193" s="835">
        <v>292.74</v>
      </c>
      <c r="Q193" s="837">
        <v>1</v>
      </c>
      <c r="R193" s="832">
        <v>1</v>
      </c>
      <c r="S193" s="837">
        <v>1</v>
      </c>
      <c r="T193" s="836">
        <v>0.5</v>
      </c>
      <c r="U193" s="838">
        <v>1</v>
      </c>
    </row>
    <row r="194" spans="1:21" ht="14.4" customHeight="1" x14ac:dyDescent="0.3">
      <c r="A194" s="831">
        <v>6</v>
      </c>
      <c r="B194" s="832" t="s">
        <v>2060</v>
      </c>
      <c r="C194" s="832" t="s">
        <v>2066</v>
      </c>
      <c r="D194" s="833" t="s">
        <v>2443</v>
      </c>
      <c r="E194" s="834" t="s">
        <v>2081</v>
      </c>
      <c r="F194" s="832" t="s">
        <v>2061</v>
      </c>
      <c r="G194" s="832" t="s">
        <v>2427</v>
      </c>
      <c r="H194" s="832" t="s">
        <v>577</v>
      </c>
      <c r="I194" s="832" t="s">
        <v>2428</v>
      </c>
      <c r="J194" s="832" t="s">
        <v>2429</v>
      </c>
      <c r="K194" s="832" t="s">
        <v>872</v>
      </c>
      <c r="L194" s="835">
        <v>88.1</v>
      </c>
      <c r="M194" s="835">
        <v>88.1</v>
      </c>
      <c r="N194" s="832">
        <v>1</v>
      </c>
      <c r="O194" s="836">
        <v>1</v>
      </c>
      <c r="P194" s="835"/>
      <c r="Q194" s="837">
        <v>0</v>
      </c>
      <c r="R194" s="832"/>
      <c r="S194" s="837">
        <v>0</v>
      </c>
      <c r="T194" s="836"/>
      <c r="U194" s="838">
        <v>0</v>
      </c>
    </row>
    <row r="195" spans="1:21" ht="14.4" customHeight="1" x14ac:dyDescent="0.3">
      <c r="A195" s="831">
        <v>6</v>
      </c>
      <c r="B195" s="832" t="s">
        <v>2060</v>
      </c>
      <c r="C195" s="832" t="s">
        <v>2066</v>
      </c>
      <c r="D195" s="833" t="s">
        <v>2443</v>
      </c>
      <c r="E195" s="834" t="s">
        <v>2081</v>
      </c>
      <c r="F195" s="832" t="s">
        <v>2061</v>
      </c>
      <c r="G195" s="832" t="s">
        <v>2148</v>
      </c>
      <c r="H195" s="832" t="s">
        <v>577</v>
      </c>
      <c r="I195" s="832" t="s">
        <v>2430</v>
      </c>
      <c r="J195" s="832" t="s">
        <v>693</v>
      </c>
      <c r="K195" s="832" t="s">
        <v>2151</v>
      </c>
      <c r="L195" s="835">
        <v>32.25</v>
      </c>
      <c r="M195" s="835">
        <v>32.25</v>
      </c>
      <c r="N195" s="832">
        <v>1</v>
      </c>
      <c r="O195" s="836">
        <v>0.5</v>
      </c>
      <c r="P195" s="835">
        <v>32.25</v>
      </c>
      <c r="Q195" s="837">
        <v>1</v>
      </c>
      <c r="R195" s="832">
        <v>1</v>
      </c>
      <c r="S195" s="837">
        <v>1</v>
      </c>
      <c r="T195" s="836">
        <v>0.5</v>
      </c>
      <c r="U195" s="838">
        <v>1</v>
      </c>
    </row>
    <row r="196" spans="1:21" ht="14.4" customHeight="1" x14ac:dyDescent="0.3">
      <c r="A196" s="831">
        <v>6</v>
      </c>
      <c r="B196" s="832" t="s">
        <v>2060</v>
      </c>
      <c r="C196" s="832" t="s">
        <v>2066</v>
      </c>
      <c r="D196" s="833" t="s">
        <v>2443</v>
      </c>
      <c r="E196" s="834" t="s">
        <v>2081</v>
      </c>
      <c r="F196" s="832" t="s">
        <v>2061</v>
      </c>
      <c r="G196" s="832" t="s">
        <v>2148</v>
      </c>
      <c r="H196" s="832" t="s">
        <v>577</v>
      </c>
      <c r="I196" s="832" t="s">
        <v>2431</v>
      </c>
      <c r="J196" s="832" t="s">
        <v>2432</v>
      </c>
      <c r="K196" s="832" t="s">
        <v>2433</v>
      </c>
      <c r="L196" s="835">
        <v>64.5</v>
      </c>
      <c r="M196" s="835">
        <v>64.5</v>
      </c>
      <c r="N196" s="832">
        <v>1</v>
      </c>
      <c r="O196" s="836">
        <v>0.5</v>
      </c>
      <c r="P196" s="835">
        <v>64.5</v>
      </c>
      <c r="Q196" s="837">
        <v>1</v>
      </c>
      <c r="R196" s="832">
        <v>1</v>
      </c>
      <c r="S196" s="837">
        <v>1</v>
      </c>
      <c r="T196" s="836">
        <v>0.5</v>
      </c>
      <c r="U196" s="838">
        <v>1</v>
      </c>
    </row>
    <row r="197" spans="1:21" ht="14.4" customHeight="1" x14ac:dyDescent="0.3">
      <c r="A197" s="831">
        <v>6</v>
      </c>
      <c r="B197" s="832" t="s">
        <v>2060</v>
      </c>
      <c r="C197" s="832" t="s">
        <v>2066</v>
      </c>
      <c r="D197" s="833" t="s">
        <v>2443</v>
      </c>
      <c r="E197" s="834" t="s">
        <v>2076</v>
      </c>
      <c r="F197" s="832" t="s">
        <v>2061</v>
      </c>
      <c r="G197" s="832" t="s">
        <v>2083</v>
      </c>
      <c r="H197" s="832" t="s">
        <v>577</v>
      </c>
      <c r="I197" s="832" t="s">
        <v>2084</v>
      </c>
      <c r="J197" s="832" t="s">
        <v>1138</v>
      </c>
      <c r="K197" s="832" t="s">
        <v>2085</v>
      </c>
      <c r="L197" s="835">
        <v>154.36000000000001</v>
      </c>
      <c r="M197" s="835">
        <v>154.36000000000001</v>
      </c>
      <c r="N197" s="832">
        <v>1</v>
      </c>
      <c r="O197" s="836">
        <v>0.5</v>
      </c>
      <c r="P197" s="835"/>
      <c r="Q197" s="837">
        <v>0</v>
      </c>
      <c r="R197" s="832"/>
      <c r="S197" s="837">
        <v>0</v>
      </c>
      <c r="T197" s="836"/>
      <c r="U197" s="838">
        <v>0</v>
      </c>
    </row>
    <row r="198" spans="1:21" ht="14.4" customHeight="1" x14ac:dyDescent="0.3">
      <c r="A198" s="831">
        <v>6</v>
      </c>
      <c r="B198" s="832" t="s">
        <v>2060</v>
      </c>
      <c r="C198" s="832" t="s">
        <v>2066</v>
      </c>
      <c r="D198" s="833" t="s">
        <v>2443</v>
      </c>
      <c r="E198" s="834" t="s">
        <v>2076</v>
      </c>
      <c r="F198" s="832" t="s">
        <v>2061</v>
      </c>
      <c r="G198" s="832" t="s">
        <v>2202</v>
      </c>
      <c r="H198" s="832" t="s">
        <v>577</v>
      </c>
      <c r="I198" s="832" t="s">
        <v>2434</v>
      </c>
      <c r="J198" s="832" t="s">
        <v>2435</v>
      </c>
      <c r="K198" s="832" t="s">
        <v>2436</v>
      </c>
      <c r="L198" s="835">
        <v>23.27</v>
      </c>
      <c r="M198" s="835">
        <v>23.27</v>
      </c>
      <c r="N198" s="832">
        <v>1</v>
      </c>
      <c r="O198" s="836">
        <v>0.5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6</v>
      </c>
      <c r="B199" s="832" t="s">
        <v>2060</v>
      </c>
      <c r="C199" s="832" t="s">
        <v>2066</v>
      </c>
      <c r="D199" s="833" t="s">
        <v>2443</v>
      </c>
      <c r="E199" s="834" t="s">
        <v>2076</v>
      </c>
      <c r="F199" s="832" t="s">
        <v>2061</v>
      </c>
      <c r="G199" s="832" t="s">
        <v>2437</v>
      </c>
      <c r="H199" s="832" t="s">
        <v>577</v>
      </c>
      <c r="I199" s="832" t="s">
        <v>2438</v>
      </c>
      <c r="J199" s="832" t="s">
        <v>2439</v>
      </c>
      <c r="K199" s="832" t="s">
        <v>2440</v>
      </c>
      <c r="L199" s="835">
        <v>0</v>
      </c>
      <c r="M199" s="835">
        <v>0</v>
      </c>
      <c r="N199" s="832">
        <v>2</v>
      </c>
      <c r="O199" s="836">
        <v>1</v>
      </c>
      <c r="P199" s="835">
        <v>0</v>
      </c>
      <c r="Q199" s="837"/>
      <c r="R199" s="832">
        <v>2</v>
      </c>
      <c r="S199" s="837">
        <v>1</v>
      </c>
      <c r="T199" s="836">
        <v>1</v>
      </c>
      <c r="U199" s="838">
        <v>1</v>
      </c>
    </row>
    <row r="200" spans="1:21" ht="14.4" customHeight="1" x14ac:dyDescent="0.3">
      <c r="A200" s="831">
        <v>6</v>
      </c>
      <c r="B200" s="832" t="s">
        <v>2060</v>
      </c>
      <c r="C200" s="832" t="s">
        <v>2066</v>
      </c>
      <c r="D200" s="833" t="s">
        <v>2443</v>
      </c>
      <c r="E200" s="834" t="s">
        <v>2076</v>
      </c>
      <c r="F200" s="832" t="s">
        <v>2061</v>
      </c>
      <c r="G200" s="832" t="s">
        <v>2244</v>
      </c>
      <c r="H200" s="832" t="s">
        <v>630</v>
      </c>
      <c r="I200" s="832" t="s">
        <v>1720</v>
      </c>
      <c r="J200" s="832" t="s">
        <v>1721</v>
      </c>
      <c r="K200" s="832" t="s">
        <v>1722</v>
      </c>
      <c r="L200" s="835">
        <v>0</v>
      </c>
      <c r="M200" s="835">
        <v>0</v>
      </c>
      <c r="N200" s="832">
        <v>2</v>
      </c>
      <c r="O200" s="836">
        <v>1</v>
      </c>
      <c r="P200" s="835"/>
      <c r="Q200" s="837"/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6</v>
      </c>
      <c r="B201" s="832" t="s">
        <v>2060</v>
      </c>
      <c r="C201" s="832" t="s">
        <v>2066</v>
      </c>
      <c r="D201" s="833" t="s">
        <v>2443</v>
      </c>
      <c r="E201" s="834" t="s">
        <v>2076</v>
      </c>
      <c r="F201" s="832" t="s">
        <v>2061</v>
      </c>
      <c r="G201" s="832" t="s">
        <v>2336</v>
      </c>
      <c r="H201" s="832" t="s">
        <v>577</v>
      </c>
      <c r="I201" s="832" t="s">
        <v>2441</v>
      </c>
      <c r="J201" s="832" t="s">
        <v>2395</v>
      </c>
      <c r="K201" s="832" t="s">
        <v>2442</v>
      </c>
      <c r="L201" s="835">
        <v>33.549999999999997</v>
      </c>
      <c r="M201" s="835">
        <v>33.549999999999997</v>
      </c>
      <c r="N201" s="832">
        <v>1</v>
      </c>
      <c r="O201" s="836">
        <v>1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6</v>
      </c>
      <c r="B202" s="832" t="s">
        <v>2060</v>
      </c>
      <c r="C202" s="832" t="s">
        <v>2066</v>
      </c>
      <c r="D202" s="833" t="s">
        <v>2443</v>
      </c>
      <c r="E202" s="834" t="s">
        <v>2076</v>
      </c>
      <c r="F202" s="832" t="s">
        <v>2062</v>
      </c>
      <c r="G202" s="832" t="s">
        <v>2089</v>
      </c>
      <c r="H202" s="832" t="s">
        <v>577</v>
      </c>
      <c r="I202" s="832" t="s">
        <v>2093</v>
      </c>
      <c r="J202" s="832" t="s">
        <v>2094</v>
      </c>
      <c r="K202" s="832" t="s">
        <v>2095</v>
      </c>
      <c r="L202" s="835">
        <v>864.39</v>
      </c>
      <c r="M202" s="835">
        <v>864.39</v>
      </c>
      <c r="N202" s="832">
        <v>1</v>
      </c>
      <c r="O202" s="836">
        <v>1</v>
      </c>
      <c r="P202" s="835">
        <v>864.39</v>
      </c>
      <c r="Q202" s="837">
        <v>1</v>
      </c>
      <c r="R202" s="832">
        <v>1</v>
      </c>
      <c r="S202" s="837">
        <v>1</v>
      </c>
      <c r="T202" s="836">
        <v>1</v>
      </c>
      <c r="U202" s="838">
        <v>1</v>
      </c>
    </row>
    <row r="203" spans="1:21" ht="14.4" customHeight="1" x14ac:dyDescent="0.3">
      <c r="A203" s="831">
        <v>6</v>
      </c>
      <c r="B203" s="832" t="s">
        <v>2060</v>
      </c>
      <c r="C203" s="832" t="s">
        <v>2066</v>
      </c>
      <c r="D203" s="833" t="s">
        <v>2443</v>
      </c>
      <c r="E203" s="834" t="s">
        <v>2076</v>
      </c>
      <c r="F203" s="832" t="s">
        <v>2062</v>
      </c>
      <c r="G203" s="832" t="s">
        <v>2089</v>
      </c>
      <c r="H203" s="832" t="s">
        <v>577</v>
      </c>
      <c r="I203" s="832" t="s">
        <v>2096</v>
      </c>
      <c r="J203" s="832" t="s">
        <v>2097</v>
      </c>
      <c r="K203" s="832" t="s">
        <v>2098</v>
      </c>
      <c r="L203" s="835">
        <v>1978.94</v>
      </c>
      <c r="M203" s="835">
        <v>35620.92</v>
      </c>
      <c r="N203" s="832">
        <v>18</v>
      </c>
      <c r="O203" s="836">
        <v>18</v>
      </c>
      <c r="P203" s="835">
        <v>23747.279999999999</v>
      </c>
      <c r="Q203" s="837">
        <v>0.66666666666666663</v>
      </c>
      <c r="R203" s="832">
        <v>12</v>
      </c>
      <c r="S203" s="837">
        <v>0.66666666666666663</v>
      </c>
      <c r="T203" s="836">
        <v>12</v>
      </c>
      <c r="U203" s="838">
        <v>0.66666666666666663</v>
      </c>
    </row>
    <row r="204" spans="1:21" ht="14.4" customHeight="1" x14ac:dyDescent="0.3">
      <c r="A204" s="831">
        <v>6</v>
      </c>
      <c r="B204" s="832" t="s">
        <v>2060</v>
      </c>
      <c r="C204" s="832" t="s">
        <v>2064</v>
      </c>
      <c r="D204" s="833" t="s">
        <v>2444</v>
      </c>
      <c r="E204" s="834" t="s">
        <v>2077</v>
      </c>
      <c r="F204" s="832" t="s">
        <v>2062</v>
      </c>
      <c r="G204" s="832" t="s">
        <v>2089</v>
      </c>
      <c r="H204" s="832" t="s">
        <v>577</v>
      </c>
      <c r="I204" s="832" t="s">
        <v>2167</v>
      </c>
      <c r="J204" s="832" t="s">
        <v>2168</v>
      </c>
      <c r="K204" s="832" t="s">
        <v>2169</v>
      </c>
      <c r="L204" s="835">
        <v>700</v>
      </c>
      <c r="M204" s="835">
        <v>700</v>
      </c>
      <c r="N204" s="832">
        <v>1</v>
      </c>
      <c r="O204" s="836">
        <v>1</v>
      </c>
      <c r="P204" s="835">
        <v>700</v>
      </c>
      <c r="Q204" s="837">
        <v>1</v>
      </c>
      <c r="R204" s="832">
        <v>1</v>
      </c>
      <c r="S204" s="837">
        <v>1</v>
      </c>
      <c r="T204" s="836">
        <v>1</v>
      </c>
      <c r="U204" s="838">
        <v>1</v>
      </c>
    </row>
    <row r="205" spans="1:21" ht="14.4" customHeight="1" x14ac:dyDescent="0.3">
      <c r="A205" s="831">
        <v>6</v>
      </c>
      <c r="B205" s="832" t="s">
        <v>2060</v>
      </c>
      <c r="C205" s="832" t="s">
        <v>2064</v>
      </c>
      <c r="D205" s="833" t="s">
        <v>2444</v>
      </c>
      <c r="E205" s="834" t="s">
        <v>2078</v>
      </c>
      <c r="F205" s="832" t="s">
        <v>2062</v>
      </c>
      <c r="G205" s="832" t="s">
        <v>2089</v>
      </c>
      <c r="H205" s="832" t="s">
        <v>577</v>
      </c>
      <c r="I205" s="832" t="s">
        <v>2093</v>
      </c>
      <c r="J205" s="832" t="s">
        <v>2094</v>
      </c>
      <c r="K205" s="832" t="s">
        <v>2095</v>
      </c>
      <c r="L205" s="835">
        <v>864.39</v>
      </c>
      <c r="M205" s="835">
        <v>1728.78</v>
      </c>
      <c r="N205" s="832">
        <v>2</v>
      </c>
      <c r="O205" s="836">
        <v>2</v>
      </c>
      <c r="P205" s="835">
        <v>1728.78</v>
      </c>
      <c r="Q205" s="837">
        <v>1</v>
      </c>
      <c r="R205" s="832">
        <v>2</v>
      </c>
      <c r="S205" s="837">
        <v>1</v>
      </c>
      <c r="T205" s="836">
        <v>2</v>
      </c>
      <c r="U205" s="838">
        <v>1</v>
      </c>
    </row>
    <row r="206" spans="1:21" ht="14.4" customHeight="1" x14ac:dyDescent="0.3">
      <c r="A206" s="831">
        <v>6</v>
      </c>
      <c r="B206" s="832" t="s">
        <v>2060</v>
      </c>
      <c r="C206" s="832" t="s">
        <v>2064</v>
      </c>
      <c r="D206" s="833" t="s">
        <v>2444</v>
      </c>
      <c r="E206" s="834" t="s">
        <v>2080</v>
      </c>
      <c r="F206" s="832" t="s">
        <v>2061</v>
      </c>
      <c r="G206" s="832" t="s">
        <v>2283</v>
      </c>
      <c r="H206" s="832" t="s">
        <v>630</v>
      </c>
      <c r="I206" s="832" t="s">
        <v>1763</v>
      </c>
      <c r="J206" s="832" t="s">
        <v>687</v>
      </c>
      <c r="K206" s="832" t="s">
        <v>1764</v>
      </c>
      <c r="L206" s="835">
        <v>736.33</v>
      </c>
      <c r="M206" s="835">
        <v>736.33</v>
      </c>
      <c r="N206" s="832">
        <v>1</v>
      </c>
      <c r="O206" s="836">
        <v>1</v>
      </c>
      <c r="P206" s="835"/>
      <c r="Q206" s="837">
        <v>0</v>
      </c>
      <c r="R206" s="832"/>
      <c r="S206" s="837">
        <v>0</v>
      </c>
      <c r="T206" s="836"/>
      <c r="U206" s="838">
        <v>0</v>
      </c>
    </row>
    <row r="207" spans="1:21" ht="14.4" customHeight="1" x14ac:dyDescent="0.3">
      <c r="A207" s="831">
        <v>6</v>
      </c>
      <c r="B207" s="832" t="s">
        <v>2060</v>
      </c>
      <c r="C207" s="832" t="s">
        <v>2064</v>
      </c>
      <c r="D207" s="833" t="s">
        <v>2444</v>
      </c>
      <c r="E207" s="834" t="s">
        <v>2080</v>
      </c>
      <c r="F207" s="832" t="s">
        <v>2062</v>
      </c>
      <c r="G207" s="832" t="s">
        <v>2089</v>
      </c>
      <c r="H207" s="832" t="s">
        <v>577</v>
      </c>
      <c r="I207" s="832" t="s">
        <v>2164</v>
      </c>
      <c r="J207" s="832" t="s">
        <v>2165</v>
      </c>
      <c r="K207" s="832" t="s">
        <v>2166</v>
      </c>
      <c r="L207" s="835">
        <v>700</v>
      </c>
      <c r="M207" s="835">
        <v>700</v>
      </c>
      <c r="N207" s="832">
        <v>1</v>
      </c>
      <c r="O207" s="836">
        <v>1</v>
      </c>
      <c r="P207" s="835">
        <v>700</v>
      </c>
      <c r="Q207" s="837">
        <v>1</v>
      </c>
      <c r="R207" s="832">
        <v>1</v>
      </c>
      <c r="S207" s="837">
        <v>1</v>
      </c>
      <c r="T207" s="836">
        <v>1</v>
      </c>
      <c r="U207" s="838">
        <v>1</v>
      </c>
    </row>
    <row r="208" spans="1:21" ht="14.4" customHeight="1" thickBot="1" x14ac:dyDescent="0.35">
      <c r="A208" s="839">
        <v>6</v>
      </c>
      <c r="B208" s="840" t="s">
        <v>2060</v>
      </c>
      <c r="C208" s="840" t="s">
        <v>2064</v>
      </c>
      <c r="D208" s="841" t="s">
        <v>2444</v>
      </c>
      <c r="E208" s="842" t="s">
        <v>2076</v>
      </c>
      <c r="F208" s="840" t="s">
        <v>2062</v>
      </c>
      <c r="G208" s="840" t="s">
        <v>2089</v>
      </c>
      <c r="H208" s="840" t="s">
        <v>577</v>
      </c>
      <c r="I208" s="840" t="s">
        <v>2093</v>
      </c>
      <c r="J208" s="840" t="s">
        <v>2094</v>
      </c>
      <c r="K208" s="840" t="s">
        <v>2095</v>
      </c>
      <c r="L208" s="843">
        <v>864.39</v>
      </c>
      <c r="M208" s="843">
        <v>864.39</v>
      </c>
      <c r="N208" s="840">
        <v>1</v>
      </c>
      <c r="O208" s="844">
        <v>1</v>
      </c>
      <c r="P208" s="843">
        <v>864.39</v>
      </c>
      <c r="Q208" s="845">
        <v>1</v>
      </c>
      <c r="R208" s="840">
        <v>1</v>
      </c>
      <c r="S208" s="845">
        <v>1</v>
      </c>
      <c r="T208" s="844">
        <v>1</v>
      </c>
      <c r="U208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2446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329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2078</v>
      </c>
      <c r="B5" s="225">
        <v>2529.59</v>
      </c>
      <c r="C5" s="830">
        <v>0.7081738750668396</v>
      </c>
      <c r="D5" s="225">
        <v>1042.3999999999999</v>
      </c>
      <c r="E5" s="830">
        <v>0.29182612493316051</v>
      </c>
      <c r="F5" s="848">
        <v>3571.99</v>
      </c>
    </row>
    <row r="6" spans="1:6" ht="14.4" customHeight="1" x14ac:dyDescent="0.3">
      <c r="A6" s="857" t="s">
        <v>2075</v>
      </c>
      <c r="B6" s="849">
        <v>392.41</v>
      </c>
      <c r="C6" s="837">
        <v>0.3794113665809371</v>
      </c>
      <c r="D6" s="849">
        <v>641.85</v>
      </c>
      <c r="E6" s="837">
        <v>0.6205886334190629</v>
      </c>
      <c r="F6" s="850">
        <v>1034.26</v>
      </c>
    </row>
    <row r="7" spans="1:6" ht="14.4" customHeight="1" x14ac:dyDescent="0.3">
      <c r="A7" s="857" t="s">
        <v>2080</v>
      </c>
      <c r="B7" s="849">
        <v>154.36000000000001</v>
      </c>
      <c r="C7" s="837">
        <v>3.0002760036230345E-2</v>
      </c>
      <c r="D7" s="849">
        <v>4990.4999999999991</v>
      </c>
      <c r="E7" s="837">
        <v>0.96999723996376974</v>
      </c>
      <c r="F7" s="850">
        <v>5144.8599999999988</v>
      </c>
    </row>
    <row r="8" spans="1:6" ht="14.4" customHeight="1" x14ac:dyDescent="0.3">
      <c r="A8" s="857" t="s">
        <v>2074</v>
      </c>
      <c r="B8" s="849">
        <v>154.36000000000001</v>
      </c>
      <c r="C8" s="837">
        <v>0.25</v>
      </c>
      <c r="D8" s="849">
        <v>463.08000000000004</v>
      </c>
      <c r="E8" s="837">
        <v>0.75</v>
      </c>
      <c r="F8" s="850">
        <v>617.44000000000005</v>
      </c>
    </row>
    <row r="9" spans="1:6" ht="14.4" customHeight="1" x14ac:dyDescent="0.3">
      <c r="A9" s="857" t="s">
        <v>2071</v>
      </c>
      <c r="B9" s="849">
        <v>154.36000000000001</v>
      </c>
      <c r="C9" s="837">
        <v>1</v>
      </c>
      <c r="D9" s="849"/>
      <c r="E9" s="837">
        <v>0</v>
      </c>
      <c r="F9" s="850">
        <v>154.36000000000001</v>
      </c>
    </row>
    <row r="10" spans="1:6" ht="14.4" customHeight="1" x14ac:dyDescent="0.3">
      <c r="A10" s="857" t="s">
        <v>2076</v>
      </c>
      <c r="B10" s="849">
        <v>154.36000000000001</v>
      </c>
      <c r="C10" s="837">
        <v>1</v>
      </c>
      <c r="D10" s="849">
        <v>0</v>
      </c>
      <c r="E10" s="837">
        <v>0</v>
      </c>
      <c r="F10" s="850">
        <v>154.36000000000001</v>
      </c>
    </row>
    <row r="11" spans="1:6" ht="14.4" customHeight="1" x14ac:dyDescent="0.3">
      <c r="A11" s="857" t="s">
        <v>2081</v>
      </c>
      <c r="B11" s="849"/>
      <c r="C11" s="837">
        <v>0</v>
      </c>
      <c r="D11" s="849">
        <v>292.74</v>
      </c>
      <c r="E11" s="837">
        <v>1</v>
      </c>
      <c r="F11" s="850">
        <v>292.74</v>
      </c>
    </row>
    <row r="12" spans="1:6" ht="14.4" customHeight="1" x14ac:dyDescent="0.3">
      <c r="A12" s="857" t="s">
        <v>2073</v>
      </c>
      <c r="B12" s="849">
        <v>0</v>
      </c>
      <c r="C12" s="837">
        <v>0</v>
      </c>
      <c r="D12" s="849">
        <v>1136.1399999999999</v>
      </c>
      <c r="E12" s="837">
        <v>1</v>
      </c>
      <c r="F12" s="850">
        <v>1136.1399999999999</v>
      </c>
    </row>
    <row r="13" spans="1:6" ht="14.4" customHeight="1" x14ac:dyDescent="0.3">
      <c r="A13" s="857" t="s">
        <v>2077</v>
      </c>
      <c r="B13" s="849"/>
      <c r="C13" s="837">
        <v>0</v>
      </c>
      <c r="D13" s="849">
        <v>1333.28</v>
      </c>
      <c r="E13" s="837">
        <v>1</v>
      </c>
      <c r="F13" s="850">
        <v>1333.28</v>
      </c>
    </row>
    <row r="14" spans="1:6" ht="14.4" customHeight="1" x14ac:dyDescent="0.3">
      <c r="A14" s="857" t="s">
        <v>2079</v>
      </c>
      <c r="B14" s="849"/>
      <c r="C14" s="837">
        <v>0</v>
      </c>
      <c r="D14" s="849">
        <v>4480.1099999999997</v>
      </c>
      <c r="E14" s="837">
        <v>1</v>
      </c>
      <c r="F14" s="850">
        <v>4480.1099999999997</v>
      </c>
    </row>
    <row r="15" spans="1:6" ht="14.4" customHeight="1" thickBot="1" x14ac:dyDescent="0.35">
      <c r="A15" s="858" t="s">
        <v>2072</v>
      </c>
      <c r="B15" s="853"/>
      <c r="C15" s="854">
        <v>0</v>
      </c>
      <c r="D15" s="853">
        <v>565</v>
      </c>
      <c r="E15" s="854">
        <v>1</v>
      </c>
      <c r="F15" s="855">
        <v>565</v>
      </c>
    </row>
    <row r="16" spans="1:6" ht="14.4" customHeight="1" thickBot="1" x14ac:dyDescent="0.35">
      <c r="A16" s="771" t="s">
        <v>3</v>
      </c>
      <c r="B16" s="772">
        <v>3539.4400000000005</v>
      </c>
      <c r="C16" s="773">
        <v>0.19148109717634307</v>
      </c>
      <c r="D16" s="772">
        <v>14945.099999999997</v>
      </c>
      <c r="E16" s="773">
        <v>0.80851890282365679</v>
      </c>
      <c r="F16" s="774">
        <v>18484.54</v>
      </c>
    </row>
    <row r="17" spans="1:6" ht="14.4" customHeight="1" thickBot="1" x14ac:dyDescent="0.35"/>
    <row r="18" spans="1:6" ht="14.4" customHeight="1" x14ac:dyDescent="0.3">
      <c r="A18" s="856" t="s">
        <v>1618</v>
      </c>
      <c r="B18" s="225">
        <v>1195.75</v>
      </c>
      <c r="C18" s="830">
        <v>1</v>
      </c>
      <c r="D18" s="225"/>
      <c r="E18" s="830">
        <v>0</v>
      </c>
      <c r="F18" s="848">
        <v>1195.75</v>
      </c>
    </row>
    <row r="19" spans="1:6" ht="14.4" customHeight="1" x14ac:dyDescent="0.3">
      <c r="A19" s="857" t="s">
        <v>1595</v>
      </c>
      <c r="B19" s="849">
        <v>617.44000000000005</v>
      </c>
      <c r="C19" s="837">
        <v>0.33333333333333331</v>
      </c>
      <c r="D19" s="849">
        <v>1234.8800000000001</v>
      </c>
      <c r="E19" s="837">
        <v>0.66666666666666663</v>
      </c>
      <c r="F19" s="850">
        <v>1852.3200000000002</v>
      </c>
    </row>
    <row r="20" spans="1:6" ht="14.4" customHeight="1" x14ac:dyDescent="0.3">
      <c r="A20" s="857" t="s">
        <v>2447</v>
      </c>
      <c r="B20" s="849">
        <v>414.9</v>
      </c>
      <c r="C20" s="837">
        <v>0.70176922296268729</v>
      </c>
      <c r="D20" s="849">
        <v>176.32</v>
      </c>
      <c r="E20" s="837">
        <v>0.29823077703731266</v>
      </c>
      <c r="F20" s="850">
        <v>591.22</v>
      </c>
    </row>
    <row r="21" spans="1:6" ht="14.4" customHeight="1" x14ac:dyDescent="0.3">
      <c r="A21" s="857" t="s">
        <v>1589</v>
      </c>
      <c r="B21" s="849">
        <v>392.41</v>
      </c>
      <c r="C21" s="837">
        <v>0.67800680754012832</v>
      </c>
      <c r="D21" s="849">
        <v>186.36</v>
      </c>
      <c r="E21" s="837">
        <v>0.32199319245987185</v>
      </c>
      <c r="F21" s="850">
        <v>578.77</v>
      </c>
    </row>
    <row r="22" spans="1:6" ht="14.4" customHeight="1" x14ac:dyDescent="0.3">
      <c r="A22" s="857" t="s">
        <v>1571</v>
      </c>
      <c r="B22" s="849">
        <v>300.33</v>
      </c>
      <c r="C22" s="837">
        <v>0.34885179635501962</v>
      </c>
      <c r="D22" s="849">
        <v>560.58000000000004</v>
      </c>
      <c r="E22" s="837">
        <v>0.65114820364498027</v>
      </c>
      <c r="F22" s="850">
        <v>860.91000000000008</v>
      </c>
    </row>
    <row r="23" spans="1:6" ht="14.4" customHeight="1" x14ac:dyDescent="0.3">
      <c r="A23" s="857" t="s">
        <v>1590</v>
      </c>
      <c r="B23" s="849">
        <v>279.52999999999997</v>
      </c>
      <c r="C23" s="837">
        <v>0.27802311471822722</v>
      </c>
      <c r="D23" s="849">
        <v>725.89</v>
      </c>
      <c r="E23" s="837">
        <v>0.72197688528177284</v>
      </c>
      <c r="F23" s="850">
        <v>1005.42</v>
      </c>
    </row>
    <row r="24" spans="1:6" ht="14.4" customHeight="1" x14ac:dyDescent="0.3">
      <c r="A24" s="857" t="s">
        <v>1593</v>
      </c>
      <c r="B24" s="849">
        <v>242.24</v>
      </c>
      <c r="C24" s="837">
        <v>1</v>
      </c>
      <c r="D24" s="849"/>
      <c r="E24" s="837">
        <v>0</v>
      </c>
      <c r="F24" s="850">
        <v>242.24</v>
      </c>
    </row>
    <row r="25" spans="1:6" ht="14.4" customHeight="1" x14ac:dyDescent="0.3">
      <c r="A25" s="857" t="s">
        <v>1609</v>
      </c>
      <c r="B25" s="849">
        <v>96.84</v>
      </c>
      <c r="C25" s="837">
        <v>1</v>
      </c>
      <c r="D25" s="849"/>
      <c r="E25" s="837">
        <v>0</v>
      </c>
      <c r="F25" s="850">
        <v>96.84</v>
      </c>
    </row>
    <row r="26" spans="1:6" ht="14.4" customHeight="1" x14ac:dyDescent="0.3">
      <c r="A26" s="857" t="s">
        <v>1592</v>
      </c>
      <c r="B26" s="849"/>
      <c r="C26" s="837">
        <v>0</v>
      </c>
      <c r="D26" s="849">
        <v>70.03</v>
      </c>
      <c r="E26" s="837">
        <v>1</v>
      </c>
      <c r="F26" s="850">
        <v>70.03</v>
      </c>
    </row>
    <row r="27" spans="1:6" ht="14.4" customHeight="1" x14ac:dyDescent="0.3">
      <c r="A27" s="857" t="s">
        <v>2448</v>
      </c>
      <c r="B27" s="849"/>
      <c r="C27" s="837">
        <v>0</v>
      </c>
      <c r="D27" s="849">
        <v>572.27</v>
      </c>
      <c r="E27" s="837">
        <v>1</v>
      </c>
      <c r="F27" s="850">
        <v>572.27</v>
      </c>
    </row>
    <row r="28" spans="1:6" ht="14.4" customHeight="1" x14ac:dyDescent="0.3">
      <c r="A28" s="857" t="s">
        <v>1623</v>
      </c>
      <c r="B28" s="849"/>
      <c r="C28" s="837"/>
      <c r="D28" s="849">
        <v>0</v>
      </c>
      <c r="E28" s="837"/>
      <c r="F28" s="850">
        <v>0</v>
      </c>
    </row>
    <row r="29" spans="1:6" ht="14.4" customHeight="1" x14ac:dyDescent="0.3">
      <c r="A29" s="857" t="s">
        <v>1570</v>
      </c>
      <c r="B29" s="849"/>
      <c r="C29" s="837">
        <v>0</v>
      </c>
      <c r="D29" s="849">
        <v>6756.37</v>
      </c>
      <c r="E29" s="837">
        <v>1</v>
      </c>
      <c r="F29" s="850">
        <v>6756.37</v>
      </c>
    </row>
    <row r="30" spans="1:6" ht="14.4" customHeight="1" x14ac:dyDescent="0.3">
      <c r="A30" s="857" t="s">
        <v>1628</v>
      </c>
      <c r="B30" s="849">
        <v>0</v>
      </c>
      <c r="C30" s="837">
        <v>0</v>
      </c>
      <c r="D30" s="849">
        <v>176.32</v>
      </c>
      <c r="E30" s="837">
        <v>1</v>
      </c>
      <c r="F30" s="850">
        <v>176.32</v>
      </c>
    </row>
    <row r="31" spans="1:6" ht="14.4" customHeight="1" x14ac:dyDescent="0.3">
      <c r="A31" s="857" t="s">
        <v>1601</v>
      </c>
      <c r="B31" s="849"/>
      <c r="C31" s="837">
        <v>0</v>
      </c>
      <c r="D31" s="849">
        <v>70.540000000000006</v>
      </c>
      <c r="E31" s="837">
        <v>1</v>
      </c>
      <c r="F31" s="850">
        <v>70.540000000000006</v>
      </c>
    </row>
    <row r="32" spans="1:6" ht="14.4" customHeight="1" x14ac:dyDescent="0.3">
      <c r="A32" s="857" t="s">
        <v>2449</v>
      </c>
      <c r="B32" s="849"/>
      <c r="C32" s="837">
        <v>0</v>
      </c>
      <c r="D32" s="849">
        <v>468.68</v>
      </c>
      <c r="E32" s="837">
        <v>1</v>
      </c>
      <c r="F32" s="850">
        <v>468.68</v>
      </c>
    </row>
    <row r="33" spans="1:6" ht="14.4" customHeight="1" x14ac:dyDescent="0.3">
      <c r="A33" s="857" t="s">
        <v>1632</v>
      </c>
      <c r="B33" s="849"/>
      <c r="C33" s="837">
        <v>0</v>
      </c>
      <c r="D33" s="849">
        <v>181.45</v>
      </c>
      <c r="E33" s="837">
        <v>1</v>
      </c>
      <c r="F33" s="850">
        <v>181.45</v>
      </c>
    </row>
    <row r="34" spans="1:6" ht="14.4" customHeight="1" x14ac:dyDescent="0.3">
      <c r="A34" s="857" t="s">
        <v>1625</v>
      </c>
      <c r="B34" s="849"/>
      <c r="C34" s="837">
        <v>0</v>
      </c>
      <c r="D34" s="849">
        <v>1106.6399999999999</v>
      </c>
      <c r="E34" s="837">
        <v>1</v>
      </c>
      <c r="F34" s="850">
        <v>1106.6399999999999</v>
      </c>
    </row>
    <row r="35" spans="1:6" ht="14.4" customHeight="1" x14ac:dyDescent="0.3">
      <c r="A35" s="857" t="s">
        <v>1563</v>
      </c>
      <c r="B35" s="849"/>
      <c r="C35" s="837">
        <v>0</v>
      </c>
      <c r="D35" s="849">
        <v>102.55</v>
      </c>
      <c r="E35" s="837">
        <v>1</v>
      </c>
      <c r="F35" s="850">
        <v>102.55</v>
      </c>
    </row>
    <row r="36" spans="1:6" ht="14.4" customHeight="1" x14ac:dyDescent="0.3">
      <c r="A36" s="857" t="s">
        <v>2450</v>
      </c>
      <c r="B36" s="849"/>
      <c r="C36" s="837">
        <v>0</v>
      </c>
      <c r="D36" s="849">
        <v>565</v>
      </c>
      <c r="E36" s="837">
        <v>1</v>
      </c>
      <c r="F36" s="850">
        <v>565</v>
      </c>
    </row>
    <row r="37" spans="1:6" ht="14.4" customHeight="1" x14ac:dyDescent="0.3">
      <c r="A37" s="857" t="s">
        <v>2451</v>
      </c>
      <c r="B37" s="849">
        <v>0</v>
      </c>
      <c r="C37" s="837">
        <v>0</v>
      </c>
      <c r="D37" s="849">
        <v>362.31</v>
      </c>
      <c r="E37" s="837">
        <v>1</v>
      </c>
      <c r="F37" s="850">
        <v>362.31</v>
      </c>
    </row>
    <row r="38" spans="1:6" ht="14.4" customHeight="1" x14ac:dyDescent="0.3">
      <c r="A38" s="857" t="s">
        <v>1629</v>
      </c>
      <c r="B38" s="849"/>
      <c r="C38" s="837">
        <v>0</v>
      </c>
      <c r="D38" s="849">
        <v>622.37999999999988</v>
      </c>
      <c r="E38" s="837">
        <v>1</v>
      </c>
      <c r="F38" s="850">
        <v>622.37999999999988</v>
      </c>
    </row>
    <row r="39" spans="1:6" ht="14.4" customHeight="1" x14ac:dyDescent="0.3">
      <c r="A39" s="857" t="s">
        <v>1615</v>
      </c>
      <c r="B39" s="849"/>
      <c r="C39" s="837">
        <v>0</v>
      </c>
      <c r="D39" s="849">
        <v>109.89</v>
      </c>
      <c r="E39" s="837">
        <v>1</v>
      </c>
      <c r="F39" s="850">
        <v>109.89</v>
      </c>
    </row>
    <row r="40" spans="1:6" ht="14.4" customHeight="1" x14ac:dyDescent="0.3">
      <c r="A40" s="857" t="s">
        <v>2452</v>
      </c>
      <c r="B40" s="849"/>
      <c r="C40" s="837">
        <v>0</v>
      </c>
      <c r="D40" s="849">
        <v>311.16000000000003</v>
      </c>
      <c r="E40" s="837">
        <v>1</v>
      </c>
      <c r="F40" s="850">
        <v>311.16000000000003</v>
      </c>
    </row>
    <row r="41" spans="1:6" ht="14.4" customHeight="1" x14ac:dyDescent="0.3">
      <c r="A41" s="857" t="s">
        <v>1617</v>
      </c>
      <c r="B41" s="849"/>
      <c r="C41" s="837">
        <v>0</v>
      </c>
      <c r="D41" s="849">
        <v>585.48</v>
      </c>
      <c r="E41" s="837">
        <v>1</v>
      </c>
      <c r="F41" s="850">
        <v>585.48</v>
      </c>
    </row>
    <row r="42" spans="1:6" ht="14.4" customHeight="1" thickBot="1" x14ac:dyDescent="0.35">
      <c r="A42" s="858" t="s">
        <v>1613</v>
      </c>
      <c r="B42" s="853"/>
      <c r="C42" s="854"/>
      <c r="D42" s="853">
        <v>0</v>
      </c>
      <c r="E42" s="854"/>
      <c r="F42" s="855">
        <v>0</v>
      </c>
    </row>
    <row r="43" spans="1:6" ht="14.4" customHeight="1" thickBot="1" x14ac:dyDescent="0.35">
      <c r="A43" s="771" t="s">
        <v>3</v>
      </c>
      <c r="B43" s="772">
        <v>3539.44</v>
      </c>
      <c r="C43" s="773">
        <v>0.19148109717634304</v>
      </c>
      <c r="D43" s="772">
        <v>14945.099999999999</v>
      </c>
      <c r="E43" s="773">
        <v>0.80851890282365679</v>
      </c>
      <c r="F43" s="774">
        <v>18484.54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{2D9C0AAC-0118-452E-8E27-419B24DE93E4}</x14:id>
        </ext>
      </extLst>
    </cfRule>
  </conditionalFormatting>
  <conditionalFormatting sqref="F18:F4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{06B6517A-8995-4274-97D5-0D1B27727DFB}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9C0AAC-0118-452E-8E27-419B24DE93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06B6517A-8995-4274-97D5-0D1B27727D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2459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329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19</v>
      </c>
      <c r="G3" s="47">
        <f>SUBTOTAL(9,G6:G1048576)</f>
        <v>3539.4400000000005</v>
      </c>
      <c r="H3" s="48">
        <f>IF(M3=0,0,G3/M3)</f>
        <v>0.19148109717634301</v>
      </c>
      <c r="I3" s="47">
        <f>SUBTOTAL(9,I6:I1048576)</f>
        <v>85</v>
      </c>
      <c r="J3" s="47">
        <f>SUBTOTAL(9,J6:J1048576)</f>
        <v>14945.099999999999</v>
      </c>
      <c r="K3" s="48">
        <f>IF(M3=0,0,J3/M3)</f>
        <v>0.80851890282365668</v>
      </c>
      <c r="L3" s="47">
        <f>SUBTOTAL(9,L6:L1048576)</f>
        <v>104</v>
      </c>
      <c r="M3" s="49">
        <f>SUBTOTAL(9,M6:M1048576)</f>
        <v>18484.540000000005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2071</v>
      </c>
      <c r="B6" s="825" t="s">
        <v>1677</v>
      </c>
      <c r="C6" s="825" t="s">
        <v>2084</v>
      </c>
      <c r="D6" s="825" t="s">
        <v>1138</v>
      </c>
      <c r="E6" s="825" t="s">
        <v>2085</v>
      </c>
      <c r="F6" s="225">
        <v>1</v>
      </c>
      <c r="G6" s="225">
        <v>154.36000000000001</v>
      </c>
      <c r="H6" s="830">
        <v>1</v>
      </c>
      <c r="I6" s="225"/>
      <c r="J6" s="225"/>
      <c r="K6" s="830">
        <v>0</v>
      </c>
      <c r="L6" s="225">
        <v>1</v>
      </c>
      <c r="M6" s="848">
        <v>154.36000000000001</v>
      </c>
    </row>
    <row r="7" spans="1:13" ht="14.4" customHeight="1" x14ac:dyDescent="0.3">
      <c r="A7" s="831" t="s">
        <v>2072</v>
      </c>
      <c r="B7" s="832" t="s">
        <v>1736</v>
      </c>
      <c r="C7" s="832" t="s">
        <v>1869</v>
      </c>
      <c r="D7" s="832" t="s">
        <v>822</v>
      </c>
      <c r="E7" s="832" t="s">
        <v>1870</v>
      </c>
      <c r="F7" s="849"/>
      <c r="G7" s="849"/>
      <c r="H7" s="837"/>
      <c r="I7" s="849">
        <v>1</v>
      </c>
      <c r="J7" s="849">
        <v>0</v>
      </c>
      <c r="K7" s="837"/>
      <c r="L7" s="849">
        <v>1</v>
      </c>
      <c r="M7" s="850">
        <v>0</v>
      </c>
    </row>
    <row r="8" spans="1:13" ht="14.4" customHeight="1" x14ac:dyDescent="0.3">
      <c r="A8" s="831" t="s">
        <v>2072</v>
      </c>
      <c r="B8" s="832" t="s">
        <v>2453</v>
      </c>
      <c r="C8" s="832" t="s">
        <v>2328</v>
      </c>
      <c r="D8" s="832" t="s">
        <v>2329</v>
      </c>
      <c r="E8" s="832" t="s">
        <v>2330</v>
      </c>
      <c r="F8" s="849"/>
      <c r="G8" s="849"/>
      <c r="H8" s="837">
        <v>0</v>
      </c>
      <c r="I8" s="849">
        <v>4</v>
      </c>
      <c r="J8" s="849">
        <v>565</v>
      </c>
      <c r="K8" s="837">
        <v>1</v>
      </c>
      <c r="L8" s="849">
        <v>4</v>
      </c>
      <c r="M8" s="850">
        <v>565</v>
      </c>
    </row>
    <row r="9" spans="1:13" ht="14.4" customHeight="1" x14ac:dyDescent="0.3">
      <c r="A9" s="831" t="s">
        <v>2073</v>
      </c>
      <c r="B9" s="832" t="s">
        <v>1652</v>
      </c>
      <c r="C9" s="832" t="s">
        <v>2284</v>
      </c>
      <c r="D9" s="832" t="s">
        <v>687</v>
      </c>
      <c r="E9" s="832" t="s">
        <v>1766</v>
      </c>
      <c r="F9" s="849"/>
      <c r="G9" s="849"/>
      <c r="H9" s="837">
        <v>0</v>
      </c>
      <c r="I9" s="849">
        <v>2</v>
      </c>
      <c r="J9" s="849">
        <v>981.78</v>
      </c>
      <c r="K9" s="837">
        <v>1</v>
      </c>
      <c r="L9" s="849">
        <v>2</v>
      </c>
      <c r="M9" s="850">
        <v>981.78</v>
      </c>
    </row>
    <row r="10" spans="1:13" ht="14.4" customHeight="1" x14ac:dyDescent="0.3">
      <c r="A10" s="831" t="s">
        <v>2073</v>
      </c>
      <c r="B10" s="832" t="s">
        <v>1677</v>
      </c>
      <c r="C10" s="832" t="s">
        <v>1678</v>
      </c>
      <c r="D10" s="832" t="s">
        <v>1486</v>
      </c>
      <c r="E10" s="832" t="s">
        <v>1679</v>
      </c>
      <c r="F10" s="849"/>
      <c r="G10" s="849"/>
      <c r="H10" s="837">
        <v>0</v>
      </c>
      <c r="I10" s="849">
        <v>1</v>
      </c>
      <c r="J10" s="849">
        <v>154.36000000000001</v>
      </c>
      <c r="K10" s="837">
        <v>1</v>
      </c>
      <c r="L10" s="849">
        <v>1</v>
      </c>
      <c r="M10" s="850">
        <v>154.36000000000001</v>
      </c>
    </row>
    <row r="11" spans="1:13" ht="14.4" customHeight="1" x14ac:dyDescent="0.3">
      <c r="A11" s="831" t="s">
        <v>2073</v>
      </c>
      <c r="B11" s="832" t="s">
        <v>1719</v>
      </c>
      <c r="C11" s="832" t="s">
        <v>1720</v>
      </c>
      <c r="D11" s="832" t="s">
        <v>1721</v>
      </c>
      <c r="E11" s="832" t="s">
        <v>1722</v>
      </c>
      <c r="F11" s="849"/>
      <c r="G11" s="849"/>
      <c r="H11" s="837"/>
      <c r="I11" s="849">
        <v>2</v>
      </c>
      <c r="J11" s="849">
        <v>0</v>
      </c>
      <c r="K11" s="837"/>
      <c r="L11" s="849">
        <v>2</v>
      </c>
      <c r="M11" s="850">
        <v>0</v>
      </c>
    </row>
    <row r="12" spans="1:13" ht="14.4" customHeight="1" x14ac:dyDescent="0.3">
      <c r="A12" s="831" t="s">
        <v>2073</v>
      </c>
      <c r="B12" s="832" t="s">
        <v>2454</v>
      </c>
      <c r="C12" s="832" t="s">
        <v>2418</v>
      </c>
      <c r="D12" s="832" t="s">
        <v>2419</v>
      </c>
      <c r="E12" s="832" t="s">
        <v>2420</v>
      </c>
      <c r="F12" s="849">
        <v>2</v>
      </c>
      <c r="G12" s="849">
        <v>0</v>
      </c>
      <c r="H12" s="837"/>
      <c r="I12" s="849"/>
      <c r="J12" s="849"/>
      <c r="K12" s="837"/>
      <c r="L12" s="849">
        <v>2</v>
      </c>
      <c r="M12" s="850">
        <v>0</v>
      </c>
    </row>
    <row r="13" spans="1:13" ht="14.4" customHeight="1" x14ac:dyDescent="0.3">
      <c r="A13" s="831" t="s">
        <v>2074</v>
      </c>
      <c r="B13" s="832" t="s">
        <v>1677</v>
      </c>
      <c r="C13" s="832" t="s">
        <v>2084</v>
      </c>
      <c r="D13" s="832" t="s">
        <v>1138</v>
      </c>
      <c r="E13" s="832" t="s">
        <v>2085</v>
      </c>
      <c r="F13" s="849">
        <v>1</v>
      </c>
      <c r="G13" s="849">
        <v>154.36000000000001</v>
      </c>
      <c r="H13" s="837">
        <v>1</v>
      </c>
      <c r="I13" s="849"/>
      <c r="J13" s="849"/>
      <c r="K13" s="837">
        <v>0</v>
      </c>
      <c r="L13" s="849">
        <v>1</v>
      </c>
      <c r="M13" s="850">
        <v>154.36000000000001</v>
      </c>
    </row>
    <row r="14" spans="1:13" ht="14.4" customHeight="1" x14ac:dyDescent="0.3">
      <c r="A14" s="831" t="s">
        <v>2074</v>
      </c>
      <c r="B14" s="832" t="s">
        <v>1677</v>
      </c>
      <c r="C14" s="832" t="s">
        <v>1678</v>
      </c>
      <c r="D14" s="832" t="s">
        <v>1486</v>
      </c>
      <c r="E14" s="832" t="s">
        <v>1679</v>
      </c>
      <c r="F14" s="849"/>
      <c r="G14" s="849"/>
      <c r="H14" s="837">
        <v>0</v>
      </c>
      <c r="I14" s="849">
        <v>3</v>
      </c>
      <c r="J14" s="849">
        <v>463.08000000000004</v>
      </c>
      <c r="K14" s="837">
        <v>1</v>
      </c>
      <c r="L14" s="849">
        <v>3</v>
      </c>
      <c r="M14" s="850">
        <v>463.08000000000004</v>
      </c>
    </row>
    <row r="15" spans="1:13" ht="14.4" customHeight="1" x14ac:dyDescent="0.3">
      <c r="A15" s="831" t="s">
        <v>2074</v>
      </c>
      <c r="B15" s="832" t="s">
        <v>1719</v>
      </c>
      <c r="C15" s="832" t="s">
        <v>1720</v>
      </c>
      <c r="D15" s="832" t="s">
        <v>1721</v>
      </c>
      <c r="E15" s="832" t="s">
        <v>1722</v>
      </c>
      <c r="F15" s="849"/>
      <c r="G15" s="849"/>
      <c r="H15" s="837"/>
      <c r="I15" s="849">
        <v>2</v>
      </c>
      <c r="J15" s="849">
        <v>0</v>
      </c>
      <c r="K15" s="837"/>
      <c r="L15" s="849">
        <v>2</v>
      </c>
      <c r="M15" s="850">
        <v>0</v>
      </c>
    </row>
    <row r="16" spans="1:13" ht="14.4" customHeight="1" x14ac:dyDescent="0.3">
      <c r="A16" s="831" t="s">
        <v>2074</v>
      </c>
      <c r="B16" s="832" t="s">
        <v>1744</v>
      </c>
      <c r="C16" s="832" t="s">
        <v>2340</v>
      </c>
      <c r="D16" s="832" t="s">
        <v>2341</v>
      </c>
      <c r="E16" s="832" t="s">
        <v>1738</v>
      </c>
      <c r="F16" s="849">
        <v>2</v>
      </c>
      <c r="G16" s="849">
        <v>0</v>
      </c>
      <c r="H16" s="837"/>
      <c r="I16" s="849"/>
      <c r="J16" s="849"/>
      <c r="K16" s="837"/>
      <c r="L16" s="849">
        <v>2</v>
      </c>
      <c r="M16" s="850">
        <v>0</v>
      </c>
    </row>
    <row r="17" spans="1:13" ht="14.4" customHeight="1" x14ac:dyDescent="0.3">
      <c r="A17" s="831" t="s">
        <v>2075</v>
      </c>
      <c r="B17" s="832" t="s">
        <v>1667</v>
      </c>
      <c r="C17" s="832" t="s">
        <v>2104</v>
      </c>
      <c r="D17" s="832" t="s">
        <v>1669</v>
      </c>
      <c r="E17" s="832" t="s">
        <v>1803</v>
      </c>
      <c r="F17" s="849"/>
      <c r="G17" s="849"/>
      <c r="H17" s="837">
        <v>0</v>
      </c>
      <c r="I17" s="849">
        <v>2</v>
      </c>
      <c r="J17" s="849">
        <v>186.36</v>
      </c>
      <c r="K17" s="837">
        <v>1</v>
      </c>
      <c r="L17" s="849">
        <v>2</v>
      </c>
      <c r="M17" s="850">
        <v>186.36</v>
      </c>
    </row>
    <row r="18" spans="1:13" ht="14.4" customHeight="1" x14ac:dyDescent="0.3">
      <c r="A18" s="831" t="s">
        <v>2075</v>
      </c>
      <c r="B18" s="832" t="s">
        <v>1667</v>
      </c>
      <c r="C18" s="832" t="s">
        <v>2105</v>
      </c>
      <c r="D18" s="832" t="s">
        <v>1669</v>
      </c>
      <c r="E18" s="832" t="s">
        <v>2106</v>
      </c>
      <c r="F18" s="849">
        <v>1</v>
      </c>
      <c r="G18" s="849">
        <v>392.41</v>
      </c>
      <c r="H18" s="837">
        <v>1</v>
      </c>
      <c r="I18" s="849"/>
      <c r="J18" s="849"/>
      <c r="K18" s="837">
        <v>0</v>
      </c>
      <c r="L18" s="849">
        <v>1</v>
      </c>
      <c r="M18" s="850">
        <v>392.41</v>
      </c>
    </row>
    <row r="19" spans="1:13" ht="14.4" customHeight="1" x14ac:dyDescent="0.3">
      <c r="A19" s="831" t="s">
        <v>2075</v>
      </c>
      <c r="B19" s="832" t="s">
        <v>1800</v>
      </c>
      <c r="C19" s="832" t="s">
        <v>2115</v>
      </c>
      <c r="D19" s="832" t="s">
        <v>2116</v>
      </c>
      <c r="E19" s="832" t="s">
        <v>1670</v>
      </c>
      <c r="F19" s="849"/>
      <c r="G19" s="849"/>
      <c r="H19" s="837">
        <v>0</v>
      </c>
      <c r="I19" s="849">
        <v>1</v>
      </c>
      <c r="J19" s="849">
        <v>93.18</v>
      </c>
      <c r="K19" s="837">
        <v>1</v>
      </c>
      <c r="L19" s="849">
        <v>1</v>
      </c>
      <c r="M19" s="850">
        <v>93.18</v>
      </c>
    </row>
    <row r="20" spans="1:13" ht="14.4" customHeight="1" x14ac:dyDescent="0.3">
      <c r="A20" s="831" t="s">
        <v>2075</v>
      </c>
      <c r="B20" s="832" t="s">
        <v>2454</v>
      </c>
      <c r="C20" s="832" t="s">
        <v>2118</v>
      </c>
      <c r="D20" s="832" t="s">
        <v>2119</v>
      </c>
      <c r="E20" s="832" t="s">
        <v>2120</v>
      </c>
      <c r="F20" s="849"/>
      <c r="G20" s="849"/>
      <c r="H20" s="837">
        <v>0</v>
      </c>
      <c r="I20" s="849">
        <v>3</v>
      </c>
      <c r="J20" s="849">
        <v>362.31</v>
      </c>
      <c r="K20" s="837">
        <v>1</v>
      </c>
      <c r="L20" s="849">
        <v>3</v>
      </c>
      <c r="M20" s="850">
        <v>362.31</v>
      </c>
    </row>
    <row r="21" spans="1:13" ht="14.4" customHeight="1" x14ac:dyDescent="0.3">
      <c r="A21" s="831" t="s">
        <v>2076</v>
      </c>
      <c r="B21" s="832" t="s">
        <v>1677</v>
      </c>
      <c r="C21" s="832" t="s">
        <v>2084</v>
      </c>
      <c r="D21" s="832" t="s">
        <v>1138</v>
      </c>
      <c r="E21" s="832" t="s">
        <v>2085</v>
      </c>
      <c r="F21" s="849">
        <v>1</v>
      </c>
      <c r="G21" s="849">
        <v>154.36000000000001</v>
      </c>
      <c r="H21" s="837">
        <v>1</v>
      </c>
      <c r="I21" s="849"/>
      <c r="J21" s="849"/>
      <c r="K21" s="837">
        <v>0</v>
      </c>
      <c r="L21" s="849">
        <v>1</v>
      </c>
      <c r="M21" s="850">
        <v>154.36000000000001</v>
      </c>
    </row>
    <row r="22" spans="1:13" ht="14.4" customHeight="1" x14ac:dyDescent="0.3">
      <c r="A22" s="831" t="s">
        <v>2076</v>
      </c>
      <c r="B22" s="832" t="s">
        <v>1719</v>
      </c>
      <c r="C22" s="832" t="s">
        <v>1720</v>
      </c>
      <c r="D22" s="832" t="s">
        <v>1721</v>
      </c>
      <c r="E22" s="832" t="s">
        <v>1722</v>
      </c>
      <c r="F22" s="849"/>
      <c r="G22" s="849"/>
      <c r="H22" s="837"/>
      <c r="I22" s="849">
        <v>2</v>
      </c>
      <c r="J22" s="849">
        <v>0</v>
      </c>
      <c r="K22" s="837"/>
      <c r="L22" s="849">
        <v>2</v>
      </c>
      <c r="M22" s="850">
        <v>0</v>
      </c>
    </row>
    <row r="23" spans="1:13" ht="14.4" customHeight="1" x14ac:dyDescent="0.3">
      <c r="A23" s="831" t="s">
        <v>2077</v>
      </c>
      <c r="B23" s="832" t="s">
        <v>1771</v>
      </c>
      <c r="C23" s="832" t="s">
        <v>1772</v>
      </c>
      <c r="D23" s="832" t="s">
        <v>1773</v>
      </c>
      <c r="E23" s="832" t="s">
        <v>1774</v>
      </c>
      <c r="F23" s="849"/>
      <c r="G23" s="849"/>
      <c r="H23" s="837">
        <v>0</v>
      </c>
      <c r="I23" s="849">
        <v>6</v>
      </c>
      <c r="J23" s="849">
        <v>560.58000000000004</v>
      </c>
      <c r="K23" s="837">
        <v>1</v>
      </c>
      <c r="L23" s="849">
        <v>6</v>
      </c>
      <c r="M23" s="850">
        <v>560.58000000000004</v>
      </c>
    </row>
    <row r="24" spans="1:13" ht="14.4" customHeight="1" x14ac:dyDescent="0.3">
      <c r="A24" s="831" t="s">
        <v>2077</v>
      </c>
      <c r="B24" s="832" t="s">
        <v>2032</v>
      </c>
      <c r="C24" s="832" t="s">
        <v>2146</v>
      </c>
      <c r="D24" s="832" t="s">
        <v>2034</v>
      </c>
      <c r="E24" s="832" t="s">
        <v>2147</v>
      </c>
      <c r="F24" s="849"/>
      <c r="G24" s="849"/>
      <c r="H24" s="837">
        <v>0</v>
      </c>
      <c r="I24" s="849">
        <v>3</v>
      </c>
      <c r="J24" s="849">
        <v>207.48</v>
      </c>
      <c r="K24" s="837">
        <v>1</v>
      </c>
      <c r="L24" s="849">
        <v>3</v>
      </c>
      <c r="M24" s="850">
        <v>207.48</v>
      </c>
    </row>
    <row r="25" spans="1:13" ht="14.4" customHeight="1" x14ac:dyDescent="0.3">
      <c r="A25" s="831" t="s">
        <v>2077</v>
      </c>
      <c r="B25" s="832" t="s">
        <v>2032</v>
      </c>
      <c r="C25" s="832" t="s">
        <v>2033</v>
      </c>
      <c r="D25" s="832" t="s">
        <v>2034</v>
      </c>
      <c r="E25" s="832" t="s">
        <v>2035</v>
      </c>
      <c r="F25" s="849"/>
      <c r="G25" s="849"/>
      <c r="H25" s="837">
        <v>0</v>
      </c>
      <c r="I25" s="849">
        <v>1</v>
      </c>
      <c r="J25" s="849">
        <v>207.45</v>
      </c>
      <c r="K25" s="837">
        <v>1</v>
      </c>
      <c r="L25" s="849">
        <v>1</v>
      </c>
      <c r="M25" s="850">
        <v>207.45</v>
      </c>
    </row>
    <row r="26" spans="1:13" ht="14.4" customHeight="1" x14ac:dyDescent="0.3">
      <c r="A26" s="831" t="s">
        <v>2077</v>
      </c>
      <c r="B26" s="832" t="s">
        <v>2455</v>
      </c>
      <c r="C26" s="832" t="s">
        <v>2128</v>
      </c>
      <c r="D26" s="832" t="s">
        <v>2129</v>
      </c>
      <c r="E26" s="832" t="s">
        <v>1787</v>
      </c>
      <c r="F26" s="849"/>
      <c r="G26" s="849"/>
      <c r="H26" s="837">
        <v>0</v>
      </c>
      <c r="I26" s="849">
        <v>1</v>
      </c>
      <c r="J26" s="849">
        <v>176.32</v>
      </c>
      <c r="K26" s="837">
        <v>1</v>
      </c>
      <c r="L26" s="849">
        <v>1</v>
      </c>
      <c r="M26" s="850">
        <v>176.32</v>
      </c>
    </row>
    <row r="27" spans="1:13" ht="14.4" customHeight="1" x14ac:dyDescent="0.3">
      <c r="A27" s="831" t="s">
        <v>2077</v>
      </c>
      <c r="B27" s="832" t="s">
        <v>1940</v>
      </c>
      <c r="C27" s="832" t="s">
        <v>2159</v>
      </c>
      <c r="D27" s="832" t="s">
        <v>1942</v>
      </c>
      <c r="E27" s="832" t="s">
        <v>2160</v>
      </c>
      <c r="F27" s="849"/>
      <c r="G27" s="849"/>
      <c r="H27" s="837">
        <v>0</v>
      </c>
      <c r="I27" s="849">
        <v>1</v>
      </c>
      <c r="J27" s="849">
        <v>181.45</v>
      </c>
      <c r="K27" s="837">
        <v>1</v>
      </c>
      <c r="L27" s="849">
        <v>1</v>
      </c>
      <c r="M27" s="850">
        <v>181.45</v>
      </c>
    </row>
    <row r="28" spans="1:13" ht="14.4" customHeight="1" x14ac:dyDescent="0.3">
      <c r="A28" s="831" t="s">
        <v>2078</v>
      </c>
      <c r="B28" s="832" t="s">
        <v>1771</v>
      </c>
      <c r="C28" s="832" t="s">
        <v>2206</v>
      </c>
      <c r="D28" s="832" t="s">
        <v>2207</v>
      </c>
      <c r="E28" s="832" t="s">
        <v>2208</v>
      </c>
      <c r="F28" s="849">
        <v>1</v>
      </c>
      <c r="G28" s="849">
        <v>300.33</v>
      </c>
      <c r="H28" s="837">
        <v>1</v>
      </c>
      <c r="I28" s="849"/>
      <c r="J28" s="849"/>
      <c r="K28" s="837">
        <v>0</v>
      </c>
      <c r="L28" s="849">
        <v>1</v>
      </c>
      <c r="M28" s="850">
        <v>300.33</v>
      </c>
    </row>
    <row r="29" spans="1:13" ht="14.4" customHeight="1" x14ac:dyDescent="0.3">
      <c r="A29" s="831" t="s">
        <v>2078</v>
      </c>
      <c r="B29" s="832" t="s">
        <v>2456</v>
      </c>
      <c r="C29" s="832" t="s">
        <v>2218</v>
      </c>
      <c r="D29" s="832" t="s">
        <v>2219</v>
      </c>
      <c r="E29" s="832" t="s">
        <v>2220</v>
      </c>
      <c r="F29" s="849"/>
      <c r="G29" s="849"/>
      <c r="H29" s="837">
        <v>0</v>
      </c>
      <c r="I29" s="849">
        <v>3</v>
      </c>
      <c r="J29" s="849">
        <v>233.37</v>
      </c>
      <c r="K29" s="837">
        <v>1</v>
      </c>
      <c r="L29" s="849">
        <v>3</v>
      </c>
      <c r="M29" s="850">
        <v>233.37</v>
      </c>
    </row>
    <row r="30" spans="1:13" ht="14.4" customHeight="1" x14ac:dyDescent="0.3">
      <c r="A30" s="831" t="s">
        <v>2078</v>
      </c>
      <c r="B30" s="832" t="s">
        <v>1800</v>
      </c>
      <c r="C30" s="832" t="s">
        <v>2239</v>
      </c>
      <c r="D30" s="832" t="s">
        <v>1802</v>
      </c>
      <c r="E30" s="832" t="s">
        <v>1876</v>
      </c>
      <c r="F30" s="849">
        <v>1</v>
      </c>
      <c r="G30" s="849">
        <v>279.52999999999997</v>
      </c>
      <c r="H30" s="837">
        <v>0.30642155573094798</v>
      </c>
      <c r="I30" s="849">
        <v>2</v>
      </c>
      <c r="J30" s="849">
        <v>632.71</v>
      </c>
      <c r="K30" s="837">
        <v>0.69357844426905202</v>
      </c>
      <c r="L30" s="849">
        <v>3</v>
      </c>
      <c r="M30" s="850">
        <v>912.24</v>
      </c>
    </row>
    <row r="31" spans="1:13" ht="14.4" customHeight="1" x14ac:dyDescent="0.3">
      <c r="A31" s="831" t="s">
        <v>2078</v>
      </c>
      <c r="B31" s="832" t="s">
        <v>1804</v>
      </c>
      <c r="C31" s="832" t="s">
        <v>2215</v>
      </c>
      <c r="D31" s="832" t="s">
        <v>1806</v>
      </c>
      <c r="E31" s="832" t="s">
        <v>2216</v>
      </c>
      <c r="F31" s="849">
        <v>3</v>
      </c>
      <c r="G31" s="849">
        <v>242.24</v>
      </c>
      <c r="H31" s="837">
        <v>1</v>
      </c>
      <c r="I31" s="849"/>
      <c r="J31" s="849"/>
      <c r="K31" s="837">
        <v>0</v>
      </c>
      <c r="L31" s="849">
        <v>3</v>
      </c>
      <c r="M31" s="850">
        <v>242.24</v>
      </c>
    </row>
    <row r="32" spans="1:13" ht="14.4" customHeight="1" x14ac:dyDescent="0.3">
      <c r="A32" s="831" t="s">
        <v>2078</v>
      </c>
      <c r="B32" s="832" t="s">
        <v>1707</v>
      </c>
      <c r="C32" s="832" t="s">
        <v>2225</v>
      </c>
      <c r="D32" s="832" t="s">
        <v>2226</v>
      </c>
      <c r="E32" s="832" t="s">
        <v>2227</v>
      </c>
      <c r="F32" s="849">
        <v>2</v>
      </c>
      <c r="G32" s="849">
        <v>96.84</v>
      </c>
      <c r="H32" s="837">
        <v>1</v>
      </c>
      <c r="I32" s="849"/>
      <c r="J32" s="849"/>
      <c r="K32" s="837">
        <v>0</v>
      </c>
      <c r="L32" s="849">
        <v>2</v>
      </c>
      <c r="M32" s="850">
        <v>96.84</v>
      </c>
    </row>
    <row r="33" spans="1:13" ht="14.4" customHeight="1" x14ac:dyDescent="0.3">
      <c r="A33" s="831" t="s">
        <v>2078</v>
      </c>
      <c r="B33" s="832" t="s">
        <v>1719</v>
      </c>
      <c r="C33" s="832" t="s">
        <v>1720</v>
      </c>
      <c r="D33" s="832" t="s">
        <v>1721</v>
      </c>
      <c r="E33" s="832" t="s">
        <v>1722</v>
      </c>
      <c r="F33" s="849"/>
      <c r="G33" s="849"/>
      <c r="H33" s="837"/>
      <c r="I33" s="849">
        <v>2</v>
      </c>
      <c r="J33" s="849">
        <v>0</v>
      </c>
      <c r="K33" s="837"/>
      <c r="L33" s="849">
        <v>2</v>
      </c>
      <c r="M33" s="850">
        <v>0</v>
      </c>
    </row>
    <row r="34" spans="1:13" ht="14.4" customHeight="1" x14ac:dyDescent="0.3">
      <c r="A34" s="831" t="s">
        <v>2078</v>
      </c>
      <c r="B34" s="832" t="s">
        <v>1855</v>
      </c>
      <c r="C34" s="832" t="s">
        <v>2229</v>
      </c>
      <c r="D34" s="832" t="s">
        <v>2015</v>
      </c>
      <c r="E34" s="832" t="s">
        <v>2230</v>
      </c>
      <c r="F34" s="849">
        <v>1</v>
      </c>
      <c r="G34" s="849">
        <v>1195.75</v>
      </c>
      <c r="H34" s="837">
        <v>1</v>
      </c>
      <c r="I34" s="849"/>
      <c r="J34" s="849"/>
      <c r="K34" s="837">
        <v>0</v>
      </c>
      <c r="L34" s="849">
        <v>1</v>
      </c>
      <c r="M34" s="850">
        <v>1195.75</v>
      </c>
    </row>
    <row r="35" spans="1:13" ht="14.4" customHeight="1" x14ac:dyDescent="0.3">
      <c r="A35" s="831" t="s">
        <v>2078</v>
      </c>
      <c r="B35" s="832" t="s">
        <v>1744</v>
      </c>
      <c r="C35" s="832" t="s">
        <v>1875</v>
      </c>
      <c r="D35" s="832" t="s">
        <v>821</v>
      </c>
      <c r="E35" s="832" t="s">
        <v>1876</v>
      </c>
      <c r="F35" s="849"/>
      <c r="G35" s="849"/>
      <c r="H35" s="837">
        <v>0</v>
      </c>
      <c r="I35" s="849">
        <v>1</v>
      </c>
      <c r="J35" s="849">
        <v>176.32</v>
      </c>
      <c r="K35" s="837">
        <v>1</v>
      </c>
      <c r="L35" s="849">
        <v>1</v>
      </c>
      <c r="M35" s="850">
        <v>176.32</v>
      </c>
    </row>
    <row r="36" spans="1:13" ht="14.4" customHeight="1" x14ac:dyDescent="0.3">
      <c r="A36" s="831" t="s">
        <v>2078</v>
      </c>
      <c r="B36" s="832" t="s">
        <v>2455</v>
      </c>
      <c r="C36" s="832" t="s">
        <v>2177</v>
      </c>
      <c r="D36" s="832" t="s">
        <v>2178</v>
      </c>
      <c r="E36" s="832" t="s">
        <v>1787</v>
      </c>
      <c r="F36" s="849">
        <v>2</v>
      </c>
      <c r="G36" s="849">
        <v>414.9</v>
      </c>
      <c r="H36" s="837">
        <v>1</v>
      </c>
      <c r="I36" s="849"/>
      <c r="J36" s="849"/>
      <c r="K36" s="837">
        <v>0</v>
      </c>
      <c r="L36" s="849">
        <v>2</v>
      </c>
      <c r="M36" s="850">
        <v>414.9</v>
      </c>
    </row>
    <row r="37" spans="1:13" ht="14.4" customHeight="1" x14ac:dyDescent="0.3">
      <c r="A37" s="831" t="s">
        <v>2079</v>
      </c>
      <c r="B37" s="832" t="s">
        <v>1637</v>
      </c>
      <c r="C37" s="832" t="s">
        <v>2290</v>
      </c>
      <c r="D37" s="832" t="s">
        <v>1641</v>
      </c>
      <c r="E37" s="832" t="s">
        <v>2291</v>
      </c>
      <c r="F37" s="849"/>
      <c r="G37" s="849"/>
      <c r="H37" s="837">
        <v>0</v>
      </c>
      <c r="I37" s="849">
        <v>3</v>
      </c>
      <c r="J37" s="849">
        <v>86.429999999999993</v>
      </c>
      <c r="K37" s="837">
        <v>1</v>
      </c>
      <c r="L37" s="849">
        <v>3</v>
      </c>
      <c r="M37" s="850">
        <v>86.429999999999993</v>
      </c>
    </row>
    <row r="38" spans="1:13" ht="14.4" customHeight="1" x14ac:dyDescent="0.3">
      <c r="A38" s="831" t="s">
        <v>2079</v>
      </c>
      <c r="B38" s="832" t="s">
        <v>1652</v>
      </c>
      <c r="C38" s="832" t="s">
        <v>2284</v>
      </c>
      <c r="D38" s="832" t="s">
        <v>687</v>
      </c>
      <c r="E38" s="832" t="s">
        <v>1766</v>
      </c>
      <c r="F38" s="849"/>
      <c r="G38" s="849"/>
      <c r="H38" s="837">
        <v>0</v>
      </c>
      <c r="I38" s="849">
        <v>5</v>
      </c>
      <c r="J38" s="849">
        <v>2454.4499999999998</v>
      </c>
      <c r="K38" s="837">
        <v>1</v>
      </c>
      <c r="L38" s="849">
        <v>5</v>
      </c>
      <c r="M38" s="850">
        <v>2454.4499999999998</v>
      </c>
    </row>
    <row r="39" spans="1:13" ht="14.4" customHeight="1" x14ac:dyDescent="0.3">
      <c r="A39" s="831" t="s">
        <v>2079</v>
      </c>
      <c r="B39" s="832" t="s">
        <v>1674</v>
      </c>
      <c r="C39" s="832" t="s">
        <v>2280</v>
      </c>
      <c r="D39" s="832" t="s">
        <v>2281</v>
      </c>
      <c r="E39" s="832" t="s">
        <v>2282</v>
      </c>
      <c r="F39" s="849"/>
      <c r="G39" s="849"/>
      <c r="H39" s="837">
        <v>0</v>
      </c>
      <c r="I39" s="849">
        <v>2</v>
      </c>
      <c r="J39" s="849">
        <v>70.03</v>
      </c>
      <c r="K39" s="837">
        <v>1</v>
      </c>
      <c r="L39" s="849">
        <v>2</v>
      </c>
      <c r="M39" s="850">
        <v>70.03</v>
      </c>
    </row>
    <row r="40" spans="1:13" ht="14.4" customHeight="1" x14ac:dyDescent="0.3">
      <c r="A40" s="831" t="s">
        <v>2079</v>
      </c>
      <c r="B40" s="832" t="s">
        <v>1677</v>
      </c>
      <c r="C40" s="832" t="s">
        <v>1678</v>
      </c>
      <c r="D40" s="832" t="s">
        <v>1486</v>
      </c>
      <c r="E40" s="832" t="s">
        <v>1679</v>
      </c>
      <c r="F40" s="849"/>
      <c r="G40" s="849"/>
      <c r="H40" s="837">
        <v>0</v>
      </c>
      <c r="I40" s="849">
        <v>2</v>
      </c>
      <c r="J40" s="849">
        <v>308.72000000000003</v>
      </c>
      <c r="K40" s="837">
        <v>1</v>
      </c>
      <c r="L40" s="849">
        <v>2</v>
      </c>
      <c r="M40" s="850">
        <v>308.72000000000003</v>
      </c>
    </row>
    <row r="41" spans="1:13" ht="14.4" customHeight="1" x14ac:dyDescent="0.3">
      <c r="A41" s="831" t="s">
        <v>2079</v>
      </c>
      <c r="B41" s="832" t="s">
        <v>1871</v>
      </c>
      <c r="C41" s="832" t="s">
        <v>1872</v>
      </c>
      <c r="D41" s="832" t="s">
        <v>1873</v>
      </c>
      <c r="E41" s="832" t="s">
        <v>1874</v>
      </c>
      <c r="F41" s="849"/>
      <c r="G41" s="849"/>
      <c r="H41" s="837">
        <v>0</v>
      </c>
      <c r="I41" s="849">
        <v>9</v>
      </c>
      <c r="J41" s="849">
        <v>1106.6399999999999</v>
      </c>
      <c r="K41" s="837">
        <v>1</v>
      </c>
      <c r="L41" s="849">
        <v>9</v>
      </c>
      <c r="M41" s="850">
        <v>1106.6399999999999</v>
      </c>
    </row>
    <row r="42" spans="1:13" ht="14.4" customHeight="1" x14ac:dyDescent="0.3">
      <c r="A42" s="831" t="s">
        <v>2079</v>
      </c>
      <c r="B42" s="832" t="s">
        <v>2457</v>
      </c>
      <c r="C42" s="832" t="s">
        <v>2264</v>
      </c>
      <c r="D42" s="832" t="s">
        <v>2265</v>
      </c>
      <c r="E42" s="832" t="s">
        <v>2266</v>
      </c>
      <c r="F42" s="849"/>
      <c r="G42" s="849"/>
      <c r="H42" s="837">
        <v>0</v>
      </c>
      <c r="I42" s="849">
        <v>1</v>
      </c>
      <c r="J42" s="849">
        <v>246.39</v>
      </c>
      <c r="K42" s="837">
        <v>1</v>
      </c>
      <c r="L42" s="849">
        <v>1</v>
      </c>
      <c r="M42" s="850">
        <v>246.39</v>
      </c>
    </row>
    <row r="43" spans="1:13" ht="14.4" customHeight="1" x14ac:dyDescent="0.3">
      <c r="A43" s="831" t="s">
        <v>2079</v>
      </c>
      <c r="B43" s="832" t="s">
        <v>2032</v>
      </c>
      <c r="C43" s="832" t="s">
        <v>2033</v>
      </c>
      <c r="D43" s="832" t="s">
        <v>2034</v>
      </c>
      <c r="E43" s="832" t="s">
        <v>2035</v>
      </c>
      <c r="F43" s="849"/>
      <c r="G43" s="849"/>
      <c r="H43" s="837">
        <v>0</v>
      </c>
      <c r="I43" s="849">
        <v>1</v>
      </c>
      <c r="J43" s="849">
        <v>207.45</v>
      </c>
      <c r="K43" s="837">
        <v>1</v>
      </c>
      <c r="L43" s="849">
        <v>1</v>
      </c>
      <c r="M43" s="850">
        <v>207.45</v>
      </c>
    </row>
    <row r="44" spans="1:13" ht="14.4" customHeight="1" x14ac:dyDescent="0.3">
      <c r="A44" s="831" t="s">
        <v>2080</v>
      </c>
      <c r="B44" s="832" t="s">
        <v>1637</v>
      </c>
      <c r="C44" s="832" t="s">
        <v>2290</v>
      </c>
      <c r="D44" s="832" t="s">
        <v>1641</v>
      </c>
      <c r="E44" s="832" t="s">
        <v>2291</v>
      </c>
      <c r="F44" s="849"/>
      <c r="G44" s="849"/>
      <c r="H44" s="837">
        <v>0</v>
      </c>
      <c r="I44" s="849">
        <v>1</v>
      </c>
      <c r="J44" s="849">
        <v>16.12</v>
      </c>
      <c r="K44" s="837">
        <v>1</v>
      </c>
      <c r="L44" s="849">
        <v>1</v>
      </c>
      <c r="M44" s="850">
        <v>16.12</v>
      </c>
    </row>
    <row r="45" spans="1:13" ht="14.4" customHeight="1" x14ac:dyDescent="0.3">
      <c r="A45" s="831" t="s">
        <v>2080</v>
      </c>
      <c r="B45" s="832" t="s">
        <v>1652</v>
      </c>
      <c r="C45" s="832" t="s">
        <v>2382</v>
      </c>
      <c r="D45" s="832" t="s">
        <v>687</v>
      </c>
      <c r="E45" s="832" t="s">
        <v>1764</v>
      </c>
      <c r="F45" s="849"/>
      <c r="G45" s="849"/>
      <c r="H45" s="837">
        <v>0</v>
      </c>
      <c r="I45" s="849">
        <v>1</v>
      </c>
      <c r="J45" s="849">
        <v>736.33</v>
      </c>
      <c r="K45" s="837">
        <v>1</v>
      </c>
      <c r="L45" s="849">
        <v>1</v>
      </c>
      <c r="M45" s="850">
        <v>736.33</v>
      </c>
    </row>
    <row r="46" spans="1:13" ht="14.4" customHeight="1" x14ac:dyDescent="0.3">
      <c r="A46" s="831" t="s">
        <v>2080</v>
      </c>
      <c r="B46" s="832" t="s">
        <v>1652</v>
      </c>
      <c r="C46" s="832" t="s">
        <v>1767</v>
      </c>
      <c r="D46" s="832" t="s">
        <v>687</v>
      </c>
      <c r="E46" s="832" t="s">
        <v>1768</v>
      </c>
      <c r="F46" s="849"/>
      <c r="G46" s="849"/>
      <c r="H46" s="837">
        <v>0</v>
      </c>
      <c r="I46" s="849">
        <v>2</v>
      </c>
      <c r="J46" s="849">
        <v>1847.48</v>
      </c>
      <c r="K46" s="837">
        <v>1</v>
      </c>
      <c r="L46" s="849">
        <v>2</v>
      </c>
      <c r="M46" s="850">
        <v>1847.48</v>
      </c>
    </row>
    <row r="47" spans="1:13" ht="14.4" customHeight="1" x14ac:dyDescent="0.3">
      <c r="A47" s="831" t="s">
        <v>2080</v>
      </c>
      <c r="B47" s="832" t="s">
        <v>1652</v>
      </c>
      <c r="C47" s="832" t="s">
        <v>1763</v>
      </c>
      <c r="D47" s="832" t="s">
        <v>687</v>
      </c>
      <c r="E47" s="832" t="s">
        <v>1764</v>
      </c>
      <c r="F47" s="849"/>
      <c r="G47" s="849"/>
      <c r="H47" s="837">
        <v>0</v>
      </c>
      <c r="I47" s="849">
        <v>1</v>
      </c>
      <c r="J47" s="849">
        <v>736.33</v>
      </c>
      <c r="K47" s="837">
        <v>1</v>
      </c>
      <c r="L47" s="849">
        <v>1</v>
      </c>
      <c r="M47" s="850">
        <v>736.33</v>
      </c>
    </row>
    <row r="48" spans="1:13" ht="14.4" customHeight="1" x14ac:dyDescent="0.3">
      <c r="A48" s="831" t="s">
        <v>2080</v>
      </c>
      <c r="B48" s="832" t="s">
        <v>2458</v>
      </c>
      <c r="C48" s="832" t="s">
        <v>2379</v>
      </c>
      <c r="D48" s="832" t="s">
        <v>2380</v>
      </c>
      <c r="E48" s="832" t="s">
        <v>2381</v>
      </c>
      <c r="F48" s="849"/>
      <c r="G48" s="849"/>
      <c r="H48" s="837">
        <v>0</v>
      </c>
      <c r="I48" s="849">
        <v>1</v>
      </c>
      <c r="J48" s="849">
        <v>468.68</v>
      </c>
      <c r="K48" s="837">
        <v>1</v>
      </c>
      <c r="L48" s="849">
        <v>1</v>
      </c>
      <c r="M48" s="850">
        <v>468.68</v>
      </c>
    </row>
    <row r="49" spans="1:13" ht="14.4" customHeight="1" x14ac:dyDescent="0.3">
      <c r="A49" s="831" t="s">
        <v>2080</v>
      </c>
      <c r="B49" s="832" t="s">
        <v>2456</v>
      </c>
      <c r="C49" s="832" t="s">
        <v>2218</v>
      </c>
      <c r="D49" s="832" t="s">
        <v>2219</v>
      </c>
      <c r="E49" s="832" t="s">
        <v>2220</v>
      </c>
      <c r="F49" s="849"/>
      <c r="G49" s="849"/>
      <c r="H49" s="837">
        <v>0</v>
      </c>
      <c r="I49" s="849">
        <v>1</v>
      </c>
      <c r="J49" s="849">
        <v>77.790000000000006</v>
      </c>
      <c r="K49" s="837">
        <v>1</v>
      </c>
      <c r="L49" s="849">
        <v>1</v>
      </c>
      <c r="M49" s="850">
        <v>77.790000000000006</v>
      </c>
    </row>
    <row r="50" spans="1:13" ht="14.4" customHeight="1" x14ac:dyDescent="0.3">
      <c r="A50" s="831" t="s">
        <v>2080</v>
      </c>
      <c r="B50" s="832" t="s">
        <v>1677</v>
      </c>
      <c r="C50" s="832" t="s">
        <v>1678</v>
      </c>
      <c r="D50" s="832" t="s">
        <v>1486</v>
      </c>
      <c r="E50" s="832" t="s">
        <v>1679</v>
      </c>
      <c r="F50" s="849"/>
      <c r="G50" s="849"/>
      <c r="H50" s="837">
        <v>0</v>
      </c>
      <c r="I50" s="849">
        <v>2</v>
      </c>
      <c r="J50" s="849">
        <v>308.72000000000003</v>
      </c>
      <c r="K50" s="837">
        <v>1</v>
      </c>
      <c r="L50" s="849">
        <v>2</v>
      </c>
      <c r="M50" s="850">
        <v>308.72000000000003</v>
      </c>
    </row>
    <row r="51" spans="1:13" ht="14.4" customHeight="1" x14ac:dyDescent="0.3">
      <c r="A51" s="831" t="s">
        <v>2080</v>
      </c>
      <c r="B51" s="832" t="s">
        <v>1677</v>
      </c>
      <c r="C51" s="832" t="s">
        <v>2351</v>
      </c>
      <c r="D51" s="832" t="s">
        <v>1486</v>
      </c>
      <c r="E51" s="832" t="s">
        <v>1679</v>
      </c>
      <c r="F51" s="849">
        <v>1</v>
      </c>
      <c r="G51" s="849">
        <v>154.36000000000001</v>
      </c>
      <c r="H51" s="837">
        <v>1</v>
      </c>
      <c r="I51" s="849"/>
      <c r="J51" s="849"/>
      <c r="K51" s="837">
        <v>0</v>
      </c>
      <c r="L51" s="849">
        <v>1</v>
      </c>
      <c r="M51" s="850">
        <v>154.36000000000001</v>
      </c>
    </row>
    <row r="52" spans="1:13" ht="14.4" customHeight="1" x14ac:dyDescent="0.3">
      <c r="A52" s="831" t="s">
        <v>2080</v>
      </c>
      <c r="B52" s="832" t="s">
        <v>1967</v>
      </c>
      <c r="C52" s="832" t="s">
        <v>1968</v>
      </c>
      <c r="D52" s="832" t="s">
        <v>1969</v>
      </c>
      <c r="E52" s="832" t="s">
        <v>1970</v>
      </c>
      <c r="F52" s="849"/>
      <c r="G52" s="849"/>
      <c r="H52" s="837">
        <v>0</v>
      </c>
      <c r="I52" s="849">
        <v>1</v>
      </c>
      <c r="J52" s="849">
        <v>70.540000000000006</v>
      </c>
      <c r="K52" s="837">
        <v>1</v>
      </c>
      <c r="L52" s="849">
        <v>1</v>
      </c>
      <c r="M52" s="850">
        <v>70.540000000000006</v>
      </c>
    </row>
    <row r="53" spans="1:13" ht="14.4" customHeight="1" x14ac:dyDescent="0.3">
      <c r="A53" s="831" t="s">
        <v>2080</v>
      </c>
      <c r="B53" s="832" t="s">
        <v>1719</v>
      </c>
      <c r="C53" s="832" t="s">
        <v>1720</v>
      </c>
      <c r="D53" s="832" t="s">
        <v>1721</v>
      </c>
      <c r="E53" s="832" t="s">
        <v>1722</v>
      </c>
      <c r="F53" s="849"/>
      <c r="G53" s="849"/>
      <c r="H53" s="837"/>
      <c r="I53" s="849">
        <v>1</v>
      </c>
      <c r="J53" s="849">
        <v>0</v>
      </c>
      <c r="K53" s="837"/>
      <c r="L53" s="849">
        <v>1</v>
      </c>
      <c r="M53" s="850">
        <v>0</v>
      </c>
    </row>
    <row r="54" spans="1:13" ht="14.4" customHeight="1" x14ac:dyDescent="0.3">
      <c r="A54" s="831" t="s">
        <v>2080</v>
      </c>
      <c r="B54" s="832" t="s">
        <v>1847</v>
      </c>
      <c r="C54" s="832" t="s">
        <v>2375</v>
      </c>
      <c r="D54" s="832" t="s">
        <v>1849</v>
      </c>
      <c r="E54" s="832" t="s">
        <v>2376</v>
      </c>
      <c r="F54" s="849"/>
      <c r="G54" s="849"/>
      <c r="H54" s="837">
        <v>0</v>
      </c>
      <c r="I54" s="849">
        <v>1</v>
      </c>
      <c r="J54" s="849">
        <v>109.89</v>
      </c>
      <c r="K54" s="837">
        <v>1</v>
      </c>
      <c r="L54" s="849">
        <v>1</v>
      </c>
      <c r="M54" s="850">
        <v>109.89</v>
      </c>
    </row>
    <row r="55" spans="1:13" ht="14.4" customHeight="1" x14ac:dyDescent="0.3">
      <c r="A55" s="831" t="s">
        <v>2080</v>
      </c>
      <c r="B55" s="832" t="s">
        <v>1851</v>
      </c>
      <c r="C55" s="832" t="s">
        <v>2006</v>
      </c>
      <c r="D55" s="832" t="s">
        <v>2007</v>
      </c>
      <c r="E55" s="832" t="s">
        <v>1854</v>
      </c>
      <c r="F55" s="849"/>
      <c r="G55" s="849"/>
      <c r="H55" s="837">
        <v>0</v>
      </c>
      <c r="I55" s="849">
        <v>1</v>
      </c>
      <c r="J55" s="849">
        <v>292.74</v>
      </c>
      <c r="K55" s="837">
        <v>1</v>
      </c>
      <c r="L55" s="849">
        <v>1</v>
      </c>
      <c r="M55" s="850">
        <v>292.74</v>
      </c>
    </row>
    <row r="56" spans="1:13" ht="14.4" customHeight="1" x14ac:dyDescent="0.3">
      <c r="A56" s="831" t="s">
        <v>2080</v>
      </c>
      <c r="B56" s="832" t="s">
        <v>1736</v>
      </c>
      <c r="C56" s="832" t="s">
        <v>1869</v>
      </c>
      <c r="D56" s="832" t="s">
        <v>822</v>
      </c>
      <c r="E56" s="832" t="s">
        <v>1870</v>
      </c>
      <c r="F56" s="849"/>
      <c r="G56" s="849"/>
      <c r="H56" s="837"/>
      <c r="I56" s="849">
        <v>2</v>
      </c>
      <c r="J56" s="849">
        <v>0</v>
      </c>
      <c r="K56" s="837"/>
      <c r="L56" s="849">
        <v>2</v>
      </c>
      <c r="M56" s="850">
        <v>0</v>
      </c>
    </row>
    <row r="57" spans="1:13" ht="14.4" customHeight="1" x14ac:dyDescent="0.3">
      <c r="A57" s="831" t="s">
        <v>2080</v>
      </c>
      <c r="B57" s="832" t="s">
        <v>2457</v>
      </c>
      <c r="C57" s="832" t="s">
        <v>2362</v>
      </c>
      <c r="D57" s="832" t="s">
        <v>2265</v>
      </c>
      <c r="E57" s="832" t="s">
        <v>2363</v>
      </c>
      <c r="F57" s="849"/>
      <c r="G57" s="849"/>
      <c r="H57" s="837">
        <v>0</v>
      </c>
      <c r="I57" s="849">
        <v>3</v>
      </c>
      <c r="J57" s="849">
        <v>325.88</v>
      </c>
      <c r="K57" s="837">
        <v>1</v>
      </c>
      <c r="L57" s="849">
        <v>3</v>
      </c>
      <c r="M57" s="850">
        <v>325.88</v>
      </c>
    </row>
    <row r="58" spans="1:13" ht="14.4" customHeight="1" thickBot="1" x14ac:dyDescent="0.35">
      <c r="A58" s="839" t="s">
        <v>2081</v>
      </c>
      <c r="B58" s="840" t="s">
        <v>1851</v>
      </c>
      <c r="C58" s="840" t="s">
        <v>2006</v>
      </c>
      <c r="D58" s="840" t="s">
        <v>2007</v>
      </c>
      <c r="E58" s="840" t="s">
        <v>1854</v>
      </c>
      <c r="F58" s="851"/>
      <c r="G58" s="851"/>
      <c r="H58" s="845">
        <v>0</v>
      </c>
      <c r="I58" s="851">
        <v>1</v>
      </c>
      <c r="J58" s="851">
        <v>292.74</v>
      </c>
      <c r="K58" s="845">
        <v>1</v>
      </c>
      <c r="L58" s="851">
        <v>1</v>
      </c>
      <c r="M58" s="852">
        <v>292.74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329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2016</v>
      </c>
      <c r="E3" s="11"/>
      <c r="F3" s="521">
        <v>2017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575</v>
      </c>
      <c r="B5" s="730" t="s">
        <v>576</v>
      </c>
      <c r="C5" s="731" t="s">
        <v>577</v>
      </c>
      <c r="D5" s="731" t="s">
        <v>577</v>
      </c>
      <c r="E5" s="731"/>
      <c r="F5" s="731" t="s">
        <v>577</v>
      </c>
      <c r="G5" s="731" t="s">
        <v>577</v>
      </c>
      <c r="H5" s="731" t="s">
        <v>577</v>
      </c>
      <c r="I5" s="732" t="s">
        <v>577</v>
      </c>
      <c r="J5" s="733" t="s">
        <v>73</v>
      </c>
    </row>
    <row r="6" spans="1:10" ht="14.4" customHeight="1" x14ac:dyDescent="0.3">
      <c r="A6" s="729" t="s">
        <v>575</v>
      </c>
      <c r="B6" s="730" t="s">
        <v>2460</v>
      </c>
      <c r="C6" s="731">
        <v>0</v>
      </c>
      <c r="D6" s="731">
        <v>0</v>
      </c>
      <c r="E6" s="731"/>
      <c r="F6" s="731">
        <v>-22.162509999999997</v>
      </c>
      <c r="G6" s="731">
        <v>0</v>
      </c>
      <c r="H6" s="731">
        <v>-22.162509999999997</v>
      </c>
      <c r="I6" s="732" t="s">
        <v>577</v>
      </c>
      <c r="J6" s="733" t="s">
        <v>1</v>
      </c>
    </row>
    <row r="7" spans="1:10" ht="14.4" customHeight="1" x14ac:dyDescent="0.3">
      <c r="A7" s="729" t="s">
        <v>575</v>
      </c>
      <c r="B7" s="730" t="s">
        <v>2461</v>
      </c>
      <c r="C7" s="731">
        <v>15166.487930000016</v>
      </c>
      <c r="D7" s="731">
        <v>12500.855460000008</v>
      </c>
      <c r="E7" s="731"/>
      <c r="F7" s="731">
        <v>10525.207510000017</v>
      </c>
      <c r="G7" s="731">
        <v>13425</v>
      </c>
      <c r="H7" s="731">
        <v>-2899.7924899999834</v>
      </c>
      <c r="I7" s="732">
        <v>0.78400055940409807</v>
      </c>
      <c r="J7" s="733" t="s">
        <v>1</v>
      </c>
    </row>
    <row r="8" spans="1:10" ht="14.4" customHeight="1" x14ac:dyDescent="0.3">
      <c r="A8" s="729" t="s">
        <v>575</v>
      </c>
      <c r="B8" s="730" t="s">
        <v>2462</v>
      </c>
      <c r="C8" s="731">
        <v>5690.0710899999995</v>
      </c>
      <c r="D8" s="731">
        <v>5016.5702999999976</v>
      </c>
      <c r="E8" s="731"/>
      <c r="F8" s="731">
        <v>5325.9697100000003</v>
      </c>
      <c r="G8" s="731">
        <v>5999.75</v>
      </c>
      <c r="H8" s="731">
        <v>-673.7802899999997</v>
      </c>
      <c r="I8" s="732">
        <v>0.88769860577524073</v>
      </c>
      <c r="J8" s="733" t="s">
        <v>1</v>
      </c>
    </row>
    <row r="9" spans="1:10" ht="14.4" customHeight="1" x14ac:dyDescent="0.3">
      <c r="A9" s="729" t="s">
        <v>575</v>
      </c>
      <c r="B9" s="730" t="s">
        <v>2463</v>
      </c>
      <c r="C9" s="731">
        <v>15308.845519999995</v>
      </c>
      <c r="D9" s="731">
        <v>17786.227139999999</v>
      </c>
      <c r="E9" s="731"/>
      <c r="F9" s="731">
        <v>15992.962719999998</v>
      </c>
      <c r="G9" s="731">
        <v>17625.25</v>
      </c>
      <c r="H9" s="731">
        <v>-1632.2872800000023</v>
      </c>
      <c r="I9" s="732">
        <v>0.90738926937206554</v>
      </c>
      <c r="J9" s="733" t="s">
        <v>1</v>
      </c>
    </row>
    <row r="10" spans="1:10" ht="14.4" customHeight="1" x14ac:dyDescent="0.3">
      <c r="A10" s="729" t="s">
        <v>575</v>
      </c>
      <c r="B10" s="730" t="s">
        <v>2464</v>
      </c>
      <c r="C10" s="731">
        <v>1576.0574399999991</v>
      </c>
      <c r="D10" s="731">
        <v>1207.9337399999999</v>
      </c>
      <c r="E10" s="731"/>
      <c r="F10" s="731">
        <v>1402.8268099999996</v>
      </c>
      <c r="G10" s="731">
        <v>1575</v>
      </c>
      <c r="H10" s="731">
        <v>-172.17319000000043</v>
      </c>
      <c r="I10" s="732">
        <v>0.8906836888888886</v>
      </c>
      <c r="J10" s="733" t="s">
        <v>1</v>
      </c>
    </row>
    <row r="11" spans="1:10" ht="14.4" customHeight="1" x14ac:dyDescent="0.3">
      <c r="A11" s="729" t="s">
        <v>575</v>
      </c>
      <c r="B11" s="730" t="s">
        <v>2465</v>
      </c>
      <c r="C11" s="731">
        <v>8.9441399999999991</v>
      </c>
      <c r="D11" s="731">
        <v>12.442640000000001</v>
      </c>
      <c r="E11" s="731"/>
      <c r="F11" s="731">
        <v>6.8020399999999999</v>
      </c>
      <c r="G11" s="731">
        <v>14.99999853515625</v>
      </c>
      <c r="H11" s="731">
        <v>-8.1979585351562498</v>
      </c>
      <c r="I11" s="732">
        <v>0.45346937761745226</v>
      </c>
      <c r="J11" s="733" t="s">
        <v>1</v>
      </c>
    </row>
    <row r="12" spans="1:10" ht="14.4" customHeight="1" x14ac:dyDescent="0.3">
      <c r="A12" s="729" t="s">
        <v>575</v>
      </c>
      <c r="B12" s="730" t="s">
        <v>2466</v>
      </c>
      <c r="C12" s="731">
        <v>0</v>
      </c>
      <c r="D12" s="731">
        <v>0</v>
      </c>
      <c r="E12" s="731"/>
      <c r="F12" s="731">
        <v>0</v>
      </c>
      <c r="G12" s="731">
        <v>0.23069268798828124</v>
      </c>
      <c r="H12" s="731">
        <v>-0.23069268798828124</v>
      </c>
      <c r="I12" s="732">
        <v>0</v>
      </c>
      <c r="J12" s="733" t="s">
        <v>1</v>
      </c>
    </row>
    <row r="13" spans="1:10" ht="14.4" customHeight="1" x14ac:dyDescent="0.3">
      <c r="A13" s="729" t="s">
        <v>575</v>
      </c>
      <c r="B13" s="730" t="s">
        <v>2467</v>
      </c>
      <c r="C13" s="731">
        <v>934.88922999999988</v>
      </c>
      <c r="D13" s="731">
        <v>1050.3151900000003</v>
      </c>
      <c r="E13" s="731"/>
      <c r="F13" s="731">
        <v>1028.7364299999997</v>
      </c>
      <c r="G13" s="731">
        <v>1057.4999794921875</v>
      </c>
      <c r="H13" s="731">
        <v>-28.763549492187849</v>
      </c>
      <c r="I13" s="732">
        <v>0.97280042548464152</v>
      </c>
      <c r="J13" s="733" t="s">
        <v>1</v>
      </c>
    </row>
    <row r="14" spans="1:10" ht="14.4" customHeight="1" x14ac:dyDescent="0.3">
      <c r="A14" s="729" t="s">
        <v>575</v>
      </c>
      <c r="B14" s="730" t="s">
        <v>2468</v>
      </c>
      <c r="C14" s="731">
        <v>2826.8182899999993</v>
      </c>
      <c r="D14" s="731">
        <v>2327.7204700000002</v>
      </c>
      <c r="E14" s="731"/>
      <c r="F14" s="731">
        <v>2513.4124899999988</v>
      </c>
      <c r="G14" s="731">
        <v>2655.6806833496094</v>
      </c>
      <c r="H14" s="731">
        <v>-142.26819334961056</v>
      </c>
      <c r="I14" s="732">
        <v>0.94642872757948904</v>
      </c>
      <c r="J14" s="733" t="s">
        <v>1</v>
      </c>
    </row>
    <row r="15" spans="1:10" ht="14.4" customHeight="1" x14ac:dyDescent="0.3">
      <c r="A15" s="729" t="s">
        <v>575</v>
      </c>
      <c r="B15" s="730" t="s">
        <v>2469</v>
      </c>
      <c r="C15" s="731">
        <v>43.813919999999996</v>
      </c>
      <c r="D15" s="731">
        <v>49.678379999999997</v>
      </c>
      <c r="E15" s="731"/>
      <c r="F15" s="731">
        <v>56.343260000000008</v>
      </c>
      <c r="G15" s="731">
        <v>67.5</v>
      </c>
      <c r="H15" s="731">
        <v>-11.156739999999992</v>
      </c>
      <c r="I15" s="732">
        <v>0.8347149629629631</v>
      </c>
      <c r="J15" s="733" t="s">
        <v>1</v>
      </c>
    </row>
    <row r="16" spans="1:10" ht="14.4" customHeight="1" x14ac:dyDescent="0.3">
      <c r="A16" s="729" t="s">
        <v>575</v>
      </c>
      <c r="B16" s="730" t="s">
        <v>2470</v>
      </c>
      <c r="C16" s="731">
        <v>558.65010000000007</v>
      </c>
      <c r="D16" s="731">
        <v>541.54130000000021</v>
      </c>
      <c r="E16" s="731"/>
      <c r="F16" s="731">
        <v>575.52456000000006</v>
      </c>
      <c r="G16" s="731">
        <v>555</v>
      </c>
      <c r="H16" s="731">
        <v>20.524560000000065</v>
      </c>
      <c r="I16" s="732">
        <v>1.0369811891891894</v>
      </c>
      <c r="J16" s="733" t="s">
        <v>1</v>
      </c>
    </row>
    <row r="17" spans="1:10" ht="14.4" customHeight="1" x14ac:dyDescent="0.3">
      <c r="A17" s="729" t="s">
        <v>575</v>
      </c>
      <c r="B17" s="730" t="s">
        <v>2471</v>
      </c>
      <c r="C17" s="731">
        <v>81.702160000000006</v>
      </c>
      <c r="D17" s="731">
        <v>57.605359999999997</v>
      </c>
      <c r="E17" s="731"/>
      <c r="F17" s="731">
        <v>65.36454999999998</v>
      </c>
      <c r="G17" s="731">
        <v>75.000003021240232</v>
      </c>
      <c r="H17" s="731">
        <v>-9.6354530212402523</v>
      </c>
      <c r="I17" s="732">
        <v>0.87152729822542185</v>
      </c>
      <c r="J17" s="733" t="s">
        <v>1</v>
      </c>
    </row>
    <row r="18" spans="1:10" ht="14.4" customHeight="1" x14ac:dyDescent="0.3">
      <c r="A18" s="729" t="s">
        <v>575</v>
      </c>
      <c r="B18" s="730" t="s">
        <v>2472</v>
      </c>
      <c r="C18" s="731">
        <v>261.47866999999997</v>
      </c>
      <c r="D18" s="731">
        <v>211.87333000000001</v>
      </c>
      <c r="E18" s="731"/>
      <c r="F18" s="731">
        <v>275.21763999999996</v>
      </c>
      <c r="G18" s="731">
        <v>225.00001318359375</v>
      </c>
      <c r="H18" s="731">
        <v>50.217626816406209</v>
      </c>
      <c r="I18" s="732">
        <v>1.2231894394398548</v>
      </c>
      <c r="J18" s="733" t="s">
        <v>1</v>
      </c>
    </row>
    <row r="19" spans="1:10" ht="14.4" customHeight="1" x14ac:dyDescent="0.3">
      <c r="A19" s="729" t="s">
        <v>575</v>
      </c>
      <c r="B19" s="730" t="s">
        <v>2473</v>
      </c>
      <c r="C19" s="731">
        <v>165.161</v>
      </c>
      <c r="D19" s="731">
        <v>83.139160000000004</v>
      </c>
      <c r="E19" s="731"/>
      <c r="F19" s="731">
        <v>96.197999999999993</v>
      </c>
      <c r="G19" s="731">
        <v>225</v>
      </c>
      <c r="H19" s="731">
        <v>-128.80200000000002</v>
      </c>
      <c r="I19" s="732">
        <v>0.42754666666666663</v>
      </c>
      <c r="J19" s="733" t="s">
        <v>1</v>
      </c>
    </row>
    <row r="20" spans="1:10" ht="14.4" customHeight="1" x14ac:dyDescent="0.3">
      <c r="A20" s="729" t="s">
        <v>575</v>
      </c>
      <c r="B20" s="730" t="s">
        <v>2474</v>
      </c>
      <c r="C20" s="731">
        <v>1354.8913300000002</v>
      </c>
      <c r="D20" s="731">
        <v>1426.2875600000002</v>
      </c>
      <c r="E20" s="731"/>
      <c r="F20" s="731">
        <v>1650.2342199999998</v>
      </c>
      <c r="G20" s="731">
        <v>1500</v>
      </c>
      <c r="H20" s="731">
        <v>150.23421999999982</v>
      </c>
      <c r="I20" s="732">
        <v>1.1001561466666665</v>
      </c>
      <c r="J20" s="733" t="s">
        <v>1</v>
      </c>
    </row>
    <row r="21" spans="1:10" ht="14.4" customHeight="1" x14ac:dyDescent="0.3">
      <c r="A21" s="729" t="s">
        <v>575</v>
      </c>
      <c r="B21" s="730" t="s">
        <v>2475</v>
      </c>
      <c r="C21" s="731">
        <v>237.67958999999999</v>
      </c>
      <c r="D21" s="731">
        <v>289.62747999999999</v>
      </c>
      <c r="E21" s="731"/>
      <c r="F21" s="731">
        <v>251.16434000000004</v>
      </c>
      <c r="G21" s="731">
        <v>300.00001281738287</v>
      </c>
      <c r="H21" s="731">
        <v>-48.835672817382829</v>
      </c>
      <c r="I21" s="732">
        <v>0.83721443089700709</v>
      </c>
      <c r="J21" s="733" t="s">
        <v>1</v>
      </c>
    </row>
    <row r="22" spans="1:10" ht="14.4" customHeight="1" x14ac:dyDescent="0.3">
      <c r="A22" s="729" t="s">
        <v>575</v>
      </c>
      <c r="B22" s="730" t="s">
        <v>2476</v>
      </c>
      <c r="C22" s="731">
        <v>0</v>
      </c>
      <c r="D22" s="731">
        <v>14.51008</v>
      </c>
      <c r="E22" s="731"/>
      <c r="F22" s="731">
        <v>7.2550400000000002</v>
      </c>
      <c r="G22" s="731">
        <v>15</v>
      </c>
      <c r="H22" s="731">
        <v>-7.7449599999999998</v>
      </c>
      <c r="I22" s="732">
        <v>0.48366933333333334</v>
      </c>
      <c r="J22" s="733" t="s">
        <v>1</v>
      </c>
    </row>
    <row r="23" spans="1:10" ht="14.4" customHeight="1" x14ac:dyDescent="0.3">
      <c r="A23" s="729" t="s">
        <v>575</v>
      </c>
      <c r="B23" s="730" t="s">
        <v>589</v>
      </c>
      <c r="C23" s="731">
        <v>44215.490410000006</v>
      </c>
      <c r="D23" s="731">
        <v>42576.327590000001</v>
      </c>
      <c r="E23" s="731"/>
      <c r="F23" s="731">
        <v>39751.056810000009</v>
      </c>
      <c r="G23" s="731">
        <v>45315.911383087157</v>
      </c>
      <c r="H23" s="731">
        <v>-5564.8545730871483</v>
      </c>
      <c r="I23" s="732">
        <v>0.87719866150228043</v>
      </c>
      <c r="J23" s="733" t="s">
        <v>590</v>
      </c>
    </row>
    <row r="25" spans="1:10" ht="14.4" customHeight="1" x14ac:dyDescent="0.3">
      <c r="A25" s="729" t="s">
        <v>575</v>
      </c>
      <c r="B25" s="730" t="s">
        <v>576</v>
      </c>
      <c r="C25" s="731" t="s">
        <v>577</v>
      </c>
      <c r="D25" s="731" t="s">
        <v>577</v>
      </c>
      <c r="E25" s="731"/>
      <c r="F25" s="731" t="s">
        <v>577</v>
      </c>
      <c r="G25" s="731" t="s">
        <v>577</v>
      </c>
      <c r="H25" s="731" t="s">
        <v>577</v>
      </c>
      <c r="I25" s="732" t="s">
        <v>577</v>
      </c>
      <c r="J25" s="733" t="s">
        <v>73</v>
      </c>
    </row>
    <row r="26" spans="1:10" ht="14.4" customHeight="1" x14ac:dyDescent="0.3">
      <c r="A26" s="729" t="s">
        <v>591</v>
      </c>
      <c r="B26" s="730" t="s">
        <v>592</v>
      </c>
      <c r="C26" s="731" t="s">
        <v>577</v>
      </c>
      <c r="D26" s="731" t="s">
        <v>577</v>
      </c>
      <c r="E26" s="731"/>
      <c r="F26" s="731" t="s">
        <v>577</v>
      </c>
      <c r="G26" s="731" t="s">
        <v>577</v>
      </c>
      <c r="H26" s="731" t="s">
        <v>577</v>
      </c>
      <c r="I26" s="732" t="s">
        <v>577</v>
      </c>
      <c r="J26" s="733" t="s">
        <v>0</v>
      </c>
    </row>
    <row r="27" spans="1:10" ht="14.4" customHeight="1" x14ac:dyDescent="0.3">
      <c r="A27" s="729" t="s">
        <v>591</v>
      </c>
      <c r="B27" s="730" t="s">
        <v>2466</v>
      </c>
      <c r="C27" s="731">
        <v>0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577</v>
      </c>
      <c r="J27" s="733" t="s">
        <v>1</v>
      </c>
    </row>
    <row r="28" spans="1:10" ht="14.4" customHeight="1" x14ac:dyDescent="0.3">
      <c r="A28" s="729" t="s">
        <v>591</v>
      </c>
      <c r="B28" s="730" t="s">
        <v>2467</v>
      </c>
      <c r="C28" s="731">
        <v>20.251560000000001</v>
      </c>
      <c r="D28" s="731">
        <v>20.631630000000001</v>
      </c>
      <c r="E28" s="731"/>
      <c r="F28" s="731">
        <v>22.545550000000002</v>
      </c>
      <c r="G28" s="731">
        <v>22</v>
      </c>
      <c r="H28" s="731">
        <v>0.5455500000000022</v>
      </c>
      <c r="I28" s="732">
        <v>1.0247977272727273</v>
      </c>
      <c r="J28" s="733" t="s">
        <v>1</v>
      </c>
    </row>
    <row r="29" spans="1:10" ht="14.4" customHeight="1" x14ac:dyDescent="0.3">
      <c r="A29" s="729" t="s">
        <v>591</v>
      </c>
      <c r="B29" s="730" t="s">
        <v>2468</v>
      </c>
      <c r="C29" s="731">
        <v>19.640760000000007</v>
      </c>
      <c r="D29" s="731">
        <v>20.253539999999997</v>
      </c>
      <c r="E29" s="731"/>
      <c r="F29" s="731">
        <v>25.381440000000001</v>
      </c>
      <c r="G29" s="731">
        <v>21</v>
      </c>
      <c r="H29" s="731">
        <v>4.3814400000000013</v>
      </c>
      <c r="I29" s="732">
        <v>1.2086400000000002</v>
      </c>
      <c r="J29" s="733" t="s">
        <v>1</v>
      </c>
    </row>
    <row r="30" spans="1:10" ht="14.4" customHeight="1" x14ac:dyDescent="0.3">
      <c r="A30" s="729" t="s">
        <v>591</v>
      </c>
      <c r="B30" s="730" t="s">
        <v>2469</v>
      </c>
      <c r="C30" s="731">
        <v>0</v>
      </c>
      <c r="D30" s="731">
        <v>0</v>
      </c>
      <c r="E30" s="731"/>
      <c r="F30" s="731">
        <v>2.4504999999999999</v>
      </c>
      <c r="G30" s="731">
        <v>0</v>
      </c>
      <c r="H30" s="731">
        <v>2.4504999999999999</v>
      </c>
      <c r="I30" s="732" t="s">
        <v>577</v>
      </c>
      <c r="J30" s="733" t="s">
        <v>1</v>
      </c>
    </row>
    <row r="31" spans="1:10" ht="14.4" customHeight="1" x14ac:dyDescent="0.3">
      <c r="A31" s="729" t="s">
        <v>591</v>
      </c>
      <c r="B31" s="730" t="s">
        <v>2471</v>
      </c>
      <c r="C31" s="731">
        <v>2.3340000000000001</v>
      </c>
      <c r="D31" s="731">
        <v>2.9590000000000001</v>
      </c>
      <c r="E31" s="731"/>
      <c r="F31" s="731">
        <v>2.544</v>
      </c>
      <c r="G31" s="731">
        <v>4</v>
      </c>
      <c r="H31" s="731">
        <v>-1.456</v>
      </c>
      <c r="I31" s="732">
        <v>0.63600000000000001</v>
      </c>
      <c r="J31" s="733" t="s">
        <v>1</v>
      </c>
    </row>
    <row r="32" spans="1:10" ht="14.4" customHeight="1" x14ac:dyDescent="0.3">
      <c r="A32" s="729" t="s">
        <v>591</v>
      </c>
      <c r="B32" s="730" t="s">
        <v>2472</v>
      </c>
      <c r="C32" s="731">
        <v>11.759000000000002</v>
      </c>
      <c r="D32" s="731">
        <v>13.186500000000001</v>
      </c>
      <c r="E32" s="731"/>
      <c r="F32" s="731">
        <v>11.657</v>
      </c>
      <c r="G32" s="731">
        <v>12</v>
      </c>
      <c r="H32" s="731">
        <v>-0.34299999999999997</v>
      </c>
      <c r="I32" s="732">
        <v>0.97141666666666671</v>
      </c>
      <c r="J32" s="733" t="s">
        <v>1</v>
      </c>
    </row>
    <row r="33" spans="1:10" ht="14.4" customHeight="1" x14ac:dyDescent="0.3">
      <c r="A33" s="729" t="s">
        <v>591</v>
      </c>
      <c r="B33" s="730" t="s">
        <v>2475</v>
      </c>
      <c r="C33" s="731">
        <v>2.3696100000000002</v>
      </c>
      <c r="D33" s="731">
        <v>2.9568000000000003</v>
      </c>
      <c r="E33" s="731"/>
      <c r="F33" s="731">
        <v>4.1571000000000007</v>
      </c>
      <c r="G33" s="731">
        <v>3</v>
      </c>
      <c r="H33" s="731">
        <v>1.1571000000000007</v>
      </c>
      <c r="I33" s="732">
        <v>1.3857000000000002</v>
      </c>
      <c r="J33" s="733" t="s">
        <v>1</v>
      </c>
    </row>
    <row r="34" spans="1:10" ht="14.4" customHeight="1" x14ac:dyDescent="0.3">
      <c r="A34" s="729" t="s">
        <v>591</v>
      </c>
      <c r="B34" s="730" t="s">
        <v>593</v>
      </c>
      <c r="C34" s="731">
        <v>56.354930000000017</v>
      </c>
      <c r="D34" s="731">
        <v>59.987470000000009</v>
      </c>
      <c r="E34" s="731"/>
      <c r="F34" s="731">
        <v>68.735590000000002</v>
      </c>
      <c r="G34" s="731">
        <v>62</v>
      </c>
      <c r="H34" s="731">
        <v>6.735590000000002</v>
      </c>
      <c r="I34" s="732">
        <v>1.1086385483870969</v>
      </c>
      <c r="J34" s="733" t="s">
        <v>594</v>
      </c>
    </row>
    <row r="35" spans="1:10" ht="14.4" customHeight="1" x14ac:dyDescent="0.3">
      <c r="A35" s="729" t="s">
        <v>577</v>
      </c>
      <c r="B35" s="730" t="s">
        <v>577</v>
      </c>
      <c r="C35" s="731" t="s">
        <v>577</v>
      </c>
      <c r="D35" s="731" t="s">
        <v>577</v>
      </c>
      <c r="E35" s="731"/>
      <c r="F35" s="731" t="s">
        <v>577</v>
      </c>
      <c r="G35" s="731" t="s">
        <v>577</v>
      </c>
      <c r="H35" s="731" t="s">
        <v>577</v>
      </c>
      <c r="I35" s="732" t="s">
        <v>577</v>
      </c>
      <c r="J35" s="733" t="s">
        <v>595</v>
      </c>
    </row>
    <row r="36" spans="1:10" ht="14.4" customHeight="1" x14ac:dyDescent="0.3">
      <c r="A36" s="729" t="s">
        <v>596</v>
      </c>
      <c r="B36" s="730" t="s">
        <v>597</v>
      </c>
      <c r="C36" s="731" t="s">
        <v>577</v>
      </c>
      <c r="D36" s="731" t="s">
        <v>577</v>
      </c>
      <c r="E36" s="731"/>
      <c r="F36" s="731" t="s">
        <v>577</v>
      </c>
      <c r="G36" s="731" t="s">
        <v>577</v>
      </c>
      <c r="H36" s="731" t="s">
        <v>577</v>
      </c>
      <c r="I36" s="732" t="s">
        <v>577</v>
      </c>
      <c r="J36" s="733" t="s">
        <v>0</v>
      </c>
    </row>
    <row r="37" spans="1:10" ht="14.4" customHeight="1" x14ac:dyDescent="0.3">
      <c r="A37" s="729" t="s">
        <v>596</v>
      </c>
      <c r="B37" s="730" t="s">
        <v>2466</v>
      </c>
      <c r="C37" s="731">
        <v>0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577</v>
      </c>
      <c r="J37" s="733" t="s">
        <v>1</v>
      </c>
    </row>
    <row r="38" spans="1:10" ht="14.4" customHeight="1" x14ac:dyDescent="0.3">
      <c r="A38" s="729" t="s">
        <v>596</v>
      </c>
      <c r="B38" s="730" t="s">
        <v>2467</v>
      </c>
      <c r="C38" s="731">
        <v>26.071360000000002</v>
      </c>
      <c r="D38" s="731">
        <v>29.152030000000003</v>
      </c>
      <c r="E38" s="731"/>
      <c r="F38" s="731">
        <v>31.687710000000003</v>
      </c>
      <c r="G38" s="731">
        <v>30</v>
      </c>
      <c r="H38" s="731">
        <v>1.6877100000000027</v>
      </c>
      <c r="I38" s="732">
        <v>1.056257</v>
      </c>
      <c r="J38" s="733" t="s">
        <v>1</v>
      </c>
    </row>
    <row r="39" spans="1:10" ht="14.4" customHeight="1" x14ac:dyDescent="0.3">
      <c r="A39" s="729" t="s">
        <v>596</v>
      </c>
      <c r="B39" s="730" t="s">
        <v>2468</v>
      </c>
      <c r="C39" s="731">
        <v>35.698190000000004</v>
      </c>
      <c r="D39" s="731">
        <v>36.279090000000004</v>
      </c>
      <c r="E39" s="731"/>
      <c r="F39" s="731">
        <v>40.87867</v>
      </c>
      <c r="G39" s="731">
        <v>43</v>
      </c>
      <c r="H39" s="731">
        <v>-2.1213300000000004</v>
      </c>
      <c r="I39" s="732">
        <v>0.95066674418604646</v>
      </c>
      <c r="J39" s="733" t="s">
        <v>1</v>
      </c>
    </row>
    <row r="40" spans="1:10" ht="14.4" customHeight="1" x14ac:dyDescent="0.3">
      <c r="A40" s="729" t="s">
        <v>596</v>
      </c>
      <c r="B40" s="730" t="s">
        <v>2469</v>
      </c>
      <c r="C40" s="731">
        <v>4.085</v>
      </c>
      <c r="D40" s="731">
        <v>4.085</v>
      </c>
      <c r="E40" s="731"/>
      <c r="F40" s="731">
        <v>5.0641000000000007</v>
      </c>
      <c r="G40" s="731">
        <v>5</v>
      </c>
      <c r="H40" s="731">
        <v>6.4100000000000712E-2</v>
      </c>
      <c r="I40" s="732">
        <v>1.0128200000000001</v>
      </c>
      <c r="J40" s="733" t="s">
        <v>1</v>
      </c>
    </row>
    <row r="41" spans="1:10" ht="14.4" customHeight="1" x14ac:dyDescent="0.3">
      <c r="A41" s="729" t="s">
        <v>596</v>
      </c>
      <c r="B41" s="730" t="s">
        <v>2471</v>
      </c>
      <c r="C41" s="731">
        <v>3.4255</v>
      </c>
      <c r="D41" s="731">
        <v>1.8149999999999999</v>
      </c>
      <c r="E41" s="731"/>
      <c r="F41" s="731">
        <v>2.234</v>
      </c>
      <c r="G41" s="731">
        <v>3</v>
      </c>
      <c r="H41" s="731">
        <v>-0.76600000000000001</v>
      </c>
      <c r="I41" s="732">
        <v>0.7446666666666667</v>
      </c>
      <c r="J41" s="733" t="s">
        <v>1</v>
      </c>
    </row>
    <row r="42" spans="1:10" ht="14.4" customHeight="1" x14ac:dyDescent="0.3">
      <c r="A42" s="729" t="s">
        <v>596</v>
      </c>
      <c r="B42" s="730" t="s">
        <v>2472</v>
      </c>
      <c r="C42" s="731">
        <v>12.885999999999999</v>
      </c>
      <c r="D42" s="731">
        <v>13.044499999999999</v>
      </c>
      <c r="E42" s="731"/>
      <c r="F42" s="731">
        <v>12.93385</v>
      </c>
      <c r="G42" s="731">
        <v>13</v>
      </c>
      <c r="H42" s="731">
        <v>-6.6150000000000375E-2</v>
      </c>
      <c r="I42" s="732">
        <v>0.99491153846153846</v>
      </c>
      <c r="J42" s="733" t="s">
        <v>1</v>
      </c>
    </row>
    <row r="43" spans="1:10" ht="14.4" customHeight="1" x14ac:dyDescent="0.3">
      <c r="A43" s="729" t="s">
        <v>596</v>
      </c>
      <c r="B43" s="730" t="s">
        <v>2475</v>
      </c>
      <c r="C43" s="731">
        <v>1.476</v>
      </c>
      <c r="D43" s="731">
        <v>1.31124</v>
      </c>
      <c r="E43" s="731"/>
      <c r="F43" s="731">
        <v>0.62439999999999996</v>
      </c>
      <c r="G43" s="731">
        <v>1</v>
      </c>
      <c r="H43" s="731">
        <v>-0.37560000000000004</v>
      </c>
      <c r="I43" s="732">
        <v>0.62439999999999996</v>
      </c>
      <c r="J43" s="733" t="s">
        <v>1</v>
      </c>
    </row>
    <row r="44" spans="1:10" ht="14.4" customHeight="1" x14ac:dyDescent="0.3">
      <c r="A44" s="729" t="s">
        <v>596</v>
      </c>
      <c r="B44" s="730" t="s">
        <v>598</v>
      </c>
      <c r="C44" s="731">
        <v>83.642049999999998</v>
      </c>
      <c r="D44" s="731">
        <v>85.686859999999996</v>
      </c>
      <c r="E44" s="731"/>
      <c r="F44" s="731">
        <v>93.422729999999987</v>
      </c>
      <c r="G44" s="731">
        <v>95</v>
      </c>
      <c r="H44" s="731">
        <v>-1.5772700000000128</v>
      </c>
      <c r="I44" s="732">
        <v>0.9833971578947367</v>
      </c>
      <c r="J44" s="733" t="s">
        <v>594</v>
      </c>
    </row>
    <row r="45" spans="1:10" ht="14.4" customHeight="1" x14ac:dyDescent="0.3">
      <c r="A45" s="729" t="s">
        <v>577</v>
      </c>
      <c r="B45" s="730" t="s">
        <v>577</v>
      </c>
      <c r="C45" s="731" t="s">
        <v>577</v>
      </c>
      <c r="D45" s="731" t="s">
        <v>577</v>
      </c>
      <c r="E45" s="731"/>
      <c r="F45" s="731" t="s">
        <v>577</v>
      </c>
      <c r="G45" s="731" t="s">
        <v>577</v>
      </c>
      <c r="H45" s="731" t="s">
        <v>577</v>
      </c>
      <c r="I45" s="732" t="s">
        <v>577</v>
      </c>
      <c r="J45" s="733" t="s">
        <v>595</v>
      </c>
    </row>
    <row r="46" spans="1:10" ht="14.4" customHeight="1" x14ac:dyDescent="0.3">
      <c r="A46" s="729" t="s">
        <v>599</v>
      </c>
      <c r="B46" s="730" t="s">
        <v>600</v>
      </c>
      <c r="C46" s="731" t="s">
        <v>577</v>
      </c>
      <c r="D46" s="731" t="s">
        <v>577</v>
      </c>
      <c r="E46" s="731"/>
      <c r="F46" s="731" t="s">
        <v>577</v>
      </c>
      <c r="G46" s="731" t="s">
        <v>577</v>
      </c>
      <c r="H46" s="731" t="s">
        <v>577</v>
      </c>
      <c r="I46" s="732" t="s">
        <v>577</v>
      </c>
      <c r="J46" s="733" t="s">
        <v>0</v>
      </c>
    </row>
    <row r="47" spans="1:10" ht="14.4" customHeight="1" x14ac:dyDescent="0.3">
      <c r="A47" s="729" t="s">
        <v>599</v>
      </c>
      <c r="B47" s="730" t="s">
        <v>2467</v>
      </c>
      <c r="C47" s="731">
        <v>3.2812100000000002</v>
      </c>
      <c r="D47" s="731">
        <v>3.2283300000000001</v>
      </c>
      <c r="E47" s="731"/>
      <c r="F47" s="731">
        <v>3.2280199999999999</v>
      </c>
      <c r="G47" s="731">
        <v>4</v>
      </c>
      <c r="H47" s="731">
        <v>-0.77198000000000011</v>
      </c>
      <c r="I47" s="732">
        <v>0.80700499999999997</v>
      </c>
      <c r="J47" s="733" t="s">
        <v>1</v>
      </c>
    </row>
    <row r="48" spans="1:10" ht="14.4" customHeight="1" x14ac:dyDescent="0.3">
      <c r="A48" s="729" t="s">
        <v>599</v>
      </c>
      <c r="B48" s="730" t="s">
        <v>2468</v>
      </c>
      <c r="C48" s="731">
        <v>1.4258599999999999</v>
      </c>
      <c r="D48" s="731">
        <v>1.7715999999999998</v>
      </c>
      <c r="E48" s="731"/>
      <c r="F48" s="731">
        <v>1.5350999999999999</v>
      </c>
      <c r="G48" s="731">
        <v>2</v>
      </c>
      <c r="H48" s="731">
        <v>-0.46490000000000009</v>
      </c>
      <c r="I48" s="732">
        <v>0.76754999999999995</v>
      </c>
      <c r="J48" s="733" t="s">
        <v>1</v>
      </c>
    </row>
    <row r="49" spans="1:10" ht="14.4" customHeight="1" x14ac:dyDescent="0.3">
      <c r="A49" s="729" t="s">
        <v>599</v>
      </c>
      <c r="B49" s="730" t="s">
        <v>2471</v>
      </c>
      <c r="C49" s="731">
        <v>0.12</v>
      </c>
      <c r="D49" s="731">
        <v>0.27800000000000002</v>
      </c>
      <c r="E49" s="731"/>
      <c r="F49" s="731">
        <v>0.19450000000000001</v>
      </c>
      <c r="G49" s="731">
        <v>0</v>
      </c>
      <c r="H49" s="731">
        <v>0.19450000000000001</v>
      </c>
      <c r="I49" s="732" t="s">
        <v>577</v>
      </c>
      <c r="J49" s="733" t="s">
        <v>1</v>
      </c>
    </row>
    <row r="50" spans="1:10" ht="14.4" customHeight="1" x14ac:dyDescent="0.3">
      <c r="A50" s="729" t="s">
        <v>599</v>
      </c>
      <c r="B50" s="730" t="s">
        <v>2472</v>
      </c>
      <c r="C50" s="731">
        <v>1.4972000000000001</v>
      </c>
      <c r="D50" s="731">
        <v>1.9690000000000001</v>
      </c>
      <c r="E50" s="731"/>
      <c r="F50" s="731">
        <v>2.8121999999999998</v>
      </c>
      <c r="G50" s="731">
        <v>2</v>
      </c>
      <c r="H50" s="731">
        <v>0.81219999999999981</v>
      </c>
      <c r="I50" s="732">
        <v>1.4060999999999999</v>
      </c>
      <c r="J50" s="733" t="s">
        <v>1</v>
      </c>
    </row>
    <row r="51" spans="1:10" ht="14.4" customHeight="1" x14ac:dyDescent="0.3">
      <c r="A51" s="729" t="s">
        <v>599</v>
      </c>
      <c r="B51" s="730" t="s">
        <v>601</v>
      </c>
      <c r="C51" s="731">
        <v>6.3242700000000003</v>
      </c>
      <c r="D51" s="731">
        <v>7.2469299999999999</v>
      </c>
      <c r="E51" s="731"/>
      <c r="F51" s="731">
        <v>7.7698199999999993</v>
      </c>
      <c r="G51" s="731">
        <v>8</v>
      </c>
      <c r="H51" s="731">
        <v>-0.23018000000000072</v>
      </c>
      <c r="I51" s="732">
        <v>0.97122749999999991</v>
      </c>
      <c r="J51" s="733" t="s">
        <v>594</v>
      </c>
    </row>
    <row r="52" spans="1:10" ht="14.4" customHeight="1" x14ac:dyDescent="0.3">
      <c r="A52" s="729" t="s">
        <v>577</v>
      </c>
      <c r="B52" s="730" t="s">
        <v>577</v>
      </c>
      <c r="C52" s="731" t="s">
        <v>577</v>
      </c>
      <c r="D52" s="731" t="s">
        <v>577</v>
      </c>
      <c r="E52" s="731"/>
      <c r="F52" s="731" t="s">
        <v>577</v>
      </c>
      <c r="G52" s="731" t="s">
        <v>577</v>
      </c>
      <c r="H52" s="731" t="s">
        <v>577</v>
      </c>
      <c r="I52" s="732" t="s">
        <v>577</v>
      </c>
      <c r="J52" s="733" t="s">
        <v>595</v>
      </c>
    </row>
    <row r="53" spans="1:10" ht="14.4" customHeight="1" x14ac:dyDescent="0.3">
      <c r="A53" s="729" t="s">
        <v>602</v>
      </c>
      <c r="B53" s="730" t="s">
        <v>603</v>
      </c>
      <c r="C53" s="731" t="s">
        <v>577</v>
      </c>
      <c r="D53" s="731" t="s">
        <v>577</v>
      </c>
      <c r="E53" s="731"/>
      <c r="F53" s="731" t="s">
        <v>577</v>
      </c>
      <c r="G53" s="731" t="s">
        <v>577</v>
      </c>
      <c r="H53" s="731" t="s">
        <v>577</v>
      </c>
      <c r="I53" s="732" t="s">
        <v>577</v>
      </c>
      <c r="J53" s="733" t="s">
        <v>0</v>
      </c>
    </row>
    <row r="54" spans="1:10" ht="14.4" customHeight="1" x14ac:dyDescent="0.3">
      <c r="A54" s="729" t="s">
        <v>602</v>
      </c>
      <c r="B54" s="730" t="s">
        <v>2461</v>
      </c>
      <c r="C54" s="731">
        <v>2.7091599999999998</v>
      </c>
      <c r="D54" s="731">
        <v>0</v>
      </c>
      <c r="E54" s="731"/>
      <c r="F54" s="731">
        <v>0</v>
      </c>
      <c r="G54" s="731">
        <v>0</v>
      </c>
      <c r="H54" s="731">
        <v>0</v>
      </c>
      <c r="I54" s="732" t="s">
        <v>577</v>
      </c>
      <c r="J54" s="733" t="s">
        <v>1</v>
      </c>
    </row>
    <row r="55" spans="1:10" ht="14.4" customHeight="1" x14ac:dyDescent="0.3">
      <c r="A55" s="729" t="s">
        <v>602</v>
      </c>
      <c r="B55" s="730" t="s">
        <v>2465</v>
      </c>
      <c r="C55" s="731">
        <v>8.9441399999999991</v>
      </c>
      <c r="D55" s="731">
        <v>9.223040000000001</v>
      </c>
      <c r="E55" s="731"/>
      <c r="F55" s="731">
        <v>6.8020399999999999</v>
      </c>
      <c r="G55" s="731">
        <v>11</v>
      </c>
      <c r="H55" s="731">
        <v>-4.1979600000000001</v>
      </c>
      <c r="I55" s="732">
        <v>0.61836727272727277</v>
      </c>
      <c r="J55" s="733" t="s">
        <v>1</v>
      </c>
    </row>
    <row r="56" spans="1:10" ht="14.4" customHeight="1" x14ac:dyDescent="0.3">
      <c r="A56" s="729" t="s">
        <v>602</v>
      </c>
      <c r="B56" s="730" t="s">
        <v>2466</v>
      </c>
      <c r="C56" s="731">
        <v>0</v>
      </c>
      <c r="D56" s="731">
        <v>0</v>
      </c>
      <c r="E56" s="731"/>
      <c r="F56" s="731">
        <v>0</v>
      </c>
      <c r="G56" s="731">
        <v>0</v>
      </c>
      <c r="H56" s="731">
        <v>0</v>
      </c>
      <c r="I56" s="732" t="s">
        <v>577</v>
      </c>
      <c r="J56" s="733" t="s">
        <v>1</v>
      </c>
    </row>
    <row r="57" spans="1:10" ht="14.4" customHeight="1" x14ac:dyDescent="0.3">
      <c r="A57" s="729" t="s">
        <v>602</v>
      </c>
      <c r="B57" s="730" t="s">
        <v>2467</v>
      </c>
      <c r="C57" s="731">
        <v>176.08702000000002</v>
      </c>
      <c r="D57" s="731">
        <v>273.47140000000007</v>
      </c>
      <c r="E57" s="731"/>
      <c r="F57" s="731">
        <v>354.65713999999997</v>
      </c>
      <c r="G57" s="731">
        <v>294</v>
      </c>
      <c r="H57" s="731">
        <v>60.65713999999997</v>
      </c>
      <c r="I57" s="732">
        <v>1.2063168027210884</v>
      </c>
      <c r="J57" s="733" t="s">
        <v>1</v>
      </c>
    </row>
    <row r="58" spans="1:10" ht="14.4" customHeight="1" x14ac:dyDescent="0.3">
      <c r="A58" s="729" t="s">
        <v>602</v>
      </c>
      <c r="B58" s="730" t="s">
        <v>2468</v>
      </c>
      <c r="C58" s="731">
        <v>1096.0945099999997</v>
      </c>
      <c r="D58" s="731">
        <v>1013.6423499999999</v>
      </c>
      <c r="E58" s="731"/>
      <c r="F58" s="731">
        <v>869.5686199999999</v>
      </c>
      <c r="G58" s="731">
        <v>1142</v>
      </c>
      <c r="H58" s="731">
        <v>-272.4313800000001</v>
      </c>
      <c r="I58" s="732">
        <v>0.76144362521891407</v>
      </c>
      <c r="J58" s="733" t="s">
        <v>1</v>
      </c>
    </row>
    <row r="59" spans="1:10" ht="14.4" customHeight="1" x14ac:dyDescent="0.3">
      <c r="A59" s="729" t="s">
        <v>602</v>
      </c>
      <c r="B59" s="730" t="s">
        <v>2469</v>
      </c>
      <c r="C59" s="731">
        <v>39.728919999999995</v>
      </c>
      <c r="D59" s="731">
        <v>45.593379999999996</v>
      </c>
      <c r="E59" s="731"/>
      <c r="F59" s="731">
        <v>48.828660000000006</v>
      </c>
      <c r="G59" s="731">
        <v>63</v>
      </c>
      <c r="H59" s="731">
        <v>-14.171339999999994</v>
      </c>
      <c r="I59" s="732">
        <v>0.77505809523809532</v>
      </c>
      <c r="J59" s="733" t="s">
        <v>1</v>
      </c>
    </row>
    <row r="60" spans="1:10" ht="14.4" customHeight="1" x14ac:dyDescent="0.3">
      <c r="A60" s="729" t="s">
        <v>602</v>
      </c>
      <c r="B60" s="730" t="s">
        <v>2471</v>
      </c>
      <c r="C60" s="731">
        <v>12.824380000000001</v>
      </c>
      <c r="D60" s="731">
        <v>15.19218</v>
      </c>
      <c r="E60" s="731"/>
      <c r="F60" s="731">
        <v>11.341849999999999</v>
      </c>
      <c r="G60" s="731">
        <v>23</v>
      </c>
      <c r="H60" s="731">
        <v>-11.658150000000001</v>
      </c>
      <c r="I60" s="732">
        <v>0.49312391304347825</v>
      </c>
      <c r="J60" s="733" t="s">
        <v>1</v>
      </c>
    </row>
    <row r="61" spans="1:10" ht="14.4" customHeight="1" x14ac:dyDescent="0.3">
      <c r="A61" s="729" t="s">
        <v>602</v>
      </c>
      <c r="B61" s="730" t="s">
        <v>2472</v>
      </c>
      <c r="C61" s="731">
        <v>140.60679999999999</v>
      </c>
      <c r="D61" s="731">
        <v>114.67744999999999</v>
      </c>
      <c r="E61" s="731"/>
      <c r="F61" s="731">
        <v>118.48394999999999</v>
      </c>
      <c r="G61" s="731">
        <v>119</v>
      </c>
      <c r="H61" s="731">
        <v>-0.516050000000007</v>
      </c>
      <c r="I61" s="732">
        <v>0.99566344537815121</v>
      </c>
      <c r="J61" s="733" t="s">
        <v>1</v>
      </c>
    </row>
    <row r="62" spans="1:10" ht="14.4" customHeight="1" x14ac:dyDescent="0.3">
      <c r="A62" s="729" t="s">
        <v>602</v>
      </c>
      <c r="B62" s="730" t="s">
        <v>2473</v>
      </c>
      <c r="C62" s="731">
        <v>165.161</v>
      </c>
      <c r="D62" s="731">
        <v>83.139160000000004</v>
      </c>
      <c r="E62" s="731"/>
      <c r="F62" s="731">
        <v>96.197999999999993</v>
      </c>
      <c r="G62" s="731">
        <v>225</v>
      </c>
      <c r="H62" s="731">
        <v>-128.80200000000002</v>
      </c>
      <c r="I62" s="732">
        <v>0.42754666666666663</v>
      </c>
      <c r="J62" s="733" t="s">
        <v>1</v>
      </c>
    </row>
    <row r="63" spans="1:10" ht="14.4" customHeight="1" x14ac:dyDescent="0.3">
      <c r="A63" s="729" t="s">
        <v>602</v>
      </c>
      <c r="B63" s="730" t="s">
        <v>2474</v>
      </c>
      <c r="C63" s="731">
        <v>184.11376999999999</v>
      </c>
      <c r="D63" s="731">
        <v>183.65437999999995</v>
      </c>
      <c r="E63" s="731"/>
      <c r="F63" s="731">
        <v>210.71317000000002</v>
      </c>
      <c r="G63" s="731">
        <v>219</v>
      </c>
      <c r="H63" s="731">
        <v>-8.2868299999999806</v>
      </c>
      <c r="I63" s="732">
        <v>0.96216059360730599</v>
      </c>
      <c r="J63" s="733" t="s">
        <v>1</v>
      </c>
    </row>
    <row r="64" spans="1:10" ht="14.4" customHeight="1" x14ac:dyDescent="0.3">
      <c r="A64" s="729" t="s">
        <v>602</v>
      </c>
      <c r="B64" s="730" t="s">
        <v>2475</v>
      </c>
      <c r="C64" s="731">
        <v>177.47818000000001</v>
      </c>
      <c r="D64" s="731">
        <v>283.32664</v>
      </c>
      <c r="E64" s="731"/>
      <c r="F64" s="731">
        <v>245.70524000000003</v>
      </c>
      <c r="G64" s="731">
        <v>294</v>
      </c>
      <c r="H64" s="731">
        <v>-48.294759999999968</v>
      </c>
      <c r="I64" s="732">
        <v>0.83573210884353755</v>
      </c>
      <c r="J64" s="733" t="s">
        <v>1</v>
      </c>
    </row>
    <row r="65" spans="1:10" ht="14.4" customHeight="1" x14ac:dyDescent="0.3">
      <c r="A65" s="729" t="s">
        <v>602</v>
      </c>
      <c r="B65" s="730" t="s">
        <v>604</v>
      </c>
      <c r="C65" s="731">
        <v>2003.7478799999999</v>
      </c>
      <c r="D65" s="731">
        <v>2021.9199799999997</v>
      </c>
      <c r="E65" s="731"/>
      <c r="F65" s="731">
        <v>1962.2986699999999</v>
      </c>
      <c r="G65" s="731">
        <v>2391</v>
      </c>
      <c r="H65" s="731">
        <v>-428.7013300000001</v>
      </c>
      <c r="I65" s="732">
        <v>0.820702078628189</v>
      </c>
      <c r="J65" s="733" t="s">
        <v>594</v>
      </c>
    </row>
    <row r="66" spans="1:10" ht="14.4" customHeight="1" x14ac:dyDescent="0.3">
      <c r="A66" s="729" t="s">
        <v>577</v>
      </c>
      <c r="B66" s="730" t="s">
        <v>577</v>
      </c>
      <c r="C66" s="731" t="s">
        <v>577</v>
      </c>
      <c r="D66" s="731" t="s">
        <v>577</v>
      </c>
      <c r="E66" s="731"/>
      <c r="F66" s="731" t="s">
        <v>577</v>
      </c>
      <c r="G66" s="731" t="s">
        <v>577</v>
      </c>
      <c r="H66" s="731" t="s">
        <v>577</v>
      </c>
      <c r="I66" s="732" t="s">
        <v>577</v>
      </c>
      <c r="J66" s="733" t="s">
        <v>595</v>
      </c>
    </row>
    <row r="67" spans="1:10" ht="14.4" customHeight="1" x14ac:dyDescent="0.3">
      <c r="A67" s="729" t="s">
        <v>605</v>
      </c>
      <c r="B67" s="730" t="s">
        <v>606</v>
      </c>
      <c r="C67" s="731" t="s">
        <v>577</v>
      </c>
      <c r="D67" s="731" t="s">
        <v>577</v>
      </c>
      <c r="E67" s="731"/>
      <c r="F67" s="731" t="s">
        <v>577</v>
      </c>
      <c r="G67" s="731" t="s">
        <v>577</v>
      </c>
      <c r="H67" s="731" t="s">
        <v>577</v>
      </c>
      <c r="I67" s="732" t="s">
        <v>577</v>
      </c>
      <c r="J67" s="733" t="s">
        <v>0</v>
      </c>
    </row>
    <row r="68" spans="1:10" ht="14.4" customHeight="1" x14ac:dyDescent="0.3">
      <c r="A68" s="729" t="s">
        <v>605</v>
      </c>
      <c r="B68" s="730" t="s">
        <v>2460</v>
      </c>
      <c r="C68" s="731">
        <v>0</v>
      </c>
      <c r="D68" s="731">
        <v>0</v>
      </c>
      <c r="E68" s="731"/>
      <c r="F68" s="731">
        <v>-22.162509999999997</v>
      </c>
      <c r="G68" s="731">
        <v>0</v>
      </c>
      <c r="H68" s="731">
        <v>-22.162509999999997</v>
      </c>
      <c r="I68" s="732" t="s">
        <v>577</v>
      </c>
      <c r="J68" s="733" t="s">
        <v>1</v>
      </c>
    </row>
    <row r="69" spans="1:10" ht="14.4" customHeight="1" x14ac:dyDescent="0.3">
      <c r="A69" s="729" t="s">
        <v>605</v>
      </c>
      <c r="B69" s="730" t="s">
        <v>2461</v>
      </c>
      <c r="C69" s="731">
        <v>15163.778770000015</v>
      </c>
      <c r="D69" s="731">
        <v>12500.855460000008</v>
      </c>
      <c r="E69" s="731"/>
      <c r="F69" s="731">
        <v>10525.207510000017</v>
      </c>
      <c r="G69" s="731">
        <v>13425</v>
      </c>
      <c r="H69" s="731">
        <v>-2899.7924899999834</v>
      </c>
      <c r="I69" s="732">
        <v>0.78400055940409807</v>
      </c>
      <c r="J69" s="733" t="s">
        <v>1</v>
      </c>
    </row>
    <row r="70" spans="1:10" ht="14.4" customHeight="1" x14ac:dyDescent="0.3">
      <c r="A70" s="729" t="s">
        <v>605</v>
      </c>
      <c r="B70" s="730" t="s">
        <v>2462</v>
      </c>
      <c r="C70" s="731">
        <v>5690.0710899999995</v>
      </c>
      <c r="D70" s="731">
        <v>5016.5702999999976</v>
      </c>
      <c r="E70" s="731"/>
      <c r="F70" s="731">
        <v>5325.9697100000003</v>
      </c>
      <c r="G70" s="731">
        <v>6000</v>
      </c>
      <c r="H70" s="731">
        <v>-674.0302899999997</v>
      </c>
      <c r="I70" s="732">
        <v>0.88766161833333335</v>
      </c>
      <c r="J70" s="733" t="s">
        <v>1</v>
      </c>
    </row>
    <row r="71" spans="1:10" ht="14.4" customHeight="1" x14ac:dyDescent="0.3">
      <c r="A71" s="729" t="s">
        <v>605</v>
      </c>
      <c r="B71" s="730" t="s">
        <v>2463</v>
      </c>
      <c r="C71" s="731">
        <v>15308.845519999995</v>
      </c>
      <c r="D71" s="731">
        <v>17786.227139999999</v>
      </c>
      <c r="E71" s="731"/>
      <c r="F71" s="731">
        <v>15992.962719999998</v>
      </c>
      <c r="G71" s="731">
        <v>17625</v>
      </c>
      <c r="H71" s="731">
        <v>-1632.0372800000023</v>
      </c>
      <c r="I71" s="732">
        <v>0.90740214014184384</v>
      </c>
      <c r="J71" s="733" t="s">
        <v>1</v>
      </c>
    </row>
    <row r="72" spans="1:10" ht="14.4" customHeight="1" x14ac:dyDescent="0.3">
      <c r="A72" s="729" t="s">
        <v>605</v>
      </c>
      <c r="B72" s="730" t="s">
        <v>2464</v>
      </c>
      <c r="C72" s="731">
        <v>1576.0574399999991</v>
      </c>
      <c r="D72" s="731">
        <v>1207.9337399999999</v>
      </c>
      <c r="E72" s="731"/>
      <c r="F72" s="731">
        <v>1402.8268099999996</v>
      </c>
      <c r="G72" s="731">
        <v>1575</v>
      </c>
      <c r="H72" s="731">
        <v>-172.17319000000043</v>
      </c>
      <c r="I72" s="732">
        <v>0.8906836888888886</v>
      </c>
      <c r="J72" s="733" t="s">
        <v>1</v>
      </c>
    </row>
    <row r="73" spans="1:10" ht="14.4" customHeight="1" x14ac:dyDescent="0.3">
      <c r="A73" s="729" t="s">
        <v>605</v>
      </c>
      <c r="B73" s="730" t="s">
        <v>2465</v>
      </c>
      <c r="C73" s="731">
        <v>0</v>
      </c>
      <c r="D73" s="731">
        <v>3.2195999999999998</v>
      </c>
      <c r="E73" s="731"/>
      <c r="F73" s="731">
        <v>0</v>
      </c>
      <c r="G73" s="731">
        <v>4</v>
      </c>
      <c r="H73" s="731">
        <v>-4</v>
      </c>
      <c r="I73" s="732">
        <v>0</v>
      </c>
      <c r="J73" s="733" t="s">
        <v>1</v>
      </c>
    </row>
    <row r="74" spans="1:10" ht="14.4" customHeight="1" x14ac:dyDescent="0.3">
      <c r="A74" s="729" t="s">
        <v>605</v>
      </c>
      <c r="B74" s="730" t="s">
        <v>2467</v>
      </c>
      <c r="C74" s="731">
        <v>709.19807999999989</v>
      </c>
      <c r="D74" s="731">
        <v>723.83180000000004</v>
      </c>
      <c r="E74" s="731"/>
      <c r="F74" s="731">
        <v>616.6180099999998</v>
      </c>
      <c r="G74" s="731">
        <v>707</v>
      </c>
      <c r="H74" s="731">
        <v>-90.381990000000201</v>
      </c>
      <c r="I74" s="732">
        <v>0.87216125884016948</v>
      </c>
      <c r="J74" s="733" t="s">
        <v>1</v>
      </c>
    </row>
    <row r="75" spans="1:10" ht="14.4" customHeight="1" x14ac:dyDescent="0.3">
      <c r="A75" s="729" t="s">
        <v>605</v>
      </c>
      <c r="B75" s="730" t="s">
        <v>2468</v>
      </c>
      <c r="C75" s="731">
        <v>1673.9589699999997</v>
      </c>
      <c r="D75" s="731">
        <v>1255.7738900000006</v>
      </c>
      <c r="E75" s="731"/>
      <c r="F75" s="731">
        <v>1576.0486599999988</v>
      </c>
      <c r="G75" s="731">
        <v>1448</v>
      </c>
      <c r="H75" s="731">
        <v>128.04865999999879</v>
      </c>
      <c r="I75" s="732">
        <v>1.0884313950276234</v>
      </c>
      <c r="J75" s="733" t="s">
        <v>1</v>
      </c>
    </row>
    <row r="76" spans="1:10" ht="14.4" customHeight="1" x14ac:dyDescent="0.3">
      <c r="A76" s="729" t="s">
        <v>605</v>
      </c>
      <c r="B76" s="730" t="s">
        <v>2470</v>
      </c>
      <c r="C76" s="731">
        <v>558.65010000000007</v>
      </c>
      <c r="D76" s="731">
        <v>541.54130000000021</v>
      </c>
      <c r="E76" s="731"/>
      <c r="F76" s="731">
        <v>575.52456000000006</v>
      </c>
      <c r="G76" s="731">
        <v>555</v>
      </c>
      <c r="H76" s="731">
        <v>20.524560000000065</v>
      </c>
      <c r="I76" s="732">
        <v>1.0369811891891894</v>
      </c>
      <c r="J76" s="733" t="s">
        <v>1</v>
      </c>
    </row>
    <row r="77" spans="1:10" ht="14.4" customHeight="1" x14ac:dyDescent="0.3">
      <c r="A77" s="729" t="s">
        <v>605</v>
      </c>
      <c r="B77" s="730" t="s">
        <v>2471</v>
      </c>
      <c r="C77" s="731">
        <v>62.998280000000001</v>
      </c>
      <c r="D77" s="731">
        <v>37.361179999999997</v>
      </c>
      <c r="E77" s="731"/>
      <c r="F77" s="731">
        <v>49.05019999999999</v>
      </c>
      <c r="G77" s="731">
        <v>45</v>
      </c>
      <c r="H77" s="731">
        <v>4.0501999999999896</v>
      </c>
      <c r="I77" s="732">
        <v>1.0900044444444441</v>
      </c>
      <c r="J77" s="733" t="s">
        <v>1</v>
      </c>
    </row>
    <row r="78" spans="1:10" ht="14.4" customHeight="1" x14ac:dyDescent="0.3">
      <c r="A78" s="729" t="s">
        <v>605</v>
      </c>
      <c r="B78" s="730" t="s">
        <v>2472</v>
      </c>
      <c r="C78" s="731">
        <v>94.729669999999999</v>
      </c>
      <c r="D78" s="731">
        <v>68.995879999999985</v>
      </c>
      <c r="E78" s="731"/>
      <c r="F78" s="731">
        <v>129.33063999999999</v>
      </c>
      <c r="G78" s="731">
        <v>78</v>
      </c>
      <c r="H78" s="731">
        <v>51.330639999999988</v>
      </c>
      <c r="I78" s="732">
        <v>1.6580851282051281</v>
      </c>
      <c r="J78" s="733" t="s">
        <v>1</v>
      </c>
    </row>
    <row r="79" spans="1:10" ht="14.4" customHeight="1" x14ac:dyDescent="0.3">
      <c r="A79" s="729" t="s">
        <v>605</v>
      </c>
      <c r="B79" s="730" t="s">
        <v>2474</v>
      </c>
      <c r="C79" s="731">
        <v>1170.7775600000002</v>
      </c>
      <c r="D79" s="731">
        <v>1242.6331800000003</v>
      </c>
      <c r="E79" s="731"/>
      <c r="F79" s="731">
        <v>1439.5210499999998</v>
      </c>
      <c r="G79" s="731">
        <v>1281</v>
      </c>
      <c r="H79" s="731">
        <v>158.52104999999983</v>
      </c>
      <c r="I79" s="732">
        <v>1.1237478922716626</v>
      </c>
      <c r="J79" s="733" t="s">
        <v>1</v>
      </c>
    </row>
    <row r="80" spans="1:10" ht="14.4" customHeight="1" x14ac:dyDescent="0.3">
      <c r="A80" s="729" t="s">
        <v>605</v>
      </c>
      <c r="B80" s="730" t="s">
        <v>2475</v>
      </c>
      <c r="C80" s="731">
        <v>56.355799999999995</v>
      </c>
      <c r="D80" s="731">
        <v>2.0328000000000004</v>
      </c>
      <c r="E80" s="731"/>
      <c r="F80" s="731">
        <v>0.67759999999999998</v>
      </c>
      <c r="G80" s="731">
        <v>2</v>
      </c>
      <c r="H80" s="731">
        <v>-1.3224</v>
      </c>
      <c r="I80" s="732">
        <v>0.33879999999999999</v>
      </c>
      <c r="J80" s="733" t="s">
        <v>1</v>
      </c>
    </row>
    <row r="81" spans="1:10" ht="14.4" customHeight="1" x14ac:dyDescent="0.3">
      <c r="A81" s="729" t="s">
        <v>605</v>
      </c>
      <c r="B81" s="730" t="s">
        <v>2476</v>
      </c>
      <c r="C81" s="731">
        <v>0</v>
      </c>
      <c r="D81" s="731">
        <v>14.51008</v>
      </c>
      <c r="E81" s="731"/>
      <c r="F81" s="731">
        <v>7.2550400000000002</v>
      </c>
      <c r="G81" s="731">
        <v>15</v>
      </c>
      <c r="H81" s="731">
        <v>-7.7449599999999998</v>
      </c>
      <c r="I81" s="732">
        <v>0.48366933333333334</v>
      </c>
      <c r="J81" s="733" t="s">
        <v>1</v>
      </c>
    </row>
    <row r="82" spans="1:10" ht="14.4" customHeight="1" x14ac:dyDescent="0.3">
      <c r="A82" s="729" t="s">
        <v>605</v>
      </c>
      <c r="B82" s="730" t="s">
        <v>607</v>
      </c>
      <c r="C82" s="731">
        <v>42065.42128000001</v>
      </c>
      <c r="D82" s="731">
        <v>40401.486349999999</v>
      </c>
      <c r="E82" s="731"/>
      <c r="F82" s="731">
        <v>37618.830000000009</v>
      </c>
      <c r="G82" s="731">
        <v>42760</v>
      </c>
      <c r="H82" s="731">
        <v>-5141.169999999991</v>
      </c>
      <c r="I82" s="732">
        <v>0.87976683816651102</v>
      </c>
      <c r="J82" s="733" t="s">
        <v>594</v>
      </c>
    </row>
    <row r="83" spans="1:10" ht="14.4" customHeight="1" x14ac:dyDescent="0.3">
      <c r="A83" s="729" t="s">
        <v>577</v>
      </c>
      <c r="B83" s="730" t="s">
        <v>577</v>
      </c>
      <c r="C83" s="731" t="s">
        <v>577</v>
      </c>
      <c r="D83" s="731" t="s">
        <v>577</v>
      </c>
      <c r="E83" s="731"/>
      <c r="F83" s="731" t="s">
        <v>577</v>
      </c>
      <c r="G83" s="731" t="s">
        <v>577</v>
      </c>
      <c r="H83" s="731" t="s">
        <v>577</v>
      </c>
      <c r="I83" s="732" t="s">
        <v>577</v>
      </c>
      <c r="J83" s="733" t="s">
        <v>595</v>
      </c>
    </row>
    <row r="84" spans="1:10" ht="14.4" customHeight="1" x14ac:dyDescent="0.3">
      <c r="A84" s="729" t="s">
        <v>575</v>
      </c>
      <c r="B84" s="730" t="s">
        <v>589</v>
      </c>
      <c r="C84" s="731">
        <v>44215.490410000006</v>
      </c>
      <c r="D84" s="731">
        <v>42576.327590000008</v>
      </c>
      <c r="E84" s="731"/>
      <c r="F84" s="731">
        <v>39751.056810000009</v>
      </c>
      <c r="G84" s="731">
        <v>45316</v>
      </c>
      <c r="H84" s="731">
        <v>-5564.9431899999909</v>
      </c>
      <c r="I84" s="732">
        <v>0.87719694611174881</v>
      </c>
      <c r="J84" s="733" t="s">
        <v>590</v>
      </c>
    </row>
  </sheetData>
  <mergeCells count="3">
    <mergeCell ref="A1:I1"/>
    <mergeCell ref="F3:I3"/>
    <mergeCell ref="C4:D4"/>
  </mergeCells>
  <conditionalFormatting sqref="F24 F85:F65537">
    <cfRule type="cellIs" dxfId="41" priority="18" stopIfTrue="1" operator="greaterThan">
      <formula>1</formula>
    </cfRule>
  </conditionalFormatting>
  <conditionalFormatting sqref="H5:H23">
    <cfRule type="expression" dxfId="40" priority="14">
      <formula>$H5&gt;0</formula>
    </cfRule>
  </conditionalFormatting>
  <conditionalFormatting sqref="I5:I23">
    <cfRule type="expression" dxfId="39" priority="15">
      <formula>$I5&gt;1</formula>
    </cfRule>
  </conditionalFormatting>
  <conditionalFormatting sqref="B5:B23">
    <cfRule type="expression" dxfId="38" priority="11">
      <formula>OR($J5="NS",$J5="SumaNS",$J5="Účet")</formula>
    </cfRule>
  </conditionalFormatting>
  <conditionalFormatting sqref="F5:I23 B5:D23">
    <cfRule type="expression" dxfId="37" priority="17">
      <formula>AND($J5&lt;&gt;"",$J5&lt;&gt;"mezeraKL")</formula>
    </cfRule>
  </conditionalFormatting>
  <conditionalFormatting sqref="B5:D23 F5:I2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5" priority="13">
      <formula>OR($J5="SumaNS",$J5="NS")</formula>
    </cfRule>
  </conditionalFormatting>
  <conditionalFormatting sqref="A5:A23">
    <cfRule type="expression" dxfId="34" priority="9">
      <formula>AND($J5&lt;&gt;"mezeraKL",$J5&lt;&gt;"")</formula>
    </cfRule>
  </conditionalFormatting>
  <conditionalFormatting sqref="A5:A23">
    <cfRule type="expression" dxfId="33" priority="10">
      <formula>AND($J5&lt;&gt;"",$J5&lt;&gt;"mezeraKL")</formula>
    </cfRule>
  </conditionalFormatting>
  <conditionalFormatting sqref="H25:H84">
    <cfRule type="expression" dxfId="32" priority="6">
      <formula>$H25&gt;0</formula>
    </cfRule>
  </conditionalFormatting>
  <conditionalFormatting sqref="A25:A84">
    <cfRule type="expression" dxfId="31" priority="5">
      <formula>AND($J25&lt;&gt;"mezeraKL",$J25&lt;&gt;"")</formula>
    </cfRule>
  </conditionalFormatting>
  <conditionalFormatting sqref="I25:I84">
    <cfRule type="expression" dxfId="30" priority="7">
      <formula>$I25&gt;1</formula>
    </cfRule>
  </conditionalFormatting>
  <conditionalFormatting sqref="B25:B84">
    <cfRule type="expression" dxfId="29" priority="4">
      <formula>OR($J25="NS",$J25="SumaNS",$J25="Účet")</formula>
    </cfRule>
  </conditionalFormatting>
  <conditionalFormatting sqref="A25:D84 F25:I84">
    <cfRule type="expression" dxfId="28" priority="8">
      <formula>AND($J25&lt;&gt;"",$J25&lt;&gt;"mezeraKL")</formula>
    </cfRule>
  </conditionalFormatting>
  <conditionalFormatting sqref="B25:D84 F25:I84">
    <cfRule type="expression" dxfId="27" priority="1">
      <formula>OR($J25="KL",$J25="SumaKL")</formula>
    </cfRule>
    <cfRule type="expression" priority="3" stopIfTrue="1">
      <formula>OR($J25="mezeraNS",$J25="mezeraKL")</formula>
    </cfRule>
  </conditionalFormatting>
  <conditionalFormatting sqref="B25:D84 F25:I84">
    <cfRule type="expression" dxfId="26" priority="2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4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3842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329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65.960719946778525</v>
      </c>
      <c r="J3" s="203">
        <f>SUBTOTAL(9,J5:J1048576)</f>
        <v>536702</v>
      </c>
      <c r="K3" s="204">
        <f>SUBTOTAL(9,K5:K1048576)</f>
        <v>35401250.316875927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575</v>
      </c>
      <c r="B5" s="825" t="s">
        <v>576</v>
      </c>
      <c r="C5" s="828" t="s">
        <v>591</v>
      </c>
      <c r="D5" s="862" t="s">
        <v>592</v>
      </c>
      <c r="E5" s="828" t="s">
        <v>2477</v>
      </c>
      <c r="F5" s="862" t="s">
        <v>2478</v>
      </c>
      <c r="G5" s="828" t="s">
        <v>2479</v>
      </c>
      <c r="H5" s="828" t="s">
        <v>2480</v>
      </c>
      <c r="I5" s="225">
        <v>6.244999885559082</v>
      </c>
      <c r="J5" s="225">
        <v>90</v>
      </c>
      <c r="K5" s="848">
        <v>562</v>
      </c>
    </row>
    <row r="6" spans="1:11" ht="14.4" customHeight="1" x14ac:dyDescent="0.3">
      <c r="A6" s="831" t="s">
        <v>575</v>
      </c>
      <c r="B6" s="832" t="s">
        <v>576</v>
      </c>
      <c r="C6" s="835" t="s">
        <v>591</v>
      </c>
      <c r="D6" s="863" t="s">
        <v>592</v>
      </c>
      <c r="E6" s="835" t="s">
        <v>2477</v>
      </c>
      <c r="F6" s="863" t="s">
        <v>2478</v>
      </c>
      <c r="G6" s="835" t="s">
        <v>2479</v>
      </c>
      <c r="H6" s="835" t="s">
        <v>2481</v>
      </c>
      <c r="I6" s="849">
        <v>6.244999885559082</v>
      </c>
      <c r="J6" s="849">
        <v>100</v>
      </c>
      <c r="K6" s="850">
        <v>624.5</v>
      </c>
    </row>
    <row r="7" spans="1:11" ht="14.4" customHeight="1" x14ac:dyDescent="0.3">
      <c r="A7" s="831" t="s">
        <v>575</v>
      </c>
      <c r="B7" s="832" t="s">
        <v>576</v>
      </c>
      <c r="C7" s="835" t="s">
        <v>591</v>
      </c>
      <c r="D7" s="863" t="s">
        <v>592</v>
      </c>
      <c r="E7" s="835" t="s">
        <v>2477</v>
      </c>
      <c r="F7" s="863" t="s">
        <v>2478</v>
      </c>
      <c r="G7" s="835" t="s">
        <v>2482</v>
      </c>
      <c r="H7" s="835" t="s">
        <v>2483</v>
      </c>
      <c r="I7" s="849">
        <v>1.2916666269302368</v>
      </c>
      <c r="J7" s="849">
        <v>3100</v>
      </c>
      <c r="K7" s="850">
        <v>4002</v>
      </c>
    </row>
    <row r="8" spans="1:11" ht="14.4" customHeight="1" x14ac:dyDescent="0.3">
      <c r="A8" s="831" t="s">
        <v>575</v>
      </c>
      <c r="B8" s="832" t="s">
        <v>576</v>
      </c>
      <c r="C8" s="835" t="s">
        <v>591</v>
      </c>
      <c r="D8" s="863" t="s">
        <v>592</v>
      </c>
      <c r="E8" s="835" t="s">
        <v>2477</v>
      </c>
      <c r="F8" s="863" t="s">
        <v>2478</v>
      </c>
      <c r="G8" s="835" t="s">
        <v>2484</v>
      </c>
      <c r="H8" s="835" t="s">
        <v>2485</v>
      </c>
      <c r="I8" s="849">
        <v>111.55000305175781</v>
      </c>
      <c r="J8" s="849">
        <v>2</v>
      </c>
      <c r="K8" s="850">
        <v>223.10000610351562</v>
      </c>
    </row>
    <row r="9" spans="1:11" ht="14.4" customHeight="1" x14ac:dyDescent="0.3">
      <c r="A9" s="831" t="s">
        <v>575</v>
      </c>
      <c r="B9" s="832" t="s">
        <v>576</v>
      </c>
      <c r="C9" s="835" t="s">
        <v>591</v>
      </c>
      <c r="D9" s="863" t="s">
        <v>592</v>
      </c>
      <c r="E9" s="835" t="s">
        <v>2477</v>
      </c>
      <c r="F9" s="863" t="s">
        <v>2478</v>
      </c>
      <c r="G9" s="835" t="s">
        <v>2486</v>
      </c>
      <c r="H9" s="835" t="s">
        <v>2487</v>
      </c>
      <c r="I9" s="849">
        <v>13.039999961853027</v>
      </c>
      <c r="J9" s="849">
        <v>10</v>
      </c>
      <c r="K9" s="850">
        <v>130.39999389648437</v>
      </c>
    </row>
    <row r="10" spans="1:11" ht="14.4" customHeight="1" x14ac:dyDescent="0.3">
      <c r="A10" s="831" t="s">
        <v>575</v>
      </c>
      <c r="B10" s="832" t="s">
        <v>576</v>
      </c>
      <c r="C10" s="835" t="s">
        <v>591</v>
      </c>
      <c r="D10" s="863" t="s">
        <v>592</v>
      </c>
      <c r="E10" s="835" t="s">
        <v>2477</v>
      </c>
      <c r="F10" s="863" t="s">
        <v>2478</v>
      </c>
      <c r="G10" s="835" t="s">
        <v>2488</v>
      </c>
      <c r="H10" s="835" t="s">
        <v>2489</v>
      </c>
      <c r="I10" s="849">
        <v>1.3799999952316284</v>
      </c>
      <c r="J10" s="849">
        <v>300</v>
      </c>
      <c r="K10" s="850">
        <v>414</v>
      </c>
    </row>
    <row r="11" spans="1:11" ht="14.4" customHeight="1" x14ac:dyDescent="0.3">
      <c r="A11" s="831" t="s">
        <v>575</v>
      </c>
      <c r="B11" s="832" t="s">
        <v>576</v>
      </c>
      <c r="C11" s="835" t="s">
        <v>591</v>
      </c>
      <c r="D11" s="863" t="s">
        <v>592</v>
      </c>
      <c r="E11" s="835" t="s">
        <v>2477</v>
      </c>
      <c r="F11" s="863" t="s">
        <v>2478</v>
      </c>
      <c r="G11" s="835" t="s">
        <v>2490</v>
      </c>
      <c r="H11" s="835" t="s">
        <v>2491</v>
      </c>
      <c r="I11" s="849">
        <v>1.5199999809265137</v>
      </c>
      <c r="J11" s="849">
        <v>300</v>
      </c>
      <c r="K11" s="850">
        <v>456</v>
      </c>
    </row>
    <row r="12" spans="1:11" ht="14.4" customHeight="1" x14ac:dyDescent="0.3">
      <c r="A12" s="831" t="s">
        <v>575</v>
      </c>
      <c r="B12" s="832" t="s">
        <v>576</v>
      </c>
      <c r="C12" s="835" t="s">
        <v>591</v>
      </c>
      <c r="D12" s="863" t="s">
        <v>592</v>
      </c>
      <c r="E12" s="835" t="s">
        <v>2477</v>
      </c>
      <c r="F12" s="863" t="s">
        <v>2478</v>
      </c>
      <c r="G12" s="835" t="s">
        <v>2492</v>
      </c>
      <c r="H12" s="835" t="s">
        <v>2493</v>
      </c>
      <c r="I12" s="849">
        <v>2.0628570829119002</v>
      </c>
      <c r="J12" s="849">
        <v>600</v>
      </c>
      <c r="K12" s="850">
        <v>1237.5</v>
      </c>
    </row>
    <row r="13" spans="1:11" ht="14.4" customHeight="1" x14ac:dyDescent="0.3">
      <c r="A13" s="831" t="s">
        <v>575</v>
      </c>
      <c r="B13" s="832" t="s">
        <v>576</v>
      </c>
      <c r="C13" s="835" t="s">
        <v>591</v>
      </c>
      <c r="D13" s="863" t="s">
        <v>592</v>
      </c>
      <c r="E13" s="835" t="s">
        <v>2477</v>
      </c>
      <c r="F13" s="863" t="s">
        <v>2478</v>
      </c>
      <c r="G13" s="835" t="s">
        <v>2494</v>
      </c>
      <c r="H13" s="835" t="s">
        <v>2495</v>
      </c>
      <c r="I13" s="849">
        <v>3.3612498939037323</v>
      </c>
      <c r="J13" s="849">
        <v>850</v>
      </c>
      <c r="K13" s="850">
        <v>2857</v>
      </c>
    </row>
    <row r="14" spans="1:11" ht="14.4" customHeight="1" x14ac:dyDescent="0.3">
      <c r="A14" s="831" t="s">
        <v>575</v>
      </c>
      <c r="B14" s="832" t="s">
        <v>576</v>
      </c>
      <c r="C14" s="835" t="s">
        <v>591</v>
      </c>
      <c r="D14" s="863" t="s">
        <v>592</v>
      </c>
      <c r="E14" s="835" t="s">
        <v>2477</v>
      </c>
      <c r="F14" s="863" t="s">
        <v>2478</v>
      </c>
      <c r="G14" s="835" t="s">
        <v>2496</v>
      </c>
      <c r="H14" s="835" t="s">
        <v>2497</v>
      </c>
      <c r="I14" s="849">
        <v>7.5100002288818359</v>
      </c>
      <c r="J14" s="849">
        <v>96</v>
      </c>
      <c r="K14" s="850">
        <v>720.96002197265625</v>
      </c>
    </row>
    <row r="15" spans="1:11" ht="14.4" customHeight="1" x14ac:dyDescent="0.3">
      <c r="A15" s="831" t="s">
        <v>575</v>
      </c>
      <c r="B15" s="832" t="s">
        <v>576</v>
      </c>
      <c r="C15" s="835" t="s">
        <v>591</v>
      </c>
      <c r="D15" s="863" t="s">
        <v>592</v>
      </c>
      <c r="E15" s="835" t="s">
        <v>2477</v>
      </c>
      <c r="F15" s="863" t="s">
        <v>2478</v>
      </c>
      <c r="G15" s="835" t="s">
        <v>2498</v>
      </c>
      <c r="H15" s="835" t="s">
        <v>2499</v>
      </c>
      <c r="I15" s="849">
        <v>15.020000457763672</v>
      </c>
      <c r="J15" s="849">
        <v>1</v>
      </c>
      <c r="K15" s="850">
        <v>15.020000457763672</v>
      </c>
    </row>
    <row r="16" spans="1:11" ht="14.4" customHeight="1" x14ac:dyDescent="0.3">
      <c r="A16" s="831" t="s">
        <v>575</v>
      </c>
      <c r="B16" s="832" t="s">
        <v>576</v>
      </c>
      <c r="C16" s="835" t="s">
        <v>591</v>
      </c>
      <c r="D16" s="863" t="s">
        <v>592</v>
      </c>
      <c r="E16" s="835" t="s">
        <v>2477</v>
      </c>
      <c r="F16" s="863" t="s">
        <v>2478</v>
      </c>
      <c r="G16" s="835" t="s">
        <v>2500</v>
      </c>
      <c r="H16" s="835" t="s">
        <v>2501</v>
      </c>
      <c r="I16" s="849">
        <v>8.5799999237060547</v>
      </c>
      <c r="J16" s="849">
        <v>84</v>
      </c>
      <c r="K16" s="850">
        <v>720.71999359130859</v>
      </c>
    </row>
    <row r="17" spans="1:11" ht="14.4" customHeight="1" x14ac:dyDescent="0.3">
      <c r="A17" s="831" t="s">
        <v>575</v>
      </c>
      <c r="B17" s="832" t="s">
        <v>576</v>
      </c>
      <c r="C17" s="835" t="s">
        <v>591</v>
      </c>
      <c r="D17" s="863" t="s">
        <v>592</v>
      </c>
      <c r="E17" s="835" t="s">
        <v>2477</v>
      </c>
      <c r="F17" s="863" t="s">
        <v>2478</v>
      </c>
      <c r="G17" s="835" t="s">
        <v>2502</v>
      </c>
      <c r="H17" s="835" t="s">
        <v>2503</v>
      </c>
      <c r="I17" s="849">
        <v>10.520000457763672</v>
      </c>
      <c r="J17" s="849">
        <v>170</v>
      </c>
      <c r="K17" s="850">
        <v>1788.3999938964844</v>
      </c>
    </row>
    <row r="18" spans="1:11" ht="14.4" customHeight="1" x14ac:dyDescent="0.3">
      <c r="A18" s="831" t="s">
        <v>575</v>
      </c>
      <c r="B18" s="832" t="s">
        <v>576</v>
      </c>
      <c r="C18" s="835" t="s">
        <v>591</v>
      </c>
      <c r="D18" s="863" t="s">
        <v>592</v>
      </c>
      <c r="E18" s="835" t="s">
        <v>2477</v>
      </c>
      <c r="F18" s="863" t="s">
        <v>2478</v>
      </c>
      <c r="G18" s="835" t="s">
        <v>2504</v>
      </c>
      <c r="H18" s="835" t="s">
        <v>2505</v>
      </c>
      <c r="I18" s="849">
        <v>13.220000267028809</v>
      </c>
      <c r="J18" s="849">
        <v>15</v>
      </c>
      <c r="K18" s="850">
        <v>198.30000305175781</v>
      </c>
    </row>
    <row r="19" spans="1:11" ht="14.4" customHeight="1" x14ac:dyDescent="0.3">
      <c r="A19" s="831" t="s">
        <v>575</v>
      </c>
      <c r="B19" s="832" t="s">
        <v>576</v>
      </c>
      <c r="C19" s="835" t="s">
        <v>591</v>
      </c>
      <c r="D19" s="863" t="s">
        <v>592</v>
      </c>
      <c r="E19" s="835" t="s">
        <v>2477</v>
      </c>
      <c r="F19" s="863" t="s">
        <v>2478</v>
      </c>
      <c r="G19" s="835" t="s">
        <v>2506</v>
      </c>
      <c r="H19" s="835" t="s">
        <v>2507</v>
      </c>
      <c r="I19" s="849">
        <v>96.193333943684891</v>
      </c>
      <c r="J19" s="849">
        <v>7</v>
      </c>
      <c r="K19" s="850">
        <v>673.34001159667969</v>
      </c>
    </row>
    <row r="20" spans="1:11" ht="14.4" customHeight="1" x14ac:dyDescent="0.3">
      <c r="A20" s="831" t="s">
        <v>575</v>
      </c>
      <c r="B20" s="832" t="s">
        <v>576</v>
      </c>
      <c r="C20" s="835" t="s">
        <v>591</v>
      </c>
      <c r="D20" s="863" t="s">
        <v>592</v>
      </c>
      <c r="E20" s="835" t="s">
        <v>2477</v>
      </c>
      <c r="F20" s="863" t="s">
        <v>2478</v>
      </c>
      <c r="G20" s="835" t="s">
        <v>2508</v>
      </c>
      <c r="H20" s="835" t="s">
        <v>2509</v>
      </c>
      <c r="I20" s="849">
        <v>2.190000057220459</v>
      </c>
      <c r="J20" s="849">
        <v>100</v>
      </c>
      <c r="K20" s="850">
        <v>219</v>
      </c>
    </row>
    <row r="21" spans="1:11" ht="14.4" customHeight="1" x14ac:dyDescent="0.3">
      <c r="A21" s="831" t="s">
        <v>575</v>
      </c>
      <c r="B21" s="832" t="s">
        <v>576</v>
      </c>
      <c r="C21" s="835" t="s">
        <v>591</v>
      </c>
      <c r="D21" s="863" t="s">
        <v>592</v>
      </c>
      <c r="E21" s="835" t="s">
        <v>2477</v>
      </c>
      <c r="F21" s="863" t="s">
        <v>2478</v>
      </c>
      <c r="G21" s="835" t="s">
        <v>2510</v>
      </c>
      <c r="H21" s="835" t="s">
        <v>2511</v>
      </c>
      <c r="I21" s="849">
        <v>4.309999942779541</v>
      </c>
      <c r="J21" s="849">
        <v>100</v>
      </c>
      <c r="K21" s="850">
        <v>431</v>
      </c>
    </row>
    <row r="22" spans="1:11" ht="14.4" customHeight="1" x14ac:dyDescent="0.3">
      <c r="A22" s="831" t="s">
        <v>575</v>
      </c>
      <c r="B22" s="832" t="s">
        <v>576</v>
      </c>
      <c r="C22" s="835" t="s">
        <v>591</v>
      </c>
      <c r="D22" s="863" t="s">
        <v>592</v>
      </c>
      <c r="E22" s="835" t="s">
        <v>2477</v>
      </c>
      <c r="F22" s="863" t="s">
        <v>2478</v>
      </c>
      <c r="G22" s="835" t="s">
        <v>2512</v>
      </c>
      <c r="H22" s="835" t="s">
        <v>2513</v>
      </c>
      <c r="I22" s="849">
        <v>166.73500061035156</v>
      </c>
      <c r="J22" s="849">
        <v>2</v>
      </c>
      <c r="K22" s="850">
        <v>333.47000122070312</v>
      </c>
    </row>
    <row r="23" spans="1:11" ht="14.4" customHeight="1" x14ac:dyDescent="0.3">
      <c r="A23" s="831" t="s">
        <v>575</v>
      </c>
      <c r="B23" s="832" t="s">
        <v>576</v>
      </c>
      <c r="C23" s="835" t="s">
        <v>591</v>
      </c>
      <c r="D23" s="863" t="s">
        <v>592</v>
      </c>
      <c r="E23" s="835" t="s">
        <v>2477</v>
      </c>
      <c r="F23" s="863" t="s">
        <v>2478</v>
      </c>
      <c r="G23" s="835" t="s">
        <v>2514</v>
      </c>
      <c r="H23" s="835" t="s">
        <v>2515</v>
      </c>
      <c r="I23" s="849">
        <v>105.44999694824219</v>
      </c>
      <c r="J23" s="849">
        <v>1</v>
      </c>
      <c r="K23" s="850">
        <v>105.44999694824219</v>
      </c>
    </row>
    <row r="24" spans="1:11" ht="14.4" customHeight="1" x14ac:dyDescent="0.3">
      <c r="A24" s="831" t="s">
        <v>575</v>
      </c>
      <c r="B24" s="832" t="s">
        <v>576</v>
      </c>
      <c r="C24" s="835" t="s">
        <v>591</v>
      </c>
      <c r="D24" s="863" t="s">
        <v>592</v>
      </c>
      <c r="E24" s="835" t="s">
        <v>2477</v>
      </c>
      <c r="F24" s="863" t="s">
        <v>2478</v>
      </c>
      <c r="G24" s="835" t="s">
        <v>2516</v>
      </c>
      <c r="H24" s="835" t="s">
        <v>2517</v>
      </c>
      <c r="I24" s="849">
        <v>17.620000839233398</v>
      </c>
      <c r="J24" s="849">
        <v>1</v>
      </c>
      <c r="K24" s="850">
        <v>17.620000839233398</v>
      </c>
    </row>
    <row r="25" spans="1:11" ht="14.4" customHeight="1" x14ac:dyDescent="0.3">
      <c r="A25" s="831" t="s">
        <v>575</v>
      </c>
      <c r="B25" s="832" t="s">
        <v>576</v>
      </c>
      <c r="C25" s="835" t="s">
        <v>591</v>
      </c>
      <c r="D25" s="863" t="s">
        <v>592</v>
      </c>
      <c r="E25" s="835" t="s">
        <v>2477</v>
      </c>
      <c r="F25" s="863" t="s">
        <v>2478</v>
      </c>
      <c r="G25" s="835" t="s">
        <v>2518</v>
      </c>
      <c r="H25" s="835" t="s">
        <v>2519</v>
      </c>
      <c r="I25" s="849">
        <v>22.299999237060547</v>
      </c>
      <c r="J25" s="849">
        <v>1</v>
      </c>
      <c r="K25" s="850">
        <v>22.299999237060547</v>
      </c>
    </row>
    <row r="26" spans="1:11" ht="14.4" customHeight="1" x14ac:dyDescent="0.3">
      <c r="A26" s="831" t="s">
        <v>575</v>
      </c>
      <c r="B26" s="832" t="s">
        <v>576</v>
      </c>
      <c r="C26" s="835" t="s">
        <v>591</v>
      </c>
      <c r="D26" s="863" t="s">
        <v>592</v>
      </c>
      <c r="E26" s="835" t="s">
        <v>2477</v>
      </c>
      <c r="F26" s="863" t="s">
        <v>2478</v>
      </c>
      <c r="G26" s="835" t="s">
        <v>2520</v>
      </c>
      <c r="H26" s="835" t="s">
        <v>2521</v>
      </c>
      <c r="I26" s="849">
        <v>112.52999877929687</v>
      </c>
      <c r="J26" s="849">
        <v>9</v>
      </c>
      <c r="K26" s="850">
        <v>1012.7699890136719</v>
      </c>
    </row>
    <row r="27" spans="1:11" ht="14.4" customHeight="1" x14ac:dyDescent="0.3">
      <c r="A27" s="831" t="s">
        <v>575</v>
      </c>
      <c r="B27" s="832" t="s">
        <v>576</v>
      </c>
      <c r="C27" s="835" t="s">
        <v>591</v>
      </c>
      <c r="D27" s="863" t="s">
        <v>592</v>
      </c>
      <c r="E27" s="835" t="s">
        <v>2477</v>
      </c>
      <c r="F27" s="863" t="s">
        <v>2478</v>
      </c>
      <c r="G27" s="835" t="s">
        <v>2522</v>
      </c>
      <c r="H27" s="835" t="s">
        <v>2523</v>
      </c>
      <c r="I27" s="849">
        <v>2.7400000095367432</v>
      </c>
      <c r="J27" s="849">
        <v>10</v>
      </c>
      <c r="K27" s="850">
        <v>27.399999618530273</v>
      </c>
    </row>
    <row r="28" spans="1:11" ht="14.4" customHeight="1" x14ac:dyDescent="0.3">
      <c r="A28" s="831" t="s">
        <v>575</v>
      </c>
      <c r="B28" s="832" t="s">
        <v>576</v>
      </c>
      <c r="C28" s="835" t="s">
        <v>591</v>
      </c>
      <c r="D28" s="863" t="s">
        <v>592</v>
      </c>
      <c r="E28" s="835" t="s">
        <v>2477</v>
      </c>
      <c r="F28" s="863" t="s">
        <v>2478</v>
      </c>
      <c r="G28" s="835" t="s">
        <v>2524</v>
      </c>
      <c r="H28" s="835" t="s">
        <v>2525</v>
      </c>
      <c r="I28" s="849">
        <v>10.119999885559082</v>
      </c>
      <c r="J28" s="849">
        <v>15</v>
      </c>
      <c r="K28" s="850">
        <v>151.80000305175781</v>
      </c>
    </row>
    <row r="29" spans="1:11" ht="14.4" customHeight="1" x14ac:dyDescent="0.3">
      <c r="A29" s="831" t="s">
        <v>575</v>
      </c>
      <c r="B29" s="832" t="s">
        <v>576</v>
      </c>
      <c r="C29" s="835" t="s">
        <v>591</v>
      </c>
      <c r="D29" s="863" t="s">
        <v>592</v>
      </c>
      <c r="E29" s="835" t="s">
        <v>2477</v>
      </c>
      <c r="F29" s="863" t="s">
        <v>2478</v>
      </c>
      <c r="G29" s="835" t="s">
        <v>2526</v>
      </c>
      <c r="H29" s="835" t="s">
        <v>2527</v>
      </c>
      <c r="I29" s="849">
        <v>0.67000001668930054</v>
      </c>
      <c r="J29" s="849">
        <v>2300</v>
      </c>
      <c r="K29" s="850">
        <v>1541</v>
      </c>
    </row>
    <row r="30" spans="1:11" ht="14.4" customHeight="1" x14ac:dyDescent="0.3">
      <c r="A30" s="831" t="s">
        <v>575</v>
      </c>
      <c r="B30" s="832" t="s">
        <v>576</v>
      </c>
      <c r="C30" s="835" t="s">
        <v>591</v>
      </c>
      <c r="D30" s="863" t="s">
        <v>592</v>
      </c>
      <c r="E30" s="835" t="s">
        <v>2477</v>
      </c>
      <c r="F30" s="863" t="s">
        <v>2478</v>
      </c>
      <c r="G30" s="835" t="s">
        <v>2528</v>
      </c>
      <c r="H30" s="835" t="s">
        <v>2529</v>
      </c>
      <c r="I30" s="849">
        <v>27.875714165823801</v>
      </c>
      <c r="J30" s="849">
        <v>19</v>
      </c>
      <c r="K30" s="850">
        <v>529.62999725341797</v>
      </c>
    </row>
    <row r="31" spans="1:11" ht="14.4" customHeight="1" x14ac:dyDescent="0.3">
      <c r="A31" s="831" t="s">
        <v>575</v>
      </c>
      <c r="B31" s="832" t="s">
        <v>576</v>
      </c>
      <c r="C31" s="835" t="s">
        <v>591</v>
      </c>
      <c r="D31" s="863" t="s">
        <v>592</v>
      </c>
      <c r="E31" s="835" t="s">
        <v>2477</v>
      </c>
      <c r="F31" s="863" t="s">
        <v>2478</v>
      </c>
      <c r="G31" s="835" t="s">
        <v>2530</v>
      </c>
      <c r="H31" s="835" t="s">
        <v>2531</v>
      </c>
      <c r="I31" s="849">
        <v>28.729999542236328</v>
      </c>
      <c r="J31" s="849">
        <v>48</v>
      </c>
      <c r="K31" s="850">
        <v>1379.0400390625</v>
      </c>
    </row>
    <row r="32" spans="1:11" ht="14.4" customHeight="1" x14ac:dyDescent="0.3">
      <c r="A32" s="831" t="s">
        <v>575</v>
      </c>
      <c r="B32" s="832" t="s">
        <v>576</v>
      </c>
      <c r="C32" s="835" t="s">
        <v>591</v>
      </c>
      <c r="D32" s="863" t="s">
        <v>592</v>
      </c>
      <c r="E32" s="835" t="s">
        <v>2477</v>
      </c>
      <c r="F32" s="863" t="s">
        <v>2478</v>
      </c>
      <c r="G32" s="835" t="s">
        <v>2532</v>
      </c>
      <c r="H32" s="835" t="s">
        <v>2533</v>
      </c>
      <c r="I32" s="849">
        <v>9.3299999237060547</v>
      </c>
      <c r="J32" s="849">
        <v>1</v>
      </c>
      <c r="K32" s="850">
        <v>9.3299999237060547</v>
      </c>
    </row>
    <row r="33" spans="1:11" ht="14.4" customHeight="1" x14ac:dyDescent="0.3">
      <c r="A33" s="831" t="s">
        <v>575</v>
      </c>
      <c r="B33" s="832" t="s">
        <v>576</v>
      </c>
      <c r="C33" s="835" t="s">
        <v>591</v>
      </c>
      <c r="D33" s="863" t="s">
        <v>592</v>
      </c>
      <c r="E33" s="835" t="s">
        <v>2534</v>
      </c>
      <c r="F33" s="863" t="s">
        <v>2535</v>
      </c>
      <c r="G33" s="835" t="s">
        <v>2536</v>
      </c>
      <c r="H33" s="835" t="s">
        <v>2537</v>
      </c>
      <c r="I33" s="849">
        <v>9.9999997764825821E-3</v>
      </c>
      <c r="J33" s="849">
        <v>300</v>
      </c>
      <c r="K33" s="850">
        <v>3</v>
      </c>
    </row>
    <row r="34" spans="1:11" ht="14.4" customHeight="1" x14ac:dyDescent="0.3">
      <c r="A34" s="831" t="s">
        <v>575</v>
      </c>
      <c r="B34" s="832" t="s">
        <v>576</v>
      </c>
      <c r="C34" s="835" t="s">
        <v>591</v>
      </c>
      <c r="D34" s="863" t="s">
        <v>592</v>
      </c>
      <c r="E34" s="835" t="s">
        <v>2534</v>
      </c>
      <c r="F34" s="863" t="s">
        <v>2535</v>
      </c>
      <c r="G34" s="835" t="s">
        <v>2538</v>
      </c>
      <c r="H34" s="835" t="s">
        <v>2539</v>
      </c>
      <c r="I34" s="849">
        <v>3.4466667175292969</v>
      </c>
      <c r="J34" s="849">
        <v>120</v>
      </c>
      <c r="K34" s="850">
        <v>413.59999084472656</v>
      </c>
    </row>
    <row r="35" spans="1:11" ht="14.4" customHeight="1" x14ac:dyDescent="0.3">
      <c r="A35" s="831" t="s">
        <v>575</v>
      </c>
      <c r="B35" s="832" t="s">
        <v>576</v>
      </c>
      <c r="C35" s="835" t="s">
        <v>591</v>
      </c>
      <c r="D35" s="863" t="s">
        <v>592</v>
      </c>
      <c r="E35" s="835" t="s">
        <v>2534</v>
      </c>
      <c r="F35" s="863" t="s">
        <v>2535</v>
      </c>
      <c r="G35" s="835" t="s">
        <v>2540</v>
      </c>
      <c r="H35" s="835" t="s">
        <v>2541</v>
      </c>
      <c r="I35" s="849">
        <v>17.979999542236328</v>
      </c>
      <c r="J35" s="849">
        <v>50</v>
      </c>
      <c r="K35" s="850">
        <v>899</v>
      </c>
    </row>
    <row r="36" spans="1:11" ht="14.4" customHeight="1" x14ac:dyDescent="0.3">
      <c r="A36" s="831" t="s">
        <v>575</v>
      </c>
      <c r="B36" s="832" t="s">
        <v>576</v>
      </c>
      <c r="C36" s="835" t="s">
        <v>591</v>
      </c>
      <c r="D36" s="863" t="s">
        <v>592</v>
      </c>
      <c r="E36" s="835" t="s">
        <v>2534</v>
      </c>
      <c r="F36" s="863" t="s">
        <v>2535</v>
      </c>
      <c r="G36" s="835" t="s">
        <v>2542</v>
      </c>
      <c r="H36" s="835" t="s">
        <v>2543</v>
      </c>
      <c r="I36" s="849">
        <v>17.979999542236328</v>
      </c>
      <c r="J36" s="849">
        <v>50</v>
      </c>
      <c r="K36" s="850">
        <v>899</v>
      </c>
    </row>
    <row r="37" spans="1:11" ht="14.4" customHeight="1" x14ac:dyDescent="0.3">
      <c r="A37" s="831" t="s">
        <v>575</v>
      </c>
      <c r="B37" s="832" t="s">
        <v>576</v>
      </c>
      <c r="C37" s="835" t="s">
        <v>591</v>
      </c>
      <c r="D37" s="863" t="s">
        <v>592</v>
      </c>
      <c r="E37" s="835" t="s">
        <v>2534</v>
      </c>
      <c r="F37" s="863" t="s">
        <v>2535</v>
      </c>
      <c r="G37" s="835" t="s">
        <v>2544</v>
      </c>
      <c r="H37" s="835" t="s">
        <v>2545</v>
      </c>
      <c r="I37" s="849">
        <v>18.389999389648438</v>
      </c>
      <c r="J37" s="849">
        <v>12</v>
      </c>
      <c r="K37" s="850">
        <v>220.69999694824219</v>
      </c>
    </row>
    <row r="38" spans="1:11" ht="14.4" customHeight="1" x14ac:dyDescent="0.3">
      <c r="A38" s="831" t="s">
        <v>575</v>
      </c>
      <c r="B38" s="832" t="s">
        <v>576</v>
      </c>
      <c r="C38" s="835" t="s">
        <v>591</v>
      </c>
      <c r="D38" s="863" t="s">
        <v>592</v>
      </c>
      <c r="E38" s="835" t="s">
        <v>2534</v>
      </c>
      <c r="F38" s="863" t="s">
        <v>2535</v>
      </c>
      <c r="G38" s="835" t="s">
        <v>2546</v>
      </c>
      <c r="H38" s="835" t="s">
        <v>2547</v>
      </c>
      <c r="I38" s="849">
        <v>13.199999809265137</v>
      </c>
      <c r="J38" s="849">
        <v>200</v>
      </c>
      <c r="K38" s="850">
        <v>2640</v>
      </c>
    </row>
    <row r="39" spans="1:11" ht="14.4" customHeight="1" x14ac:dyDescent="0.3">
      <c r="A39" s="831" t="s">
        <v>575</v>
      </c>
      <c r="B39" s="832" t="s">
        <v>576</v>
      </c>
      <c r="C39" s="835" t="s">
        <v>591</v>
      </c>
      <c r="D39" s="863" t="s">
        <v>592</v>
      </c>
      <c r="E39" s="835" t="s">
        <v>2534</v>
      </c>
      <c r="F39" s="863" t="s">
        <v>2535</v>
      </c>
      <c r="G39" s="835" t="s">
        <v>2548</v>
      </c>
      <c r="H39" s="835" t="s">
        <v>2549</v>
      </c>
      <c r="I39" s="849">
        <v>22.989999771118164</v>
      </c>
      <c r="J39" s="849">
        <v>20</v>
      </c>
      <c r="K39" s="850">
        <v>459.79998779296875</v>
      </c>
    </row>
    <row r="40" spans="1:11" ht="14.4" customHeight="1" x14ac:dyDescent="0.3">
      <c r="A40" s="831" t="s">
        <v>575</v>
      </c>
      <c r="B40" s="832" t="s">
        <v>576</v>
      </c>
      <c r="C40" s="835" t="s">
        <v>591</v>
      </c>
      <c r="D40" s="863" t="s">
        <v>592</v>
      </c>
      <c r="E40" s="835" t="s">
        <v>2534</v>
      </c>
      <c r="F40" s="863" t="s">
        <v>2535</v>
      </c>
      <c r="G40" s="835" t="s">
        <v>2550</v>
      </c>
      <c r="H40" s="835" t="s">
        <v>2551</v>
      </c>
      <c r="I40" s="849">
        <v>22.879999160766602</v>
      </c>
      <c r="J40" s="849">
        <v>12</v>
      </c>
      <c r="K40" s="850">
        <v>274.52999877929687</v>
      </c>
    </row>
    <row r="41" spans="1:11" ht="14.4" customHeight="1" x14ac:dyDescent="0.3">
      <c r="A41" s="831" t="s">
        <v>575</v>
      </c>
      <c r="B41" s="832" t="s">
        <v>576</v>
      </c>
      <c r="C41" s="835" t="s">
        <v>591</v>
      </c>
      <c r="D41" s="863" t="s">
        <v>592</v>
      </c>
      <c r="E41" s="835" t="s">
        <v>2534</v>
      </c>
      <c r="F41" s="863" t="s">
        <v>2535</v>
      </c>
      <c r="G41" s="835" t="s">
        <v>2552</v>
      </c>
      <c r="H41" s="835" t="s">
        <v>2553</v>
      </c>
      <c r="I41" s="849">
        <v>9.6800003051757812</v>
      </c>
      <c r="J41" s="849">
        <v>200</v>
      </c>
      <c r="K41" s="850">
        <v>1936</v>
      </c>
    </row>
    <row r="42" spans="1:11" ht="14.4" customHeight="1" x14ac:dyDescent="0.3">
      <c r="A42" s="831" t="s">
        <v>575</v>
      </c>
      <c r="B42" s="832" t="s">
        <v>576</v>
      </c>
      <c r="C42" s="835" t="s">
        <v>591</v>
      </c>
      <c r="D42" s="863" t="s">
        <v>592</v>
      </c>
      <c r="E42" s="835" t="s">
        <v>2534</v>
      </c>
      <c r="F42" s="863" t="s">
        <v>2535</v>
      </c>
      <c r="G42" s="835" t="s">
        <v>2554</v>
      </c>
      <c r="H42" s="835" t="s">
        <v>2555</v>
      </c>
      <c r="I42" s="849">
        <v>11.738571166992188</v>
      </c>
      <c r="J42" s="849">
        <v>70</v>
      </c>
      <c r="K42" s="850">
        <v>821.70001220703125</v>
      </c>
    </row>
    <row r="43" spans="1:11" ht="14.4" customHeight="1" x14ac:dyDescent="0.3">
      <c r="A43" s="831" t="s">
        <v>575</v>
      </c>
      <c r="B43" s="832" t="s">
        <v>576</v>
      </c>
      <c r="C43" s="835" t="s">
        <v>591</v>
      </c>
      <c r="D43" s="863" t="s">
        <v>592</v>
      </c>
      <c r="E43" s="835" t="s">
        <v>2534</v>
      </c>
      <c r="F43" s="863" t="s">
        <v>2535</v>
      </c>
      <c r="G43" s="835" t="s">
        <v>2556</v>
      </c>
      <c r="H43" s="835" t="s">
        <v>2557</v>
      </c>
      <c r="I43" s="849">
        <v>2.2899999618530273</v>
      </c>
      <c r="J43" s="849">
        <v>150</v>
      </c>
      <c r="K43" s="850">
        <v>343.5</v>
      </c>
    </row>
    <row r="44" spans="1:11" ht="14.4" customHeight="1" x14ac:dyDescent="0.3">
      <c r="A44" s="831" t="s">
        <v>575</v>
      </c>
      <c r="B44" s="832" t="s">
        <v>576</v>
      </c>
      <c r="C44" s="835" t="s">
        <v>591</v>
      </c>
      <c r="D44" s="863" t="s">
        <v>592</v>
      </c>
      <c r="E44" s="835" t="s">
        <v>2534</v>
      </c>
      <c r="F44" s="863" t="s">
        <v>2535</v>
      </c>
      <c r="G44" s="835" t="s">
        <v>2558</v>
      </c>
      <c r="H44" s="835" t="s">
        <v>2559</v>
      </c>
      <c r="I44" s="849">
        <v>110.12000274658203</v>
      </c>
      <c r="J44" s="849">
        <v>2</v>
      </c>
      <c r="K44" s="850">
        <v>220.24000549316406</v>
      </c>
    </row>
    <row r="45" spans="1:11" ht="14.4" customHeight="1" x14ac:dyDescent="0.3">
      <c r="A45" s="831" t="s">
        <v>575</v>
      </c>
      <c r="B45" s="832" t="s">
        <v>576</v>
      </c>
      <c r="C45" s="835" t="s">
        <v>591</v>
      </c>
      <c r="D45" s="863" t="s">
        <v>592</v>
      </c>
      <c r="E45" s="835" t="s">
        <v>2534</v>
      </c>
      <c r="F45" s="863" t="s">
        <v>2535</v>
      </c>
      <c r="G45" s="835" t="s">
        <v>2560</v>
      </c>
      <c r="H45" s="835" t="s">
        <v>2561</v>
      </c>
      <c r="I45" s="849">
        <v>59.459999084472656</v>
      </c>
      <c r="J45" s="849">
        <v>5</v>
      </c>
      <c r="K45" s="850">
        <v>297.29998779296875</v>
      </c>
    </row>
    <row r="46" spans="1:11" ht="14.4" customHeight="1" x14ac:dyDescent="0.3">
      <c r="A46" s="831" t="s">
        <v>575</v>
      </c>
      <c r="B46" s="832" t="s">
        <v>576</v>
      </c>
      <c r="C46" s="835" t="s">
        <v>591</v>
      </c>
      <c r="D46" s="863" t="s">
        <v>592</v>
      </c>
      <c r="E46" s="835" t="s">
        <v>2534</v>
      </c>
      <c r="F46" s="863" t="s">
        <v>2535</v>
      </c>
      <c r="G46" s="835" t="s">
        <v>2562</v>
      </c>
      <c r="H46" s="835" t="s">
        <v>2563</v>
      </c>
      <c r="I46" s="849">
        <v>62.779998779296875</v>
      </c>
      <c r="J46" s="849">
        <v>0</v>
      </c>
      <c r="K46" s="850">
        <v>0</v>
      </c>
    </row>
    <row r="47" spans="1:11" ht="14.4" customHeight="1" x14ac:dyDescent="0.3">
      <c r="A47" s="831" t="s">
        <v>575</v>
      </c>
      <c r="B47" s="832" t="s">
        <v>576</v>
      </c>
      <c r="C47" s="835" t="s">
        <v>591</v>
      </c>
      <c r="D47" s="863" t="s">
        <v>592</v>
      </c>
      <c r="E47" s="835" t="s">
        <v>2534</v>
      </c>
      <c r="F47" s="863" t="s">
        <v>2535</v>
      </c>
      <c r="G47" s="835" t="s">
        <v>2564</v>
      </c>
      <c r="H47" s="835" t="s">
        <v>2565</v>
      </c>
      <c r="I47" s="849">
        <v>15.359999656677246</v>
      </c>
      <c r="J47" s="849">
        <v>2</v>
      </c>
      <c r="K47" s="850">
        <v>30.719999313354492</v>
      </c>
    </row>
    <row r="48" spans="1:11" ht="14.4" customHeight="1" x14ac:dyDescent="0.3">
      <c r="A48" s="831" t="s">
        <v>575</v>
      </c>
      <c r="B48" s="832" t="s">
        <v>576</v>
      </c>
      <c r="C48" s="835" t="s">
        <v>591</v>
      </c>
      <c r="D48" s="863" t="s">
        <v>592</v>
      </c>
      <c r="E48" s="835" t="s">
        <v>2534</v>
      </c>
      <c r="F48" s="863" t="s">
        <v>2535</v>
      </c>
      <c r="G48" s="835" t="s">
        <v>2566</v>
      </c>
      <c r="H48" s="835" t="s">
        <v>2567</v>
      </c>
      <c r="I48" s="849">
        <v>9.1999998092651367</v>
      </c>
      <c r="J48" s="849">
        <v>150</v>
      </c>
      <c r="K48" s="850">
        <v>1380</v>
      </c>
    </row>
    <row r="49" spans="1:11" ht="14.4" customHeight="1" x14ac:dyDescent="0.3">
      <c r="A49" s="831" t="s">
        <v>575</v>
      </c>
      <c r="B49" s="832" t="s">
        <v>576</v>
      </c>
      <c r="C49" s="835" t="s">
        <v>591</v>
      </c>
      <c r="D49" s="863" t="s">
        <v>592</v>
      </c>
      <c r="E49" s="835" t="s">
        <v>2534</v>
      </c>
      <c r="F49" s="863" t="s">
        <v>2535</v>
      </c>
      <c r="G49" s="835" t="s">
        <v>2568</v>
      </c>
      <c r="H49" s="835" t="s">
        <v>2569</v>
      </c>
      <c r="I49" s="849">
        <v>172.5</v>
      </c>
      <c r="J49" s="849">
        <v>3</v>
      </c>
      <c r="K49" s="850">
        <v>517.5</v>
      </c>
    </row>
    <row r="50" spans="1:11" ht="14.4" customHeight="1" x14ac:dyDescent="0.3">
      <c r="A50" s="831" t="s">
        <v>575</v>
      </c>
      <c r="B50" s="832" t="s">
        <v>576</v>
      </c>
      <c r="C50" s="835" t="s">
        <v>591</v>
      </c>
      <c r="D50" s="863" t="s">
        <v>592</v>
      </c>
      <c r="E50" s="835" t="s">
        <v>2534</v>
      </c>
      <c r="F50" s="863" t="s">
        <v>2535</v>
      </c>
      <c r="G50" s="835" t="s">
        <v>2570</v>
      </c>
      <c r="H50" s="835" t="s">
        <v>2571</v>
      </c>
      <c r="I50" s="849">
        <v>6.1700000762939453</v>
      </c>
      <c r="J50" s="849">
        <v>160</v>
      </c>
      <c r="K50" s="850">
        <v>987.20001983642578</v>
      </c>
    </row>
    <row r="51" spans="1:11" ht="14.4" customHeight="1" x14ac:dyDescent="0.3">
      <c r="A51" s="831" t="s">
        <v>575</v>
      </c>
      <c r="B51" s="832" t="s">
        <v>576</v>
      </c>
      <c r="C51" s="835" t="s">
        <v>591</v>
      </c>
      <c r="D51" s="863" t="s">
        <v>592</v>
      </c>
      <c r="E51" s="835" t="s">
        <v>2534</v>
      </c>
      <c r="F51" s="863" t="s">
        <v>2535</v>
      </c>
      <c r="G51" s="835" t="s">
        <v>2572</v>
      </c>
      <c r="H51" s="835" t="s">
        <v>2573</v>
      </c>
      <c r="I51" s="849">
        <v>1.0900000333786011</v>
      </c>
      <c r="J51" s="849">
        <v>1100</v>
      </c>
      <c r="K51" s="850">
        <v>1199</v>
      </c>
    </row>
    <row r="52" spans="1:11" ht="14.4" customHeight="1" x14ac:dyDescent="0.3">
      <c r="A52" s="831" t="s">
        <v>575</v>
      </c>
      <c r="B52" s="832" t="s">
        <v>576</v>
      </c>
      <c r="C52" s="835" t="s">
        <v>591</v>
      </c>
      <c r="D52" s="863" t="s">
        <v>592</v>
      </c>
      <c r="E52" s="835" t="s">
        <v>2534</v>
      </c>
      <c r="F52" s="863" t="s">
        <v>2535</v>
      </c>
      <c r="G52" s="835" t="s">
        <v>2574</v>
      </c>
      <c r="H52" s="835" t="s">
        <v>2575</v>
      </c>
      <c r="I52" s="849">
        <v>0.47999998927116394</v>
      </c>
      <c r="J52" s="849">
        <v>1900</v>
      </c>
      <c r="K52" s="850">
        <v>912</v>
      </c>
    </row>
    <row r="53" spans="1:11" ht="14.4" customHeight="1" x14ac:dyDescent="0.3">
      <c r="A53" s="831" t="s">
        <v>575</v>
      </c>
      <c r="B53" s="832" t="s">
        <v>576</v>
      </c>
      <c r="C53" s="835" t="s">
        <v>591</v>
      </c>
      <c r="D53" s="863" t="s">
        <v>592</v>
      </c>
      <c r="E53" s="835" t="s">
        <v>2534</v>
      </c>
      <c r="F53" s="863" t="s">
        <v>2535</v>
      </c>
      <c r="G53" s="835" t="s">
        <v>2576</v>
      </c>
      <c r="H53" s="835" t="s">
        <v>2577</v>
      </c>
      <c r="I53" s="849">
        <v>1.6699999570846558</v>
      </c>
      <c r="J53" s="849">
        <v>500</v>
      </c>
      <c r="K53" s="850">
        <v>835</v>
      </c>
    </row>
    <row r="54" spans="1:11" ht="14.4" customHeight="1" x14ac:dyDescent="0.3">
      <c r="A54" s="831" t="s">
        <v>575</v>
      </c>
      <c r="B54" s="832" t="s">
        <v>576</v>
      </c>
      <c r="C54" s="835" t="s">
        <v>591</v>
      </c>
      <c r="D54" s="863" t="s">
        <v>592</v>
      </c>
      <c r="E54" s="835" t="s">
        <v>2534</v>
      </c>
      <c r="F54" s="863" t="s">
        <v>2535</v>
      </c>
      <c r="G54" s="835" t="s">
        <v>2578</v>
      </c>
      <c r="H54" s="835" t="s">
        <v>2579</v>
      </c>
      <c r="I54" s="849">
        <v>0.67000001668930054</v>
      </c>
      <c r="J54" s="849">
        <v>1000</v>
      </c>
      <c r="K54" s="850">
        <v>670</v>
      </c>
    </row>
    <row r="55" spans="1:11" ht="14.4" customHeight="1" x14ac:dyDescent="0.3">
      <c r="A55" s="831" t="s">
        <v>575</v>
      </c>
      <c r="B55" s="832" t="s">
        <v>576</v>
      </c>
      <c r="C55" s="835" t="s">
        <v>591</v>
      </c>
      <c r="D55" s="863" t="s">
        <v>592</v>
      </c>
      <c r="E55" s="835" t="s">
        <v>2534</v>
      </c>
      <c r="F55" s="863" t="s">
        <v>2535</v>
      </c>
      <c r="G55" s="835" t="s">
        <v>2580</v>
      </c>
      <c r="H55" s="835" t="s">
        <v>2581</v>
      </c>
      <c r="I55" s="849">
        <v>2.178888956705729</v>
      </c>
      <c r="J55" s="849">
        <v>1200</v>
      </c>
      <c r="K55" s="850">
        <v>2614</v>
      </c>
    </row>
    <row r="56" spans="1:11" ht="14.4" customHeight="1" x14ac:dyDescent="0.3">
      <c r="A56" s="831" t="s">
        <v>575</v>
      </c>
      <c r="B56" s="832" t="s">
        <v>576</v>
      </c>
      <c r="C56" s="835" t="s">
        <v>591</v>
      </c>
      <c r="D56" s="863" t="s">
        <v>592</v>
      </c>
      <c r="E56" s="835" t="s">
        <v>2534</v>
      </c>
      <c r="F56" s="863" t="s">
        <v>2535</v>
      </c>
      <c r="G56" s="835" t="s">
        <v>2582</v>
      </c>
      <c r="H56" s="835" t="s">
        <v>2583</v>
      </c>
      <c r="I56" s="849">
        <v>127.05000305175781</v>
      </c>
      <c r="J56" s="849">
        <v>1</v>
      </c>
      <c r="K56" s="850">
        <v>127.05000305175781</v>
      </c>
    </row>
    <row r="57" spans="1:11" ht="14.4" customHeight="1" x14ac:dyDescent="0.3">
      <c r="A57" s="831" t="s">
        <v>575</v>
      </c>
      <c r="B57" s="832" t="s">
        <v>576</v>
      </c>
      <c r="C57" s="835" t="s">
        <v>591</v>
      </c>
      <c r="D57" s="863" t="s">
        <v>592</v>
      </c>
      <c r="E57" s="835" t="s">
        <v>2534</v>
      </c>
      <c r="F57" s="863" t="s">
        <v>2535</v>
      </c>
      <c r="G57" s="835" t="s">
        <v>2584</v>
      </c>
      <c r="H57" s="835" t="s">
        <v>2585</v>
      </c>
      <c r="I57" s="849">
        <v>1.2699999809265137</v>
      </c>
      <c r="J57" s="849">
        <v>150</v>
      </c>
      <c r="K57" s="850">
        <v>190.5</v>
      </c>
    </row>
    <row r="58" spans="1:11" ht="14.4" customHeight="1" x14ac:dyDescent="0.3">
      <c r="A58" s="831" t="s">
        <v>575</v>
      </c>
      <c r="B58" s="832" t="s">
        <v>576</v>
      </c>
      <c r="C58" s="835" t="s">
        <v>591</v>
      </c>
      <c r="D58" s="863" t="s">
        <v>592</v>
      </c>
      <c r="E58" s="835" t="s">
        <v>2534</v>
      </c>
      <c r="F58" s="863" t="s">
        <v>2535</v>
      </c>
      <c r="G58" s="835" t="s">
        <v>2586</v>
      </c>
      <c r="H58" s="835" t="s">
        <v>2587</v>
      </c>
      <c r="I58" s="849">
        <v>0.4699999988079071</v>
      </c>
      <c r="J58" s="849">
        <v>600</v>
      </c>
      <c r="K58" s="850">
        <v>282</v>
      </c>
    </row>
    <row r="59" spans="1:11" ht="14.4" customHeight="1" x14ac:dyDescent="0.3">
      <c r="A59" s="831" t="s">
        <v>575</v>
      </c>
      <c r="B59" s="832" t="s">
        <v>576</v>
      </c>
      <c r="C59" s="835" t="s">
        <v>591</v>
      </c>
      <c r="D59" s="863" t="s">
        <v>592</v>
      </c>
      <c r="E59" s="835" t="s">
        <v>2534</v>
      </c>
      <c r="F59" s="863" t="s">
        <v>2535</v>
      </c>
      <c r="G59" s="835" t="s">
        <v>2588</v>
      </c>
      <c r="H59" s="835" t="s">
        <v>2589</v>
      </c>
      <c r="I59" s="849">
        <v>21.239999771118164</v>
      </c>
      <c r="J59" s="849">
        <v>10</v>
      </c>
      <c r="K59" s="850">
        <v>212.39999389648437</v>
      </c>
    </row>
    <row r="60" spans="1:11" ht="14.4" customHeight="1" x14ac:dyDescent="0.3">
      <c r="A60" s="831" t="s">
        <v>575</v>
      </c>
      <c r="B60" s="832" t="s">
        <v>576</v>
      </c>
      <c r="C60" s="835" t="s">
        <v>591</v>
      </c>
      <c r="D60" s="863" t="s">
        <v>592</v>
      </c>
      <c r="E60" s="835" t="s">
        <v>2534</v>
      </c>
      <c r="F60" s="863" t="s">
        <v>2535</v>
      </c>
      <c r="G60" s="835" t="s">
        <v>2590</v>
      </c>
      <c r="H60" s="835" t="s">
        <v>2591</v>
      </c>
      <c r="I60" s="849">
        <v>1.987500011920929</v>
      </c>
      <c r="J60" s="849">
        <v>200</v>
      </c>
      <c r="K60" s="850">
        <v>397.5</v>
      </c>
    </row>
    <row r="61" spans="1:11" ht="14.4" customHeight="1" x14ac:dyDescent="0.3">
      <c r="A61" s="831" t="s">
        <v>575</v>
      </c>
      <c r="B61" s="832" t="s">
        <v>576</v>
      </c>
      <c r="C61" s="835" t="s">
        <v>591</v>
      </c>
      <c r="D61" s="863" t="s">
        <v>592</v>
      </c>
      <c r="E61" s="835" t="s">
        <v>2534</v>
      </c>
      <c r="F61" s="863" t="s">
        <v>2535</v>
      </c>
      <c r="G61" s="835" t="s">
        <v>2592</v>
      </c>
      <c r="H61" s="835" t="s">
        <v>2593</v>
      </c>
      <c r="I61" s="849">
        <v>2.0466666221618652</v>
      </c>
      <c r="J61" s="849">
        <v>200</v>
      </c>
      <c r="K61" s="850">
        <v>409.5</v>
      </c>
    </row>
    <row r="62" spans="1:11" ht="14.4" customHeight="1" x14ac:dyDescent="0.3">
      <c r="A62" s="831" t="s">
        <v>575</v>
      </c>
      <c r="B62" s="832" t="s">
        <v>576</v>
      </c>
      <c r="C62" s="835" t="s">
        <v>591</v>
      </c>
      <c r="D62" s="863" t="s">
        <v>592</v>
      </c>
      <c r="E62" s="835" t="s">
        <v>2534</v>
      </c>
      <c r="F62" s="863" t="s">
        <v>2535</v>
      </c>
      <c r="G62" s="835" t="s">
        <v>2594</v>
      </c>
      <c r="H62" s="835" t="s">
        <v>2595</v>
      </c>
      <c r="I62" s="849">
        <v>1.9199999570846558</v>
      </c>
      <c r="J62" s="849">
        <v>50</v>
      </c>
      <c r="K62" s="850">
        <v>96</v>
      </c>
    </row>
    <row r="63" spans="1:11" ht="14.4" customHeight="1" x14ac:dyDescent="0.3">
      <c r="A63" s="831" t="s">
        <v>575</v>
      </c>
      <c r="B63" s="832" t="s">
        <v>576</v>
      </c>
      <c r="C63" s="835" t="s">
        <v>591</v>
      </c>
      <c r="D63" s="863" t="s">
        <v>592</v>
      </c>
      <c r="E63" s="835" t="s">
        <v>2534</v>
      </c>
      <c r="F63" s="863" t="s">
        <v>2535</v>
      </c>
      <c r="G63" s="835" t="s">
        <v>2596</v>
      </c>
      <c r="H63" s="835" t="s">
        <v>2597</v>
      </c>
      <c r="I63" s="849">
        <v>2.7000000476837158</v>
      </c>
      <c r="J63" s="849">
        <v>200</v>
      </c>
      <c r="K63" s="850">
        <v>540</v>
      </c>
    </row>
    <row r="64" spans="1:11" ht="14.4" customHeight="1" x14ac:dyDescent="0.3">
      <c r="A64" s="831" t="s">
        <v>575</v>
      </c>
      <c r="B64" s="832" t="s">
        <v>576</v>
      </c>
      <c r="C64" s="835" t="s">
        <v>591</v>
      </c>
      <c r="D64" s="863" t="s">
        <v>592</v>
      </c>
      <c r="E64" s="835" t="s">
        <v>2534</v>
      </c>
      <c r="F64" s="863" t="s">
        <v>2535</v>
      </c>
      <c r="G64" s="835" t="s">
        <v>2598</v>
      </c>
      <c r="H64" s="835" t="s">
        <v>2599</v>
      </c>
      <c r="I64" s="849">
        <v>1.9199999570846558</v>
      </c>
      <c r="J64" s="849">
        <v>50</v>
      </c>
      <c r="K64" s="850">
        <v>96</v>
      </c>
    </row>
    <row r="65" spans="1:11" ht="14.4" customHeight="1" x14ac:dyDescent="0.3">
      <c r="A65" s="831" t="s">
        <v>575</v>
      </c>
      <c r="B65" s="832" t="s">
        <v>576</v>
      </c>
      <c r="C65" s="835" t="s">
        <v>591</v>
      </c>
      <c r="D65" s="863" t="s">
        <v>592</v>
      </c>
      <c r="E65" s="835" t="s">
        <v>2534</v>
      </c>
      <c r="F65" s="863" t="s">
        <v>2535</v>
      </c>
      <c r="G65" s="835" t="s">
        <v>2600</v>
      </c>
      <c r="H65" s="835" t="s">
        <v>2601</v>
      </c>
      <c r="I65" s="849">
        <v>2.1700000762939453</v>
      </c>
      <c r="J65" s="849">
        <v>150</v>
      </c>
      <c r="K65" s="850">
        <v>325.5</v>
      </c>
    </row>
    <row r="66" spans="1:11" ht="14.4" customHeight="1" x14ac:dyDescent="0.3">
      <c r="A66" s="831" t="s">
        <v>575</v>
      </c>
      <c r="B66" s="832" t="s">
        <v>576</v>
      </c>
      <c r="C66" s="835" t="s">
        <v>591</v>
      </c>
      <c r="D66" s="863" t="s">
        <v>592</v>
      </c>
      <c r="E66" s="835" t="s">
        <v>2534</v>
      </c>
      <c r="F66" s="863" t="s">
        <v>2535</v>
      </c>
      <c r="G66" s="835" t="s">
        <v>2602</v>
      </c>
      <c r="H66" s="835" t="s">
        <v>2603</v>
      </c>
      <c r="I66" s="849">
        <v>5</v>
      </c>
      <c r="J66" s="849">
        <v>100</v>
      </c>
      <c r="K66" s="850">
        <v>500</v>
      </c>
    </row>
    <row r="67" spans="1:11" ht="14.4" customHeight="1" x14ac:dyDescent="0.3">
      <c r="A67" s="831" t="s">
        <v>575</v>
      </c>
      <c r="B67" s="832" t="s">
        <v>576</v>
      </c>
      <c r="C67" s="835" t="s">
        <v>591</v>
      </c>
      <c r="D67" s="863" t="s">
        <v>592</v>
      </c>
      <c r="E67" s="835" t="s">
        <v>2534</v>
      </c>
      <c r="F67" s="863" t="s">
        <v>2535</v>
      </c>
      <c r="G67" s="835" t="s">
        <v>2604</v>
      </c>
      <c r="H67" s="835" t="s">
        <v>2605</v>
      </c>
      <c r="I67" s="849">
        <v>2.5199999809265137</v>
      </c>
      <c r="J67" s="849">
        <v>150</v>
      </c>
      <c r="K67" s="850">
        <v>378</v>
      </c>
    </row>
    <row r="68" spans="1:11" ht="14.4" customHeight="1" x14ac:dyDescent="0.3">
      <c r="A68" s="831" t="s">
        <v>575</v>
      </c>
      <c r="B68" s="832" t="s">
        <v>576</v>
      </c>
      <c r="C68" s="835" t="s">
        <v>591</v>
      </c>
      <c r="D68" s="863" t="s">
        <v>592</v>
      </c>
      <c r="E68" s="835" t="s">
        <v>2534</v>
      </c>
      <c r="F68" s="863" t="s">
        <v>2535</v>
      </c>
      <c r="G68" s="835" t="s">
        <v>2606</v>
      </c>
      <c r="H68" s="835" t="s">
        <v>2607</v>
      </c>
      <c r="I68" s="849">
        <v>21.229999542236328</v>
      </c>
      <c r="J68" s="849">
        <v>10</v>
      </c>
      <c r="K68" s="850">
        <v>212.30000305175781</v>
      </c>
    </row>
    <row r="69" spans="1:11" ht="14.4" customHeight="1" x14ac:dyDescent="0.3">
      <c r="A69" s="831" t="s">
        <v>575</v>
      </c>
      <c r="B69" s="832" t="s">
        <v>576</v>
      </c>
      <c r="C69" s="835" t="s">
        <v>591</v>
      </c>
      <c r="D69" s="863" t="s">
        <v>592</v>
      </c>
      <c r="E69" s="835" t="s">
        <v>2534</v>
      </c>
      <c r="F69" s="863" t="s">
        <v>2535</v>
      </c>
      <c r="G69" s="835" t="s">
        <v>2606</v>
      </c>
      <c r="H69" s="835" t="s">
        <v>2608</v>
      </c>
      <c r="I69" s="849">
        <v>21.239999771118164</v>
      </c>
      <c r="J69" s="849">
        <v>15</v>
      </c>
      <c r="K69" s="850">
        <v>318.60000610351562</v>
      </c>
    </row>
    <row r="70" spans="1:11" ht="14.4" customHeight="1" x14ac:dyDescent="0.3">
      <c r="A70" s="831" t="s">
        <v>575</v>
      </c>
      <c r="B70" s="832" t="s">
        <v>576</v>
      </c>
      <c r="C70" s="835" t="s">
        <v>591</v>
      </c>
      <c r="D70" s="863" t="s">
        <v>592</v>
      </c>
      <c r="E70" s="835" t="s">
        <v>2609</v>
      </c>
      <c r="F70" s="863" t="s">
        <v>2610</v>
      </c>
      <c r="G70" s="835" t="s">
        <v>2611</v>
      </c>
      <c r="H70" s="835" t="s">
        <v>2612</v>
      </c>
      <c r="I70" s="849">
        <v>9.9833335876464844</v>
      </c>
      <c r="J70" s="849">
        <v>250</v>
      </c>
      <c r="K70" s="850">
        <v>2450.5</v>
      </c>
    </row>
    <row r="71" spans="1:11" ht="14.4" customHeight="1" x14ac:dyDescent="0.3">
      <c r="A71" s="831" t="s">
        <v>575</v>
      </c>
      <c r="B71" s="832" t="s">
        <v>576</v>
      </c>
      <c r="C71" s="835" t="s">
        <v>591</v>
      </c>
      <c r="D71" s="863" t="s">
        <v>592</v>
      </c>
      <c r="E71" s="835" t="s">
        <v>2613</v>
      </c>
      <c r="F71" s="863" t="s">
        <v>2614</v>
      </c>
      <c r="G71" s="835" t="s">
        <v>2615</v>
      </c>
      <c r="H71" s="835" t="s">
        <v>2616</v>
      </c>
      <c r="I71" s="849">
        <v>0.30000001192092896</v>
      </c>
      <c r="J71" s="849">
        <v>700</v>
      </c>
      <c r="K71" s="850">
        <v>210</v>
      </c>
    </row>
    <row r="72" spans="1:11" ht="14.4" customHeight="1" x14ac:dyDescent="0.3">
      <c r="A72" s="831" t="s">
        <v>575</v>
      </c>
      <c r="B72" s="832" t="s">
        <v>576</v>
      </c>
      <c r="C72" s="835" t="s">
        <v>591</v>
      </c>
      <c r="D72" s="863" t="s">
        <v>592</v>
      </c>
      <c r="E72" s="835" t="s">
        <v>2613</v>
      </c>
      <c r="F72" s="863" t="s">
        <v>2614</v>
      </c>
      <c r="G72" s="835" t="s">
        <v>2617</v>
      </c>
      <c r="H72" s="835" t="s">
        <v>2618</v>
      </c>
      <c r="I72" s="849">
        <v>0.30500000715255737</v>
      </c>
      <c r="J72" s="849">
        <v>1700</v>
      </c>
      <c r="K72" s="850">
        <v>518</v>
      </c>
    </row>
    <row r="73" spans="1:11" ht="14.4" customHeight="1" x14ac:dyDescent="0.3">
      <c r="A73" s="831" t="s">
        <v>575</v>
      </c>
      <c r="B73" s="832" t="s">
        <v>576</v>
      </c>
      <c r="C73" s="835" t="s">
        <v>591</v>
      </c>
      <c r="D73" s="863" t="s">
        <v>592</v>
      </c>
      <c r="E73" s="835" t="s">
        <v>2613</v>
      </c>
      <c r="F73" s="863" t="s">
        <v>2614</v>
      </c>
      <c r="G73" s="835" t="s">
        <v>2619</v>
      </c>
      <c r="H73" s="835" t="s">
        <v>2620</v>
      </c>
      <c r="I73" s="849">
        <v>0.30000001192092896</v>
      </c>
      <c r="J73" s="849">
        <v>200</v>
      </c>
      <c r="K73" s="850">
        <v>60</v>
      </c>
    </row>
    <row r="74" spans="1:11" ht="14.4" customHeight="1" x14ac:dyDescent="0.3">
      <c r="A74" s="831" t="s">
        <v>575</v>
      </c>
      <c r="B74" s="832" t="s">
        <v>576</v>
      </c>
      <c r="C74" s="835" t="s">
        <v>591</v>
      </c>
      <c r="D74" s="863" t="s">
        <v>592</v>
      </c>
      <c r="E74" s="835" t="s">
        <v>2613</v>
      </c>
      <c r="F74" s="863" t="s">
        <v>2614</v>
      </c>
      <c r="G74" s="835" t="s">
        <v>2621</v>
      </c>
      <c r="H74" s="835" t="s">
        <v>2622</v>
      </c>
      <c r="I74" s="849">
        <v>0.52500001092751825</v>
      </c>
      <c r="J74" s="849">
        <v>1500</v>
      </c>
      <c r="K74" s="850">
        <v>781</v>
      </c>
    </row>
    <row r="75" spans="1:11" ht="14.4" customHeight="1" x14ac:dyDescent="0.3">
      <c r="A75" s="831" t="s">
        <v>575</v>
      </c>
      <c r="B75" s="832" t="s">
        <v>576</v>
      </c>
      <c r="C75" s="835" t="s">
        <v>591</v>
      </c>
      <c r="D75" s="863" t="s">
        <v>592</v>
      </c>
      <c r="E75" s="835" t="s">
        <v>2613</v>
      </c>
      <c r="F75" s="863" t="s">
        <v>2614</v>
      </c>
      <c r="G75" s="835" t="s">
        <v>2623</v>
      </c>
      <c r="H75" s="835" t="s">
        <v>2624</v>
      </c>
      <c r="I75" s="849">
        <v>1.809999942779541</v>
      </c>
      <c r="J75" s="849">
        <v>200</v>
      </c>
      <c r="K75" s="850">
        <v>362</v>
      </c>
    </row>
    <row r="76" spans="1:11" ht="14.4" customHeight="1" x14ac:dyDescent="0.3">
      <c r="A76" s="831" t="s">
        <v>575</v>
      </c>
      <c r="B76" s="832" t="s">
        <v>576</v>
      </c>
      <c r="C76" s="835" t="s">
        <v>591</v>
      </c>
      <c r="D76" s="863" t="s">
        <v>592</v>
      </c>
      <c r="E76" s="835" t="s">
        <v>2613</v>
      </c>
      <c r="F76" s="863" t="s">
        <v>2614</v>
      </c>
      <c r="G76" s="835" t="s">
        <v>2625</v>
      </c>
      <c r="H76" s="835" t="s">
        <v>2626</v>
      </c>
      <c r="I76" s="849">
        <v>1.8049999475479126</v>
      </c>
      <c r="J76" s="849">
        <v>200</v>
      </c>
      <c r="K76" s="850">
        <v>361</v>
      </c>
    </row>
    <row r="77" spans="1:11" ht="14.4" customHeight="1" x14ac:dyDescent="0.3">
      <c r="A77" s="831" t="s">
        <v>575</v>
      </c>
      <c r="B77" s="832" t="s">
        <v>576</v>
      </c>
      <c r="C77" s="835" t="s">
        <v>591</v>
      </c>
      <c r="D77" s="863" t="s">
        <v>592</v>
      </c>
      <c r="E77" s="835" t="s">
        <v>2627</v>
      </c>
      <c r="F77" s="863" t="s">
        <v>2628</v>
      </c>
      <c r="G77" s="835" t="s">
        <v>2629</v>
      </c>
      <c r="H77" s="835" t="s">
        <v>2630</v>
      </c>
      <c r="I77" s="849">
        <v>0.68999999761581421</v>
      </c>
      <c r="J77" s="849">
        <v>7800</v>
      </c>
      <c r="K77" s="850">
        <v>5382</v>
      </c>
    </row>
    <row r="78" spans="1:11" ht="14.4" customHeight="1" x14ac:dyDescent="0.3">
      <c r="A78" s="831" t="s">
        <v>575</v>
      </c>
      <c r="B78" s="832" t="s">
        <v>576</v>
      </c>
      <c r="C78" s="835" t="s">
        <v>591</v>
      </c>
      <c r="D78" s="863" t="s">
        <v>592</v>
      </c>
      <c r="E78" s="835" t="s">
        <v>2627</v>
      </c>
      <c r="F78" s="863" t="s">
        <v>2628</v>
      </c>
      <c r="G78" s="835" t="s">
        <v>2631</v>
      </c>
      <c r="H78" s="835" t="s">
        <v>2632</v>
      </c>
      <c r="I78" s="849">
        <v>0.68999999761581421</v>
      </c>
      <c r="J78" s="849">
        <v>6000</v>
      </c>
      <c r="K78" s="850">
        <v>4140</v>
      </c>
    </row>
    <row r="79" spans="1:11" ht="14.4" customHeight="1" x14ac:dyDescent="0.3">
      <c r="A79" s="831" t="s">
        <v>575</v>
      </c>
      <c r="B79" s="832" t="s">
        <v>576</v>
      </c>
      <c r="C79" s="835" t="s">
        <v>591</v>
      </c>
      <c r="D79" s="863" t="s">
        <v>592</v>
      </c>
      <c r="E79" s="835" t="s">
        <v>2627</v>
      </c>
      <c r="F79" s="863" t="s">
        <v>2628</v>
      </c>
      <c r="G79" s="835" t="s">
        <v>2633</v>
      </c>
      <c r="H79" s="835" t="s">
        <v>2634</v>
      </c>
      <c r="I79" s="849">
        <v>12.585000038146973</v>
      </c>
      <c r="J79" s="849">
        <v>20</v>
      </c>
      <c r="K79" s="850">
        <v>251.70000457763672</v>
      </c>
    </row>
    <row r="80" spans="1:11" ht="14.4" customHeight="1" x14ac:dyDescent="0.3">
      <c r="A80" s="831" t="s">
        <v>575</v>
      </c>
      <c r="B80" s="832" t="s">
        <v>576</v>
      </c>
      <c r="C80" s="835" t="s">
        <v>591</v>
      </c>
      <c r="D80" s="863" t="s">
        <v>592</v>
      </c>
      <c r="E80" s="835" t="s">
        <v>2627</v>
      </c>
      <c r="F80" s="863" t="s">
        <v>2628</v>
      </c>
      <c r="G80" s="835" t="s">
        <v>2635</v>
      </c>
      <c r="H80" s="835" t="s">
        <v>2636</v>
      </c>
      <c r="I80" s="849">
        <v>12.583333333333334</v>
      </c>
      <c r="J80" s="849">
        <v>40</v>
      </c>
      <c r="K80" s="850">
        <v>503.30001068115234</v>
      </c>
    </row>
    <row r="81" spans="1:11" ht="14.4" customHeight="1" x14ac:dyDescent="0.3">
      <c r="A81" s="831" t="s">
        <v>575</v>
      </c>
      <c r="B81" s="832" t="s">
        <v>576</v>
      </c>
      <c r="C81" s="835" t="s">
        <v>591</v>
      </c>
      <c r="D81" s="863" t="s">
        <v>592</v>
      </c>
      <c r="E81" s="835" t="s">
        <v>2637</v>
      </c>
      <c r="F81" s="863" t="s">
        <v>2638</v>
      </c>
      <c r="G81" s="835" t="s">
        <v>2639</v>
      </c>
      <c r="H81" s="835" t="s">
        <v>2640</v>
      </c>
      <c r="I81" s="849">
        <v>36.369998931884766</v>
      </c>
      <c r="J81" s="849">
        <v>95</v>
      </c>
      <c r="K81" s="850">
        <v>3455.4100952148437</v>
      </c>
    </row>
    <row r="82" spans="1:11" ht="14.4" customHeight="1" x14ac:dyDescent="0.3">
      <c r="A82" s="831" t="s">
        <v>575</v>
      </c>
      <c r="B82" s="832" t="s">
        <v>576</v>
      </c>
      <c r="C82" s="835" t="s">
        <v>591</v>
      </c>
      <c r="D82" s="863" t="s">
        <v>592</v>
      </c>
      <c r="E82" s="835" t="s">
        <v>2637</v>
      </c>
      <c r="F82" s="863" t="s">
        <v>2638</v>
      </c>
      <c r="G82" s="835" t="s">
        <v>2641</v>
      </c>
      <c r="H82" s="835" t="s">
        <v>2642</v>
      </c>
      <c r="I82" s="849">
        <v>15.609999656677246</v>
      </c>
      <c r="J82" s="849">
        <v>10</v>
      </c>
      <c r="K82" s="850">
        <v>156.10000610351562</v>
      </c>
    </row>
    <row r="83" spans="1:11" ht="14.4" customHeight="1" x14ac:dyDescent="0.3">
      <c r="A83" s="831" t="s">
        <v>575</v>
      </c>
      <c r="B83" s="832" t="s">
        <v>576</v>
      </c>
      <c r="C83" s="835" t="s">
        <v>596</v>
      </c>
      <c r="D83" s="863" t="s">
        <v>597</v>
      </c>
      <c r="E83" s="835" t="s">
        <v>2477</v>
      </c>
      <c r="F83" s="863" t="s">
        <v>2478</v>
      </c>
      <c r="G83" s="835" t="s">
        <v>2479</v>
      </c>
      <c r="H83" s="835" t="s">
        <v>2480</v>
      </c>
      <c r="I83" s="849">
        <v>6.2466665903727217</v>
      </c>
      <c r="J83" s="849">
        <v>300</v>
      </c>
      <c r="K83" s="850">
        <v>1874</v>
      </c>
    </row>
    <row r="84" spans="1:11" ht="14.4" customHeight="1" x14ac:dyDescent="0.3">
      <c r="A84" s="831" t="s">
        <v>575</v>
      </c>
      <c r="B84" s="832" t="s">
        <v>576</v>
      </c>
      <c r="C84" s="835" t="s">
        <v>596</v>
      </c>
      <c r="D84" s="863" t="s">
        <v>597</v>
      </c>
      <c r="E84" s="835" t="s">
        <v>2477</v>
      </c>
      <c r="F84" s="863" t="s">
        <v>2478</v>
      </c>
      <c r="G84" s="835" t="s">
        <v>2479</v>
      </c>
      <c r="H84" s="835" t="s">
        <v>2481</v>
      </c>
      <c r="I84" s="849">
        <v>6.2399997711181641</v>
      </c>
      <c r="J84" s="849">
        <v>300</v>
      </c>
      <c r="K84" s="850">
        <v>1871.9999618530273</v>
      </c>
    </row>
    <row r="85" spans="1:11" ht="14.4" customHeight="1" x14ac:dyDescent="0.3">
      <c r="A85" s="831" t="s">
        <v>575</v>
      </c>
      <c r="B85" s="832" t="s">
        <v>576</v>
      </c>
      <c r="C85" s="835" t="s">
        <v>596</v>
      </c>
      <c r="D85" s="863" t="s">
        <v>597</v>
      </c>
      <c r="E85" s="835" t="s">
        <v>2477</v>
      </c>
      <c r="F85" s="863" t="s">
        <v>2478</v>
      </c>
      <c r="G85" s="835" t="s">
        <v>2643</v>
      </c>
      <c r="H85" s="835" t="s">
        <v>2644</v>
      </c>
      <c r="I85" s="849">
        <v>0.97333335876464844</v>
      </c>
      <c r="J85" s="849">
        <v>1300</v>
      </c>
      <c r="K85" s="850">
        <v>1266</v>
      </c>
    </row>
    <row r="86" spans="1:11" ht="14.4" customHeight="1" x14ac:dyDescent="0.3">
      <c r="A86" s="831" t="s">
        <v>575</v>
      </c>
      <c r="B86" s="832" t="s">
        <v>576</v>
      </c>
      <c r="C86" s="835" t="s">
        <v>596</v>
      </c>
      <c r="D86" s="863" t="s">
        <v>597</v>
      </c>
      <c r="E86" s="835" t="s">
        <v>2477</v>
      </c>
      <c r="F86" s="863" t="s">
        <v>2478</v>
      </c>
      <c r="G86" s="835" t="s">
        <v>2482</v>
      </c>
      <c r="H86" s="835" t="s">
        <v>2483</v>
      </c>
      <c r="I86" s="849">
        <v>1.2899999618530273</v>
      </c>
      <c r="J86" s="849">
        <v>4500</v>
      </c>
      <c r="K86" s="850">
        <v>5805</v>
      </c>
    </row>
    <row r="87" spans="1:11" ht="14.4" customHeight="1" x14ac:dyDescent="0.3">
      <c r="A87" s="831" t="s">
        <v>575</v>
      </c>
      <c r="B87" s="832" t="s">
        <v>576</v>
      </c>
      <c r="C87" s="835" t="s">
        <v>596</v>
      </c>
      <c r="D87" s="863" t="s">
        <v>597</v>
      </c>
      <c r="E87" s="835" t="s">
        <v>2477</v>
      </c>
      <c r="F87" s="863" t="s">
        <v>2478</v>
      </c>
      <c r="G87" s="835" t="s">
        <v>2645</v>
      </c>
      <c r="H87" s="835" t="s">
        <v>2646</v>
      </c>
      <c r="I87" s="849">
        <v>0.43999999761581421</v>
      </c>
      <c r="J87" s="849">
        <v>2000</v>
      </c>
      <c r="K87" s="850">
        <v>880</v>
      </c>
    </row>
    <row r="88" spans="1:11" ht="14.4" customHeight="1" x14ac:dyDescent="0.3">
      <c r="A88" s="831" t="s">
        <v>575</v>
      </c>
      <c r="B88" s="832" t="s">
        <v>576</v>
      </c>
      <c r="C88" s="835" t="s">
        <v>596</v>
      </c>
      <c r="D88" s="863" t="s">
        <v>597</v>
      </c>
      <c r="E88" s="835" t="s">
        <v>2477</v>
      </c>
      <c r="F88" s="863" t="s">
        <v>2478</v>
      </c>
      <c r="G88" s="835" t="s">
        <v>2484</v>
      </c>
      <c r="H88" s="835" t="s">
        <v>2485</v>
      </c>
      <c r="I88" s="849">
        <v>111.55000305175781</v>
      </c>
      <c r="J88" s="849">
        <v>3</v>
      </c>
      <c r="K88" s="850">
        <v>334.65000915527344</v>
      </c>
    </row>
    <row r="89" spans="1:11" ht="14.4" customHeight="1" x14ac:dyDescent="0.3">
      <c r="A89" s="831" t="s">
        <v>575</v>
      </c>
      <c r="B89" s="832" t="s">
        <v>576</v>
      </c>
      <c r="C89" s="835" t="s">
        <v>596</v>
      </c>
      <c r="D89" s="863" t="s">
        <v>597</v>
      </c>
      <c r="E89" s="835" t="s">
        <v>2477</v>
      </c>
      <c r="F89" s="863" t="s">
        <v>2478</v>
      </c>
      <c r="G89" s="835" t="s">
        <v>2647</v>
      </c>
      <c r="H89" s="835" t="s">
        <v>2648</v>
      </c>
      <c r="I89" s="849">
        <v>355.35000610351562</v>
      </c>
      <c r="J89" s="849">
        <v>1</v>
      </c>
      <c r="K89" s="850">
        <v>355.35000610351562</v>
      </c>
    </row>
    <row r="90" spans="1:11" ht="14.4" customHeight="1" x14ac:dyDescent="0.3">
      <c r="A90" s="831" t="s">
        <v>575</v>
      </c>
      <c r="B90" s="832" t="s">
        <v>576</v>
      </c>
      <c r="C90" s="835" t="s">
        <v>596</v>
      </c>
      <c r="D90" s="863" t="s">
        <v>597</v>
      </c>
      <c r="E90" s="835" t="s">
        <v>2477</v>
      </c>
      <c r="F90" s="863" t="s">
        <v>2478</v>
      </c>
      <c r="G90" s="835" t="s">
        <v>2649</v>
      </c>
      <c r="H90" s="835" t="s">
        <v>2650</v>
      </c>
      <c r="I90" s="849">
        <v>30.170000076293945</v>
      </c>
      <c r="J90" s="849">
        <v>25</v>
      </c>
      <c r="K90" s="850">
        <v>754.25</v>
      </c>
    </row>
    <row r="91" spans="1:11" ht="14.4" customHeight="1" x14ac:dyDescent="0.3">
      <c r="A91" s="831" t="s">
        <v>575</v>
      </c>
      <c r="B91" s="832" t="s">
        <v>576</v>
      </c>
      <c r="C91" s="835" t="s">
        <v>596</v>
      </c>
      <c r="D91" s="863" t="s">
        <v>597</v>
      </c>
      <c r="E91" s="835" t="s">
        <v>2477</v>
      </c>
      <c r="F91" s="863" t="s">
        <v>2478</v>
      </c>
      <c r="G91" s="835" t="s">
        <v>2651</v>
      </c>
      <c r="H91" s="835" t="s">
        <v>2652</v>
      </c>
      <c r="I91" s="849">
        <v>123.19000244140625</v>
      </c>
      <c r="J91" s="849">
        <v>10</v>
      </c>
      <c r="K91" s="850">
        <v>1231.8800048828125</v>
      </c>
    </row>
    <row r="92" spans="1:11" ht="14.4" customHeight="1" x14ac:dyDescent="0.3">
      <c r="A92" s="831" t="s">
        <v>575</v>
      </c>
      <c r="B92" s="832" t="s">
        <v>576</v>
      </c>
      <c r="C92" s="835" t="s">
        <v>596</v>
      </c>
      <c r="D92" s="863" t="s">
        <v>597</v>
      </c>
      <c r="E92" s="835" t="s">
        <v>2477</v>
      </c>
      <c r="F92" s="863" t="s">
        <v>2478</v>
      </c>
      <c r="G92" s="835" t="s">
        <v>2651</v>
      </c>
      <c r="H92" s="835" t="s">
        <v>2653</v>
      </c>
      <c r="I92" s="849">
        <v>123.19000244140625</v>
      </c>
      <c r="J92" s="849">
        <v>10</v>
      </c>
      <c r="K92" s="850">
        <v>1231.8900146484375</v>
      </c>
    </row>
    <row r="93" spans="1:11" ht="14.4" customHeight="1" x14ac:dyDescent="0.3">
      <c r="A93" s="831" t="s">
        <v>575</v>
      </c>
      <c r="B93" s="832" t="s">
        <v>576</v>
      </c>
      <c r="C93" s="835" t="s">
        <v>596</v>
      </c>
      <c r="D93" s="863" t="s">
        <v>597</v>
      </c>
      <c r="E93" s="835" t="s">
        <v>2477</v>
      </c>
      <c r="F93" s="863" t="s">
        <v>2478</v>
      </c>
      <c r="G93" s="835" t="s">
        <v>2654</v>
      </c>
      <c r="H93" s="835" t="s">
        <v>2655</v>
      </c>
      <c r="I93" s="849">
        <v>58.529998779296875</v>
      </c>
      <c r="J93" s="849">
        <v>10</v>
      </c>
      <c r="K93" s="850">
        <v>585.34002685546875</v>
      </c>
    </row>
    <row r="94" spans="1:11" ht="14.4" customHeight="1" x14ac:dyDescent="0.3">
      <c r="A94" s="831" t="s">
        <v>575</v>
      </c>
      <c r="B94" s="832" t="s">
        <v>576</v>
      </c>
      <c r="C94" s="835" t="s">
        <v>596</v>
      </c>
      <c r="D94" s="863" t="s">
        <v>597</v>
      </c>
      <c r="E94" s="835" t="s">
        <v>2477</v>
      </c>
      <c r="F94" s="863" t="s">
        <v>2478</v>
      </c>
      <c r="G94" s="835" t="s">
        <v>2488</v>
      </c>
      <c r="H94" s="835" t="s">
        <v>2489</v>
      </c>
      <c r="I94" s="849">
        <v>1.3799999952316284</v>
      </c>
      <c r="J94" s="849">
        <v>200</v>
      </c>
      <c r="K94" s="850">
        <v>276</v>
      </c>
    </row>
    <row r="95" spans="1:11" ht="14.4" customHeight="1" x14ac:dyDescent="0.3">
      <c r="A95" s="831" t="s">
        <v>575</v>
      </c>
      <c r="B95" s="832" t="s">
        <v>576</v>
      </c>
      <c r="C95" s="835" t="s">
        <v>596</v>
      </c>
      <c r="D95" s="863" t="s">
        <v>597</v>
      </c>
      <c r="E95" s="835" t="s">
        <v>2477</v>
      </c>
      <c r="F95" s="863" t="s">
        <v>2478</v>
      </c>
      <c r="G95" s="835" t="s">
        <v>2656</v>
      </c>
      <c r="H95" s="835" t="s">
        <v>2657</v>
      </c>
      <c r="I95" s="849">
        <v>0.85000002384185791</v>
      </c>
      <c r="J95" s="849">
        <v>200</v>
      </c>
      <c r="K95" s="850">
        <v>170</v>
      </c>
    </row>
    <row r="96" spans="1:11" ht="14.4" customHeight="1" x14ac:dyDescent="0.3">
      <c r="A96" s="831" t="s">
        <v>575</v>
      </c>
      <c r="B96" s="832" t="s">
        <v>576</v>
      </c>
      <c r="C96" s="835" t="s">
        <v>596</v>
      </c>
      <c r="D96" s="863" t="s">
        <v>597</v>
      </c>
      <c r="E96" s="835" t="s">
        <v>2477</v>
      </c>
      <c r="F96" s="863" t="s">
        <v>2478</v>
      </c>
      <c r="G96" s="835" t="s">
        <v>2490</v>
      </c>
      <c r="H96" s="835" t="s">
        <v>2491</v>
      </c>
      <c r="I96" s="849">
        <v>1.5149999856948853</v>
      </c>
      <c r="J96" s="849">
        <v>150</v>
      </c>
      <c r="K96" s="850">
        <v>227.5</v>
      </c>
    </row>
    <row r="97" spans="1:11" ht="14.4" customHeight="1" x14ac:dyDescent="0.3">
      <c r="A97" s="831" t="s">
        <v>575</v>
      </c>
      <c r="B97" s="832" t="s">
        <v>576</v>
      </c>
      <c r="C97" s="835" t="s">
        <v>596</v>
      </c>
      <c r="D97" s="863" t="s">
        <v>597</v>
      </c>
      <c r="E97" s="835" t="s">
        <v>2477</v>
      </c>
      <c r="F97" s="863" t="s">
        <v>2478</v>
      </c>
      <c r="G97" s="835" t="s">
        <v>2492</v>
      </c>
      <c r="H97" s="835" t="s">
        <v>2493</v>
      </c>
      <c r="I97" s="849">
        <v>2.0639999389648436</v>
      </c>
      <c r="J97" s="849">
        <v>450</v>
      </c>
      <c r="K97" s="850">
        <v>929</v>
      </c>
    </row>
    <row r="98" spans="1:11" ht="14.4" customHeight="1" x14ac:dyDescent="0.3">
      <c r="A98" s="831" t="s">
        <v>575</v>
      </c>
      <c r="B98" s="832" t="s">
        <v>576</v>
      </c>
      <c r="C98" s="835" t="s">
        <v>596</v>
      </c>
      <c r="D98" s="863" t="s">
        <v>597</v>
      </c>
      <c r="E98" s="835" t="s">
        <v>2477</v>
      </c>
      <c r="F98" s="863" t="s">
        <v>2478</v>
      </c>
      <c r="G98" s="835" t="s">
        <v>2494</v>
      </c>
      <c r="H98" s="835" t="s">
        <v>2495</v>
      </c>
      <c r="I98" s="849">
        <v>3.3599998950958252</v>
      </c>
      <c r="J98" s="849">
        <v>200</v>
      </c>
      <c r="K98" s="850">
        <v>672</v>
      </c>
    </row>
    <row r="99" spans="1:11" ht="14.4" customHeight="1" x14ac:dyDescent="0.3">
      <c r="A99" s="831" t="s">
        <v>575</v>
      </c>
      <c r="B99" s="832" t="s">
        <v>576</v>
      </c>
      <c r="C99" s="835" t="s">
        <v>596</v>
      </c>
      <c r="D99" s="863" t="s">
        <v>597</v>
      </c>
      <c r="E99" s="835" t="s">
        <v>2477</v>
      </c>
      <c r="F99" s="863" t="s">
        <v>2478</v>
      </c>
      <c r="G99" s="835" t="s">
        <v>2496</v>
      </c>
      <c r="H99" s="835" t="s">
        <v>2497</v>
      </c>
      <c r="I99" s="849">
        <v>7.5112501978874207</v>
      </c>
      <c r="J99" s="849">
        <v>192</v>
      </c>
      <c r="K99" s="850">
        <v>1442.2400360107422</v>
      </c>
    </row>
    <row r="100" spans="1:11" ht="14.4" customHeight="1" x14ac:dyDescent="0.3">
      <c r="A100" s="831" t="s">
        <v>575</v>
      </c>
      <c r="B100" s="832" t="s">
        <v>576</v>
      </c>
      <c r="C100" s="835" t="s">
        <v>596</v>
      </c>
      <c r="D100" s="863" t="s">
        <v>597</v>
      </c>
      <c r="E100" s="835" t="s">
        <v>2477</v>
      </c>
      <c r="F100" s="863" t="s">
        <v>2478</v>
      </c>
      <c r="G100" s="835" t="s">
        <v>2658</v>
      </c>
      <c r="H100" s="835" t="s">
        <v>2659</v>
      </c>
      <c r="I100" s="849">
        <v>46.319999694824219</v>
      </c>
      <c r="J100" s="849">
        <v>2</v>
      </c>
      <c r="K100" s="850">
        <v>92.639999389648438</v>
      </c>
    </row>
    <row r="101" spans="1:11" ht="14.4" customHeight="1" x14ac:dyDescent="0.3">
      <c r="A101" s="831" t="s">
        <v>575</v>
      </c>
      <c r="B101" s="832" t="s">
        <v>576</v>
      </c>
      <c r="C101" s="835" t="s">
        <v>596</v>
      </c>
      <c r="D101" s="863" t="s">
        <v>597</v>
      </c>
      <c r="E101" s="835" t="s">
        <v>2477</v>
      </c>
      <c r="F101" s="863" t="s">
        <v>2478</v>
      </c>
      <c r="G101" s="835" t="s">
        <v>2660</v>
      </c>
      <c r="H101" s="835" t="s">
        <v>2661</v>
      </c>
      <c r="I101" s="849">
        <v>0.37999999523162842</v>
      </c>
      <c r="J101" s="849">
        <v>10</v>
      </c>
      <c r="K101" s="850">
        <v>3.7999999523162842</v>
      </c>
    </row>
    <row r="102" spans="1:11" ht="14.4" customHeight="1" x14ac:dyDescent="0.3">
      <c r="A102" s="831" t="s">
        <v>575</v>
      </c>
      <c r="B102" s="832" t="s">
        <v>576</v>
      </c>
      <c r="C102" s="835" t="s">
        <v>596</v>
      </c>
      <c r="D102" s="863" t="s">
        <v>597</v>
      </c>
      <c r="E102" s="835" t="s">
        <v>2477</v>
      </c>
      <c r="F102" s="863" t="s">
        <v>2478</v>
      </c>
      <c r="G102" s="835" t="s">
        <v>2500</v>
      </c>
      <c r="H102" s="835" t="s">
        <v>2501</v>
      </c>
      <c r="I102" s="849">
        <v>8.5799999237060547</v>
      </c>
      <c r="J102" s="849">
        <v>36</v>
      </c>
      <c r="K102" s="850">
        <v>308.87999725341797</v>
      </c>
    </row>
    <row r="103" spans="1:11" ht="14.4" customHeight="1" x14ac:dyDescent="0.3">
      <c r="A103" s="831" t="s">
        <v>575</v>
      </c>
      <c r="B103" s="832" t="s">
        <v>576</v>
      </c>
      <c r="C103" s="835" t="s">
        <v>596</v>
      </c>
      <c r="D103" s="863" t="s">
        <v>597</v>
      </c>
      <c r="E103" s="835" t="s">
        <v>2477</v>
      </c>
      <c r="F103" s="863" t="s">
        <v>2478</v>
      </c>
      <c r="G103" s="835" t="s">
        <v>2504</v>
      </c>
      <c r="H103" s="835" t="s">
        <v>2505</v>
      </c>
      <c r="I103" s="849">
        <v>13.227142606462751</v>
      </c>
      <c r="J103" s="849">
        <v>270</v>
      </c>
      <c r="K103" s="850">
        <v>3571.4000244140625</v>
      </c>
    </row>
    <row r="104" spans="1:11" ht="14.4" customHeight="1" x14ac:dyDescent="0.3">
      <c r="A104" s="831" t="s">
        <v>575</v>
      </c>
      <c r="B104" s="832" t="s">
        <v>576</v>
      </c>
      <c r="C104" s="835" t="s">
        <v>596</v>
      </c>
      <c r="D104" s="863" t="s">
        <v>597</v>
      </c>
      <c r="E104" s="835" t="s">
        <v>2477</v>
      </c>
      <c r="F104" s="863" t="s">
        <v>2478</v>
      </c>
      <c r="G104" s="835" t="s">
        <v>2662</v>
      </c>
      <c r="H104" s="835" t="s">
        <v>2663</v>
      </c>
      <c r="I104" s="849">
        <v>3.559999942779541</v>
      </c>
      <c r="J104" s="849">
        <v>40</v>
      </c>
      <c r="K104" s="850">
        <v>142.39999389648437</v>
      </c>
    </row>
    <row r="105" spans="1:11" ht="14.4" customHeight="1" x14ac:dyDescent="0.3">
      <c r="A105" s="831" t="s">
        <v>575</v>
      </c>
      <c r="B105" s="832" t="s">
        <v>576</v>
      </c>
      <c r="C105" s="835" t="s">
        <v>596</v>
      </c>
      <c r="D105" s="863" t="s">
        <v>597</v>
      </c>
      <c r="E105" s="835" t="s">
        <v>2477</v>
      </c>
      <c r="F105" s="863" t="s">
        <v>2478</v>
      </c>
      <c r="G105" s="835" t="s">
        <v>2664</v>
      </c>
      <c r="H105" s="835" t="s">
        <v>2665</v>
      </c>
      <c r="I105" s="849">
        <v>15.640000343322754</v>
      </c>
      <c r="J105" s="849">
        <v>50</v>
      </c>
      <c r="K105" s="850">
        <v>782</v>
      </c>
    </row>
    <row r="106" spans="1:11" ht="14.4" customHeight="1" x14ac:dyDescent="0.3">
      <c r="A106" s="831" t="s">
        <v>575</v>
      </c>
      <c r="B106" s="832" t="s">
        <v>576</v>
      </c>
      <c r="C106" s="835" t="s">
        <v>596</v>
      </c>
      <c r="D106" s="863" t="s">
        <v>597</v>
      </c>
      <c r="E106" s="835" t="s">
        <v>2477</v>
      </c>
      <c r="F106" s="863" t="s">
        <v>2478</v>
      </c>
      <c r="G106" s="835" t="s">
        <v>2522</v>
      </c>
      <c r="H106" s="835" t="s">
        <v>2523</v>
      </c>
      <c r="I106" s="849">
        <v>2.7400000095367432</v>
      </c>
      <c r="J106" s="849">
        <v>12</v>
      </c>
      <c r="K106" s="850">
        <v>32.880001068115234</v>
      </c>
    </row>
    <row r="107" spans="1:11" ht="14.4" customHeight="1" x14ac:dyDescent="0.3">
      <c r="A107" s="831" t="s">
        <v>575</v>
      </c>
      <c r="B107" s="832" t="s">
        <v>576</v>
      </c>
      <c r="C107" s="835" t="s">
        <v>596</v>
      </c>
      <c r="D107" s="863" t="s">
        <v>597</v>
      </c>
      <c r="E107" s="835" t="s">
        <v>2477</v>
      </c>
      <c r="F107" s="863" t="s">
        <v>2478</v>
      </c>
      <c r="G107" s="835" t="s">
        <v>2666</v>
      </c>
      <c r="H107" s="835" t="s">
        <v>2667</v>
      </c>
      <c r="I107" s="849">
        <v>39.099998474121094</v>
      </c>
      <c r="J107" s="849">
        <v>20</v>
      </c>
      <c r="K107" s="850">
        <v>782</v>
      </c>
    </row>
    <row r="108" spans="1:11" ht="14.4" customHeight="1" x14ac:dyDescent="0.3">
      <c r="A108" s="831" t="s">
        <v>575</v>
      </c>
      <c r="B108" s="832" t="s">
        <v>576</v>
      </c>
      <c r="C108" s="835" t="s">
        <v>596</v>
      </c>
      <c r="D108" s="863" t="s">
        <v>597</v>
      </c>
      <c r="E108" s="835" t="s">
        <v>2477</v>
      </c>
      <c r="F108" s="863" t="s">
        <v>2478</v>
      </c>
      <c r="G108" s="835" t="s">
        <v>2526</v>
      </c>
      <c r="H108" s="835" t="s">
        <v>2527</v>
      </c>
      <c r="I108" s="849">
        <v>0.67000001668930054</v>
      </c>
      <c r="J108" s="849">
        <v>2000</v>
      </c>
      <c r="K108" s="850">
        <v>1340</v>
      </c>
    </row>
    <row r="109" spans="1:11" ht="14.4" customHeight="1" x14ac:dyDescent="0.3">
      <c r="A109" s="831" t="s">
        <v>575</v>
      </c>
      <c r="B109" s="832" t="s">
        <v>576</v>
      </c>
      <c r="C109" s="835" t="s">
        <v>596</v>
      </c>
      <c r="D109" s="863" t="s">
        <v>597</v>
      </c>
      <c r="E109" s="835" t="s">
        <v>2477</v>
      </c>
      <c r="F109" s="863" t="s">
        <v>2478</v>
      </c>
      <c r="G109" s="835" t="s">
        <v>2528</v>
      </c>
      <c r="H109" s="835" t="s">
        <v>2529</v>
      </c>
      <c r="I109" s="849">
        <v>27.879999160766602</v>
      </c>
      <c r="J109" s="849">
        <v>14</v>
      </c>
      <c r="K109" s="850">
        <v>390.31998825073242</v>
      </c>
    </row>
    <row r="110" spans="1:11" ht="14.4" customHeight="1" x14ac:dyDescent="0.3">
      <c r="A110" s="831" t="s">
        <v>575</v>
      </c>
      <c r="B110" s="832" t="s">
        <v>576</v>
      </c>
      <c r="C110" s="835" t="s">
        <v>596</v>
      </c>
      <c r="D110" s="863" t="s">
        <v>597</v>
      </c>
      <c r="E110" s="835" t="s">
        <v>2477</v>
      </c>
      <c r="F110" s="863" t="s">
        <v>2478</v>
      </c>
      <c r="G110" s="835" t="s">
        <v>2530</v>
      </c>
      <c r="H110" s="835" t="s">
        <v>2531</v>
      </c>
      <c r="I110" s="849">
        <v>28.733999633789061</v>
      </c>
      <c r="J110" s="849">
        <v>35</v>
      </c>
      <c r="K110" s="850">
        <v>1005.6999816894531</v>
      </c>
    </row>
    <row r="111" spans="1:11" ht="14.4" customHeight="1" x14ac:dyDescent="0.3">
      <c r="A111" s="831" t="s">
        <v>575</v>
      </c>
      <c r="B111" s="832" t="s">
        <v>576</v>
      </c>
      <c r="C111" s="835" t="s">
        <v>596</v>
      </c>
      <c r="D111" s="863" t="s">
        <v>597</v>
      </c>
      <c r="E111" s="835" t="s">
        <v>2534</v>
      </c>
      <c r="F111" s="863" t="s">
        <v>2535</v>
      </c>
      <c r="G111" s="835" t="s">
        <v>2536</v>
      </c>
      <c r="H111" s="835" t="s">
        <v>2537</v>
      </c>
      <c r="I111" s="849">
        <v>1.4999999664723873E-2</v>
      </c>
      <c r="J111" s="849">
        <v>700</v>
      </c>
      <c r="K111" s="850">
        <v>9</v>
      </c>
    </row>
    <row r="112" spans="1:11" ht="14.4" customHeight="1" x14ac:dyDescent="0.3">
      <c r="A112" s="831" t="s">
        <v>575</v>
      </c>
      <c r="B112" s="832" t="s">
        <v>576</v>
      </c>
      <c r="C112" s="835" t="s">
        <v>596</v>
      </c>
      <c r="D112" s="863" t="s">
        <v>597</v>
      </c>
      <c r="E112" s="835" t="s">
        <v>2534</v>
      </c>
      <c r="F112" s="863" t="s">
        <v>2535</v>
      </c>
      <c r="G112" s="835" t="s">
        <v>2668</v>
      </c>
      <c r="H112" s="835" t="s">
        <v>2669</v>
      </c>
      <c r="I112" s="849">
        <v>47.189998626708984</v>
      </c>
      <c r="J112" s="849">
        <v>50</v>
      </c>
      <c r="K112" s="850">
        <v>2359.5</v>
      </c>
    </row>
    <row r="113" spans="1:11" ht="14.4" customHeight="1" x14ac:dyDescent="0.3">
      <c r="A113" s="831" t="s">
        <v>575</v>
      </c>
      <c r="B113" s="832" t="s">
        <v>576</v>
      </c>
      <c r="C113" s="835" t="s">
        <v>596</v>
      </c>
      <c r="D113" s="863" t="s">
        <v>597</v>
      </c>
      <c r="E113" s="835" t="s">
        <v>2534</v>
      </c>
      <c r="F113" s="863" t="s">
        <v>2535</v>
      </c>
      <c r="G113" s="835" t="s">
        <v>2670</v>
      </c>
      <c r="H113" s="835" t="s">
        <v>2671</v>
      </c>
      <c r="I113" s="849">
        <v>11.144999980926514</v>
      </c>
      <c r="J113" s="849">
        <v>200</v>
      </c>
      <c r="K113" s="850">
        <v>2229</v>
      </c>
    </row>
    <row r="114" spans="1:11" ht="14.4" customHeight="1" x14ac:dyDescent="0.3">
      <c r="A114" s="831" t="s">
        <v>575</v>
      </c>
      <c r="B114" s="832" t="s">
        <v>576</v>
      </c>
      <c r="C114" s="835" t="s">
        <v>596</v>
      </c>
      <c r="D114" s="863" t="s">
        <v>597</v>
      </c>
      <c r="E114" s="835" t="s">
        <v>2534</v>
      </c>
      <c r="F114" s="863" t="s">
        <v>2535</v>
      </c>
      <c r="G114" s="835" t="s">
        <v>2538</v>
      </c>
      <c r="H114" s="835" t="s">
        <v>2539</v>
      </c>
      <c r="I114" s="849">
        <v>3.4500000476837158</v>
      </c>
      <c r="J114" s="849">
        <v>360</v>
      </c>
      <c r="K114" s="850">
        <v>1242.7999572753906</v>
      </c>
    </row>
    <row r="115" spans="1:11" ht="14.4" customHeight="1" x14ac:dyDescent="0.3">
      <c r="A115" s="831" t="s">
        <v>575</v>
      </c>
      <c r="B115" s="832" t="s">
        <v>576</v>
      </c>
      <c r="C115" s="835" t="s">
        <v>596</v>
      </c>
      <c r="D115" s="863" t="s">
        <v>597</v>
      </c>
      <c r="E115" s="835" t="s">
        <v>2534</v>
      </c>
      <c r="F115" s="863" t="s">
        <v>2535</v>
      </c>
      <c r="G115" s="835" t="s">
        <v>2540</v>
      </c>
      <c r="H115" s="835" t="s">
        <v>2541</v>
      </c>
      <c r="I115" s="849">
        <v>17.979999542236328</v>
      </c>
      <c r="J115" s="849">
        <v>150</v>
      </c>
      <c r="K115" s="850">
        <v>2697</v>
      </c>
    </row>
    <row r="116" spans="1:11" ht="14.4" customHeight="1" x14ac:dyDescent="0.3">
      <c r="A116" s="831" t="s">
        <v>575</v>
      </c>
      <c r="B116" s="832" t="s">
        <v>576</v>
      </c>
      <c r="C116" s="835" t="s">
        <v>596</v>
      </c>
      <c r="D116" s="863" t="s">
        <v>597</v>
      </c>
      <c r="E116" s="835" t="s">
        <v>2534</v>
      </c>
      <c r="F116" s="863" t="s">
        <v>2535</v>
      </c>
      <c r="G116" s="835" t="s">
        <v>2542</v>
      </c>
      <c r="H116" s="835" t="s">
        <v>2543</v>
      </c>
      <c r="I116" s="849">
        <v>17.979999542236328</v>
      </c>
      <c r="J116" s="849">
        <v>50</v>
      </c>
      <c r="K116" s="850">
        <v>899</v>
      </c>
    </row>
    <row r="117" spans="1:11" ht="14.4" customHeight="1" x14ac:dyDescent="0.3">
      <c r="A117" s="831" t="s">
        <v>575</v>
      </c>
      <c r="B117" s="832" t="s">
        <v>576</v>
      </c>
      <c r="C117" s="835" t="s">
        <v>596</v>
      </c>
      <c r="D117" s="863" t="s">
        <v>597</v>
      </c>
      <c r="E117" s="835" t="s">
        <v>2534</v>
      </c>
      <c r="F117" s="863" t="s">
        <v>2535</v>
      </c>
      <c r="G117" s="835" t="s">
        <v>2548</v>
      </c>
      <c r="H117" s="835" t="s">
        <v>2549</v>
      </c>
      <c r="I117" s="849">
        <v>22.989999771118164</v>
      </c>
      <c r="J117" s="849">
        <v>70</v>
      </c>
      <c r="K117" s="850">
        <v>1609.2999877929687</v>
      </c>
    </row>
    <row r="118" spans="1:11" ht="14.4" customHeight="1" x14ac:dyDescent="0.3">
      <c r="A118" s="831" t="s">
        <v>575</v>
      </c>
      <c r="B118" s="832" t="s">
        <v>576</v>
      </c>
      <c r="C118" s="835" t="s">
        <v>596</v>
      </c>
      <c r="D118" s="863" t="s">
        <v>597</v>
      </c>
      <c r="E118" s="835" t="s">
        <v>2534</v>
      </c>
      <c r="F118" s="863" t="s">
        <v>2535</v>
      </c>
      <c r="G118" s="835" t="s">
        <v>2672</v>
      </c>
      <c r="H118" s="835" t="s">
        <v>2673</v>
      </c>
      <c r="I118" s="849">
        <v>22.989999771118164</v>
      </c>
      <c r="J118" s="849">
        <v>40</v>
      </c>
      <c r="K118" s="850">
        <v>919.5999755859375</v>
      </c>
    </row>
    <row r="119" spans="1:11" ht="14.4" customHeight="1" x14ac:dyDescent="0.3">
      <c r="A119" s="831" t="s">
        <v>575</v>
      </c>
      <c r="B119" s="832" t="s">
        <v>576</v>
      </c>
      <c r="C119" s="835" t="s">
        <v>596</v>
      </c>
      <c r="D119" s="863" t="s">
        <v>597</v>
      </c>
      <c r="E119" s="835" t="s">
        <v>2534</v>
      </c>
      <c r="F119" s="863" t="s">
        <v>2535</v>
      </c>
      <c r="G119" s="835" t="s">
        <v>2674</v>
      </c>
      <c r="H119" s="835" t="s">
        <v>2675</v>
      </c>
      <c r="I119" s="849">
        <v>8.2299995422363281</v>
      </c>
      <c r="J119" s="849">
        <v>50</v>
      </c>
      <c r="K119" s="850">
        <v>411.39999389648437</v>
      </c>
    </row>
    <row r="120" spans="1:11" ht="14.4" customHeight="1" x14ac:dyDescent="0.3">
      <c r="A120" s="831" t="s">
        <v>575</v>
      </c>
      <c r="B120" s="832" t="s">
        <v>576</v>
      </c>
      <c r="C120" s="835" t="s">
        <v>596</v>
      </c>
      <c r="D120" s="863" t="s">
        <v>597</v>
      </c>
      <c r="E120" s="835" t="s">
        <v>2534</v>
      </c>
      <c r="F120" s="863" t="s">
        <v>2535</v>
      </c>
      <c r="G120" s="835" t="s">
        <v>2552</v>
      </c>
      <c r="H120" s="835" t="s">
        <v>2553</v>
      </c>
      <c r="I120" s="849">
        <v>9.6800003051757812</v>
      </c>
      <c r="J120" s="849">
        <v>200</v>
      </c>
      <c r="K120" s="850">
        <v>1936</v>
      </c>
    </row>
    <row r="121" spans="1:11" ht="14.4" customHeight="1" x14ac:dyDescent="0.3">
      <c r="A121" s="831" t="s">
        <v>575</v>
      </c>
      <c r="B121" s="832" t="s">
        <v>576</v>
      </c>
      <c r="C121" s="835" t="s">
        <v>596</v>
      </c>
      <c r="D121" s="863" t="s">
        <v>597</v>
      </c>
      <c r="E121" s="835" t="s">
        <v>2534</v>
      </c>
      <c r="F121" s="863" t="s">
        <v>2535</v>
      </c>
      <c r="G121" s="835" t="s">
        <v>2676</v>
      </c>
      <c r="H121" s="835" t="s">
        <v>2677</v>
      </c>
      <c r="I121" s="849">
        <v>2.8299999237060547</v>
      </c>
      <c r="J121" s="849">
        <v>5</v>
      </c>
      <c r="K121" s="850">
        <v>14.149999618530273</v>
      </c>
    </row>
    <row r="122" spans="1:11" ht="14.4" customHeight="1" x14ac:dyDescent="0.3">
      <c r="A122" s="831" t="s">
        <v>575</v>
      </c>
      <c r="B122" s="832" t="s">
        <v>576</v>
      </c>
      <c r="C122" s="835" t="s">
        <v>596</v>
      </c>
      <c r="D122" s="863" t="s">
        <v>597</v>
      </c>
      <c r="E122" s="835" t="s">
        <v>2534</v>
      </c>
      <c r="F122" s="863" t="s">
        <v>2535</v>
      </c>
      <c r="G122" s="835" t="s">
        <v>2678</v>
      </c>
      <c r="H122" s="835" t="s">
        <v>2679</v>
      </c>
      <c r="I122" s="849">
        <v>183.91999816894531</v>
      </c>
      <c r="J122" s="849">
        <v>1</v>
      </c>
      <c r="K122" s="850">
        <v>183.91999816894531</v>
      </c>
    </row>
    <row r="123" spans="1:11" ht="14.4" customHeight="1" x14ac:dyDescent="0.3">
      <c r="A123" s="831" t="s">
        <v>575</v>
      </c>
      <c r="B123" s="832" t="s">
        <v>576</v>
      </c>
      <c r="C123" s="835" t="s">
        <v>596</v>
      </c>
      <c r="D123" s="863" t="s">
        <v>597</v>
      </c>
      <c r="E123" s="835" t="s">
        <v>2534</v>
      </c>
      <c r="F123" s="863" t="s">
        <v>2535</v>
      </c>
      <c r="G123" s="835" t="s">
        <v>2680</v>
      </c>
      <c r="H123" s="835" t="s">
        <v>2681</v>
      </c>
      <c r="I123" s="849">
        <v>5.0199999809265137</v>
      </c>
      <c r="J123" s="849">
        <v>50</v>
      </c>
      <c r="K123" s="850">
        <v>251.08000183105469</v>
      </c>
    </row>
    <row r="124" spans="1:11" ht="14.4" customHeight="1" x14ac:dyDescent="0.3">
      <c r="A124" s="831" t="s">
        <v>575</v>
      </c>
      <c r="B124" s="832" t="s">
        <v>576</v>
      </c>
      <c r="C124" s="835" t="s">
        <v>596</v>
      </c>
      <c r="D124" s="863" t="s">
        <v>597</v>
      </c>
      <c r="E124" s="835" t="s">
        <v>2534</v>
      </c>
      <c r="F124" s="863" t="s">
        <v>2535</v>
      </c>
      <c r="G124" s="835" t="s">
        <v>2682</v>
      </c>
      <c r="H124" s="835" t="s">
        <v>2683</v>
      </c>
      <c r="I124" s="849">
        <v>13.310000419616699</v>
      </c>
      <c r="J124" s="849">
        <v>49</v>
      </c>
      <c r="K124" s="850">
        <v>652.19002532958984</v>
      </c>
    </row>
    <row r="125" spans="1:11" ht="14.4" customHeight="1" x14ac:dyDescent="0.3">
      <c r="A125" s="831" t="s">
        <v>575</v>
      </c>
      <c r="B125" s="832" t="s">
        <v>576</v>
      </c>
      <c r="C125" s="835" t="s">
        <v>596</v>
      </c>
      <c r="D125" s="863" t="s">
        <v>597</v>
      </c>
      <c r="E125" s="835" t="s">
        <v>2534</v>
      </c>
      <c r="F125" s="863" t="s">
        <v>2535</v>
      </c>
      <c r="G125" s="835" t="s">
        <v>2556</v>
      </c>
      <c r="H125" s="835" t="s">
        <v>2557</v>
      </c>
      <c r="I125" s="849">
        <v>2.2849999666213989</v>
      </c>
      <c r="J125" s="849">
        <v>70</v>
      </c>
      <c r="K125" s="850">
        <v>159.79999923706055</v>
      </c>
    </row>
    <row r="126" spans="1:11" ht="14.4" customHeight="1" x14ac:dyDescent="0.3">
      <c r="A126" s="831" t="s">
        <v>575</v>
      </c>
      <c r="B126" s="832" t="s">
        <v>576</v>
      </c>
      <c r="C126" s="835" t="s">
        <v>596</v>
      </c>
      <c r="D126" s="863" t="s">
        <v>597</v>
      </c>
      <c r="E126" s="835" t="s">
        <v>2534</v>
      </c>
      <c r="F126" s="863" t="s">
        <v>2535</v>
      </c>
      <c r="G126" s="835" t="s">
        <v>2560</v>
      </c>
      <c r="H126" s="835" t="s">
        <v>2561</v>
      </c>
      <c r="I126" s="849">
        <v>59.459999084472656</v>
      </c>
      <c r="J126" s="849">
        <v>5</v>
      </c>
      <c r="K126" s="850">
        <v>297.29000854492188</v>
      </c>
    </row>
    <row r="127" spans="1:11" ht="14.4" customHeight="1" x14ac:dyDescent="0.3">
      <c r="A127" s="831" t="s">
        <v>575</v>
      </c>
      <c r="B127" s="832" t="s">
        <v>576</v>
      </c>
      <c r="C127" s="835" t="s">
        <v>596</v>
      </c>
      <c r="D127" s="863" t="s">
        <v>597</v>
      </c>
      <c r="E127" s="835" t="s">
        <v>2534</v>
      </c>
      <c r="F127" s="863" t="s">
        <v>2535</v>
      </c>
      <c r="G127" s="835" t="s">
        <v>2566</v>
      </c>
      <c r="H127" s="835" t="s">
        <v>2567</v>
      </c>
      <c r="I127" s="849">
        <v>9.1999998092651367</v>
      </c>
      <c r="J127" s="849">
        <v>650</v>
      </c>
      <c r="K127" s="850">
        <v>5980</v>
      </c>
    </row>
    <row r="128" spans="1:11" ht="14.4" customHeight="1" x14ac:dyDescent="0.3">
      <c r="A128" s="831" t="s">
        <v>575</v>
      </c>
      <c r="B128" s="832" t="s">
        <v>576</v>
      </c>
      <c r="C128" s="835" t="s">
        <v>596</v>
      </c>
      <c r="D128" s="863" t="s">
        <v>597</v>
      </c>
      <c r="E128" s="835" t="s">
        <v>2534</v>
      </c>
      <c r="F128" s="863" t="s">
        <v>2535</v>
      </c>
      <c r="G128" s="835" t="s">
        <v>2684</v>
      </c>
      <c r="H128" s="835" t="s">
        <v>2685</v>
      </c>
      <c r="I128" s="849">
        <v>6.2899999618530273</v>
      </c>
      <c r="J128" s="849">
        <v>130</v>
      </c>
      <c r="K128" s="850">
        <v>817.69999694824219</v>
      </c>
    </row>
    <row r="129" spans="1:11" ht="14.4" customHeight="1" x14ac:dyDescent="0.3">
      <c r="A129" s="831" t="s">
        <v>575</v>
      </c>
      <c r="B129" s="832" t="s">
        <v>576</v>
      </c>
      <c r="C129" s="835" t="s">
        <v>596</v>
      </c>
      <c r="D129" s="863" t="s">
        <v>597</v>
      </c>
      <c r="E129" s="835" t="s">
        <v>2534</v>
      </c>
      <c r="F129" s="863" t="s">
        <v>2535</v>
      </c>
      <c r="G129" s="835" t="s">
        <v>2568</v>
      </c>
      <c r="H129" s="835" t="s">
        <v>2569</v>
      </c>
      <c r="I129" s="849">
        <v>172.5</v>
      </c>
      <c r="J129" s="849">
        <v>3</v>
      </c>
      <c r="K129" s="850">
        <v>517.5</v>
      </c>
    </row>
    <row r="130" spans="1:11" ht="14.4" customHeight="1" x14ac:dyDescent="0.3">
      <c r="A130" s="831" t="s">
        <v>575</v>
      </c>
      <c r="B130" s="832" t="s">
        <v>576</v>
      </c>
      <c r="C130" s="835" t="s">
        <v>596</v>
      </c>
      <c r="D130" s="863" t="s">
        <v>597</v>
      </c>
      <c r="E130" s="835" t="s">
        <v>2534</v>
      </c>
      <c r="F130" s="863" t="s">
        <v>2535</v>
      </c>
      <c r="G130" s="835" t="s">
        <v>2686</v>
      </c>
      <c r="H130" s="835" t="s">
        <v>2687</v>
      </c>
      <c r="I130" s="849">
        <v>268.6199951171875</v>
      </c>
      <c r="J130" s="849">
        <v>11</v>
      </c>
      <c r="K130" s="850">
        <v>2954.8199462890625</v>
      </c>
    </row>
    <row r="131" spans="1:11" ht="14.4" customHeight="1" x14ac:dyDescent="0.3">
      <c r="A131" s="831" t="s">
        <v>575</v>
      </c>
      <c r="B131" s="832" t="s">
        <v>576</v>
      </c>
      <c r="C131" s="835" t="s">
        <v>596</v>
      </c>
      <c r="D131" s="863" t="s">
        <v>597</v>
      </c>
      <c r="E131" s="835" t="s">
        <v>2534</v>
      </c>
      <c r="F131" s="863" t="s">
        <v>2535</v>
      </c>
      <c r="G131" s="835" t="s">
        <v>2570</v>
      </c>
      <c r="H131" s="835" t="s">
        <v>2571</v>
      </c>
      <c r="I131" s="849">
        <v>6.1700000762939453</v>
      </c>
      <c r="J131" s="849">
        <v>120</v>
      </c>
      <c r="K131" s="850">
        <v>740.40001678466797</v>
      </c>
    </row>
    <row r="132" spans="1:11" ht="14.4" customHeight="1" x14ac:dyDescent="0.3">
      <c r="A132" s="831" t="s">
        <v>575</v>
      </c>
      <c r="B132" s="832" t="s">
        <v>576</v>
      </c>
      <c r="C132" s="835" t="s">
        <v>596</v>
      </c>
      <c r="D132" s="863" t="s">
        <v>597</v>
      </c>
      <c r="E132" s="835" t="s">
        <v>2534</v>
      </c>
      <c r="F132" s="863" t="s">
        <v>2535</v>
      </c>
      <c r="G132" s="835" t="s">
        <v>2572</v>
      </c>
      <c r="H132" s="835" t="s">
        <v>2573</v>
      </c>
      <c r="I132" s="849">
        <v>1.0900000333786011</v>
      </c>
      <c r="J132" s="849">
        <v>1700</v>
      </c>
      <c r="K132" s="850">
        <v>1853</v>
      </c>
    </row>
    <row r="133" spans="1:11" ht="14.4" customHeight="1" x14ac:dyDescent="0.3">
      <c r="A133" s="831" t="s">
        <v>575</v>
      </c>
      <c r="B133" s="832" t="s">
        <v>576</v>
      </c>
      <c r="C133" s="835" t="s">
        <v>596</v>
      </c>
      <c r="D133" s="863" t="s">
        <v>597</v>
      </c>
      <c r="E133" s="835" t="s">
        <v>2534</v>
      </c>
      <c r="F133" s="863" t="s">
        <v>2535</v>
      </c>
      <c r="G133" s="835" t="s">
        <v>2574</v>
      </c>
      <c r="H133" s="835" t="s">
        <v>2575</v>
      </c>
      <c r="I133" s="849">
        <v>0.47999998927116394</v>
      </c>
      <c r="J133" s="849">
        <v>1500</v>
      </c>
      <c r="K133" s="850">
        <v>720</v>
      </c>
    </row>
    <row r="134" spans="1:11" ht="14.4" customHeight="1" x14ac:dyDescent="0.3">
      <c r="A134" s="831" t="s">
        <v>575</v>
      </c>
      <c r="B134" s="832" t="s">
        <v>576</v>
      </c>
      <c r="C134" s="835" t="s">
        <v>596</v>
      </c>
      <c r="D134" s="863" t="s">
        <v>597</v>
      </c>
      <c r="E134" s="835" t="s">
        <v>2534</v>
      </c>
      <c r="F134" s="863" t="s">
        <v>2535</v>
      </c>
      <c r="G134" s="835" t="s">
        <v>2576</v>
      </c>
      <c r="H134" s="835" t="s">
        <v>2577</v>
      </c>
      <c r="I134" s="849">
        <v>1.6699999570846558</v>
      </c>
      <c r="J134" s="849">
        <v>700</v>
      </c>
      <c r="K134" s="850">
        <v>1169</v>
      </c>
    </row>
    <row r="135" spans="1:11" ht="14.4" customHeight="1" x14ac:dyDescent="0.3">
      <c r="A135" s="831" t="s">
        <v>575</v>
      </c>
      <c r="B135" s="832" t="s">
        <v>576</v>
      </c>
      <c r="C135" s="835" t="s">
        <v>596</v>
      </c>
      <c r="D135" s="863" t="s">
        <v>597</v>
      </c>
      <c r="E135" s="835" t="s">
        <v>2534</v>
      </c>
      <c r="F135" s="863" t="s">
        <v>2535</v>
      </c>
      <c r="G135" s="835" t="s">
        <v>2578</v>
      </c>
      <c r="H135" s="835" t="s">
        <v>2579</v>
      </c>
      <c r="I135" s="849">
        <v>0.67000001668930054</v>
      </c>
      <c r="J135" s="849">
        <v>700</v>
      </c>
      <c r="K135" s="850">
        <v>469</v>
      </c>
    </row>
    <row r="136" spans="1:11" ht="14.4" customHeight="1" x14ac:dyDescent="0.3">
      <c r="A136" s="831" t="s">
        <v>575</v>
      </c>
      <c r="B136" s="832" t="s">
        <v>576</v>
      </c>
      <c r="C136" s="835" t="s">
        <v>596</v>
      </c>
      <c r="D136" s="863" t="s">
        <v>597</v>
      </c>
      <c r="E136" s="835" t="s">
        <v>2534</v>
      </c>
      <c r="F136" s="863" t="s">
        <v>2535</v>
      </c>
      <c r="G136" s="835" t="s">
        <v>2688</v>
      </c>
      <c r="H136" s="835" t="s">
        <v>2689</v>
      </c>
      <c r="I136" s="849">
        <v>2.1780000686645509</v>
      </c>
      <c r="J136" s="849">
        <v>1000</v>
      </c>
      <c r="K136" s="850">
        <v>2177.1500244140625</v>
      </c>
    </row>
    <row r="137" spans="1:11" ht="14.4" customHeight="1" x14ac:dyDescent="0.3">
      <c r="A137" s="831" t="s">
        <v>575</v>
      </c>
      <c r="B137" s="832" t="s">
        <v>576</v>
      </c>
      <c r="C137" s="835" t="s">
        <v>596</v>
      </c>
      <c r="D137" s="863" t="s">
        <v>597</v>
      </c>
      <c r="E137" s="835" t="s">
        <v>2534</v>
      </c>
      <c r="F137" s="863" t="s">
        <v>2535</v>
      </c>
      <c r="G137" s="835" t="s">
        <v>2586</v>
      </c>
      <c r="H137" s="835" t="s">
        <v>2587</v>
      </c>
      <c r="I137" s="849">
        <v>0.4699999988079071</v>
      </c>
      <c r="J137" s="849">
        <v>400</v>
      </c>
      <c r="K137" s="850">
        <v>188</v>
      </c>
    </row>
    <row r="138" spans="1:11" ht="14.4" customHeight="1" x14ac:dyDescent="0.3">
      <c r="A138" s="831" t="s">
        <v>575</v>
      </c>
      <c r="B138" s="832" t="s">
        <v>576</v>
      </c>
      <c r="C138" s="835" t="s">
        <v>596</v>
      </c>
      <c r="D138" s="863" t="s">
        <v>597</v>
      </c>
      <c r="E138" s="835" t="s">
        <v>2534</v>
      </c>
      <c r="F138" s="863" t="s">
        <v>2535</v>
      </c>
      <c r="G138" s="835" t="s">
        <v>2588</v>
      </c>
      <c r="H138" s="835" t="s">
        <v>2589</v>
      </c>
      <c r="I138" s="849">
        <v>21.229999542236328</v>
      </c>
      <c r="J138" s="849">
        <v>20</v>
      </c>
      <c r="K138" s="850">
        <v>424.60000610351562</v>
      </c>
    </row>
    <row r="139" spans="1:11" ht="14.4" customHeight="1" x14ac:dyDescent="0.3">
      <c r="A139" s="831" t="s">
        <v>575</v>
      </c>
      <c r="B139" s="832" t="s">
        <v>576</v>
      </c>
      <c r="C139" s="835" t="s">
        <v>596</v>
      </c>
      <c r="D139" s="863" t="s">
        <v>597</v>
      </c>
      <c r="E139" s="835" t="s">
        <v>2534</v>
      </c>
      <c r="F139" s="863" t="s">
        <v>2535</v>
      </c>
      <c r="G139" s="835" t="s">
        <v>2590</v>
      </c>
      <c r="H139" s="835" t="s">
        <v>2591</v>
      </c>
      <c r="I139" s="849">
        <v>1.9850000143051147</v>
      </c>
      <c r="J139" s="849">
        <v>100</v>
      </c>
      <c r="K139" s="850">
        <v>198.5</v>
      </c>
    </row>
    <row r="140" spans="1:11" ht="14.4" customHeight="1" x14ac:dyDescent="0.3">
      <c r="A140" s="831" t="s">
        <v>575</v>
      </c>
      <c r="B140" s="832" t="s">
        <v>576</v>
      </c>
      <c r="C140" s="835" t="s">
        <v>596</v>
      </c>
      <c r="D140" s="863" t="s">
        <v>597</v>
      </c>
      <c r="E140" s="835" t="s">
        <v>2534</v>
      </c>
      <c r="F140" s="863" t="s">
        <v>2535</v>
      </c>
      <c r="G140" s="835" t="s">
        <v>2592</v>
      </c>
      <c r="H140" s="835" t="s">
        <v>2593</v>
      </c>
      <c r="I140" s="849">
        <v>2.0449999570846558</v>
      </c>
      <c r="J140" s="849">
        <v>100</v>
      </c>
      <c r="K140" s="850">
        <v>204.5</v>
      </c>
    </row>
    <row r="141" spans="1:11" ht="14.4" customHeight="1" x14ac:dyDescent="0.3">
      <c r="A141" s="831" t="s">
        <v>575</v>
      </c>
      <c r="B141" s="832" t="s">
        <v>576</v>
      </c>
      <c r="C141" s="835" t="s">
        <v>596</v>
      </c>
      <c r="D141" s="863" t="s">
        <v>597</v>
      </c>
      <c r="E141" s="835" t="s">
        <v>2534</v>
      </c>
      <c r="F141" s="863" t="s">
        <v>2535</v>
      </c>
      <c r="G141" s="835" t="s">
        <v>2690</v>
      </c>
      <c r="H141" s="835" t="s">
        <v>2691</v>
      </c>
      <c r="I141" s="849">
        <v>3.0724999308586121</v>
      </c>
      <c r="J141" s="849">
        <v>200</v>
      </c>
      <c r="K141" s="850">
        <v>614.5</v>
      </c>
    </row>
    <row r="142" spans="1:11" ht="14.4" customHeight="1" x14ac:dyDescent="0.3">
      <c r="A142" s="831" t="s">
        <v>575</v>
      </c>
      <c r="B142" s="832" t="s">
        <v>576</v>
      </c>
      <c r="C142" s="835" t="s">
        <v>596</v>
      </c>
      <c r="D142" s="863" t="s">
        <v>597</v>
      </c>
      <c r="E142" s="835" t="s">
        <v>2534</v>
      </c>
      <c r="F142" s="863" t="s">
        <v>2535</v>
      </c>
      <c r="G142" s="835" t="s">
        <v>2600</v>
      </c>
      <c r="H142" s="835" t="s">
        <v>2601</v>
      </c>
      <c r="I142" s="849">
        <v>2.1666667461395264</v>
      </c>
      <c r="J142" s="849">
        <v>150</v>
      </c>
      <c r="K142" s="850">
        <v>325</v>
      </c>
    </row>
    <row r="143" spans="1:11" ht="14.4" customHeight="1" x14ac:dyDescent="0.3">
      <c r="A143" s="831" t="s">
        <v>575</v>
      </c>
      <c r="B143" s="832" t="s">
        <v>576</v>
      </c>
      <c r="C143" s="835" t="s">
        <v>596</v>
      </c>
      <c r="D143" s="863" t="s">
        <v>597</v>
      </c>
      <c r="E143" s="835" t="s">
        <v>2534</v>
      </c>
      <c r="F143" s="863" t="s">
        <v>2535</v>
      </c>
      <c r="G143" s="835" t="s">
        <v>2600</v>
      </c>
      <c r="H143" s="835" t="s">
        <v>2692</v>
      </c>
      <c r="I143" s="849">
        <v>2.1700000762939453</v>
      </c>
      <c r="J143" s="849">
        <v>50</v>
      </c>
      <c r="K143" s="850">
        <v>108.5</v>
      </c>
    </row>
    <row r="144" spans="1:11" ht="14.4" customHeight="1" x14ac:dyDescent="0.3">
      <c r="A144" s="831" t="s">
        <v>575</v>
      </c>
      <c r="B144" s="832" t="s">
        <v>576</v>
      </c>
      <c r="C144" s="835" t="s">
        <v>596</v>
      </c>
      <c r="D144" s="863" t="s">
        <v>597</v>
      </c>
      <c r="E144" s="835" t="s">
        <v>2534</v>
      </c>
      <c r="F144" s="863" t="s">
        <v>2535</v>
      </c>
      <c r="G144" s="835" t="s">
        <v>2693</v>
      </c>
      <c r="H144" s="835" t="s">
        <v>2694</v>
      </c>
      <c r="I144" s="849">
        <v>4.7300000190734863</v>
      </c>
      <c r="J144" s="849">
        <v>20</v>
      </c>
      <c r="K144" s="850">
        <v>94.599998474121094</v>
      </c>
    </row>
    <row r="145" spans="1:11" ht="14.4" customHeight="1" x14ac:dyDescent="0.3">
      <c r="A145" s="831" t="s">
        <v>575</v>
      </c>
      <c r="B145" s="832" t="s">
        <v>576</v>
      </c>
      <c r="C145" s="835" t="s">
        <v>596</v>
      </c>
      <c r="D145" s="863" t="s">
        <v>597</v>
      </c>
      <c r="E145" s="835" t="s">
        <v>2534</v>
      </c>
      <c r="F145" s="863" t="s">
        <v>2535</v>
      </c>
      <c r="G145" s="835" t="s">
        <v>2604</v>
      </c>
      <c r="H145" s="835" t="s">
        <v>2605</v>
      </c>
      <c r="I145" s="849">
        <v>2.5199999809265137</v>
      </c>
      <c r="J145" s="849">
        <v>50</v>
      </c>
      <c r="K145" s="850">
        <v>126</v>
      </c>
    </row>
    <row r="146" spans="1:11" ht="14.4" customHeight="1" x14ac:dyDescent="0.3">
      <c r="A146" s="831" t="s">
        <v>575</v>
      </c>
      <c r="B146" s="832" t="s">
        <v>576</v>
      </c>
      <c r="C146" s="835" t="s">
        <v>596</v>
      </c>
      <c r="D146" s="863" t="s">
        <v>597</v>
      </c>
      <c r="E146" s="835" t="s">
        <v>2534</v>
      </c>
      <c r="F146" s="863" t="s">
        <v>2535</v>
      </c>
      <c r="G146" s="835" t="s">
        <v>2606</v>
      </c>
      <c r="H146" s="835" t="s">
        <v>2607</v>
      </c>
      <c r="I146" s="849">
        <v>21.234999656677246</v>
      </c>
      <c r="J146" s="849">
        <v>14</v>
      </c>
      <c r="K146" s="850">
        <v>297.29999542236328</v>
      </c>
    </row>
    <row r="147" spans="1:11" ht="14.4" customHeight="1" x14ac:dyDescent="0.3">
      <c r="A147" s="831" t="s">
        <v>575</v>
      </c>
      <c r="B147" s="832" t="s">
        <v>576</v>
      </c>
      <c r="C147" s="835" t="s">
        <v>596</v>
      </c>
      <c r="D147" s="863" t="s">
        <v>597</v>
      </c>
      <c r="E147" s="835" t="s">
        <v>2534</v>
      </c>
      <c r="F147" s="863" t="s">
        <v>2535</v>
      </c>
      <c r="G147" s="835" t="s">
        <v>2606</v>
      </c>
      <c r="H147" s="835" t="s">
        <v>2608</v>
      </c>
      <c r="I147" s="849">
        <v>21.239999771118164</v>
      </c>
      <c r="J147" s="849">
        <v>10</v>
      </c>
      <c r="K147" s="850">
        <v>212.39999389648437</v>
      </c>
    </row>
    <row r="148" spans="1:11" ht="14.4" customHeight="1" x14ac:dyDescent="0.3">
      <c r="A148" s="831" t="s">
        <v>575</v>
      </c>
      <c r="B148" s="832" t="s">
        <v>576</v>
      </c>
      <c r="C148" s="835" t="s">
        <v>596</v>
      </c>
      <c r="D148" s="863" t="s">
        <v>597</v>
      </c>
      <c r="E148" s="835" t="s">
        <v>2609</v>
      </c>
      <c r="F148" s="863" t="s">
        <v>2610</v>
      </c>
      <c r="G148" s="835" t="s">
        <v>2611</v>
      </c>
      <c r="H148" s="835" t="s">
        <v>2612</v>
      </c>
      <c r="I148" s="849">
        <v>10.346000289916992</v>
      </c>
      <c r="J148" s="849">
        <v>440</v>
      </c>
      <c r="K148" s="850">
        <v>4519.5999755859375</v>
      </c>
    </row>
    <row r="149" spans="1:11" ht="14.4" customHeight="1" x14ac:dyDescent="0.3">
      <c r="A149" s="831" t="s">
        <v>575</v>
      </c>
      <c r="B149" s="832" t="s">
        <v>576</v>
      </c>
      <c r="C149" s="835" t="s">
        <v>596</v>
      </c>
      <c r="D149" s="863" t="s">
        <v>597</v>
      </c>
      <c r="E149" s="835" t="s">
        <v>2613</v>
      </c>
      <c r="F149" s="863" t="s">
        <v>2614</v>
      </c>
      <c r="G149" s="835" t="s">
        <v>2615</v>
      </c>
      <c r="H149" s="835" t="s">
        <v>2616</v>
      </c>
      <c r="I149" s="849">
        <v>0.30600000619888307</v>
      </c>
      <c r="J149" s="849">
        <v>600</v>
      </c>
      <c r="K149" s="850">
        <v>183</v>
      </c>
    </row>
    <row r="150" spans="1:11" ht="14.4" customHeight="1" x14ac:dyDescent="0.3">
      <c r="A150" s="831" t="s">
        <v>575</v>
      </c>
      <c r="B150" s="832" t="s">
        <v>576</v>
      </c>
      <c r="C150" s="835" t="s">
        <v>596</v>
      </c>
      <c r="D150" s="863" t="s">
        <v>597</v>
      </c>
      <c r="E150" s="835" t="s">
        <v>2613</v>
      </c>
      <c r="F150" s="863" t="s">
        <v>2614</v>
      </c>
      <c r="G150" s="835" t="s">
        <v>2617</v>
      </c>
      <c r="H150" s="835" t="s">
        <v>2618</v>
      </c>
      <c r="I150" s="849">
        <v>0.30400000810623168</v>
      </c>
      <c r="J150" s="849">
        <v>1000</v>
      </c>
      <c r="K150" s="850">
        <v>302</v>
      </c>
    </row>
    <row r="151" spans="1:11" ht="14.4" customHeight="1" x14ac:dyDescent="0.3">
      <c r="A151" s="831" t="s">
        <v>575</v>
      </c>
      <c r="B151" s="832" t="s">
        <v>576</v>
      </c>
      <c r="C151" s="835" t="s">
        <v>596</v>
      </c>
      <c r="D151" s="863" t="s">
        <v>597</v>
      </c>
      <c r="E151" s="835" t="s">
        <v>2613</v>
      </c>
      <c r="F151" s="863" t="s">
        <v>2614</v>
      </c>
      <c r="G151" s="835" t="s">
        <v>2621</v>
      </c>
      <c r="H151" s="835" t="s">
        <v>2622</v>
      </c>
      <c r="I151" s="849">
        <v>0.53666667640209198</v>
      </c>
      <c r="J151" s="849">
        <v>1100</v>
      </c>
      <c r="K151" s="850">
        <v>583</v>
      </c>
    </row>
    <row r="152" spans="1:11" ht="14.4" customHeight="1" x14ac:dyDescent="0.3">
      <c r="A152" s="831" t="s">
        <v>575</v>
      </c>
      <c r="B152" s="832" t="s">
        <v>576</v>
      </c>
      <c r="C152" s="835" t="s">
        <v>596</v>
      </c>
      <c r="D152" s="863" t="s">
        <v>597</v>
      </c>
      <c r="E152" s="835" t="s">
        <v>2613</v>
      </c>
      <c r="F152" s="863" t="s">
        <v>2614</v>
      </c>
      <c r="G152" s="835" t="s">
        <v>2695</v>
      </c>
      <c r="H152" s="835" t="s">
        <v>2696</v>
      </c>
      <c r="I152" s="849">
        <v>0.74666668971379602</v>
      </c>
      <c r="J152" s="849">
        <v>300</v>
      </c>
      <c r="K152" s="850">
        <v>224</v>
      </c>
    </row>
    <row r="153" spans="1:11" ht="14.4" customHeight="1" x14ac:dyDescent="0.3">
      <c r="A153" s="831" t="s">
        <v>575</v>
      </c>
      <c r="B153" s="832" t="s">
        <v>576</v>
      </c>
      <c r="C153" s="835" t="s">
        <v>596</v>
      </c>
      <c r="D153" s="863" t="s">
        <v>597</v>
      </c>
      <c r="E153" s="835" t="s">
        <v>2613</v>
      </c>
      <c r="F153" s="863" t="s">
        <v>2614</v>
      </c>
      <c r="G153" s="835" t="s">
        <v>2623</v>
      </c>
      <c r="H153" s="835" t="s">
        <v>2624</v>
      </c>
      <c r="I153" s="849">
        <v>1.7999999523162842</v>
      </c>
      <c r="J153" s="849">
        <v>200</v>
      </c>
      <c r="K153" s="850">
        <v>360</v>
      </c>
    </row>
    <row r="154" spans="1:11" ht="14.4" customHeight="1" x14ac:dyDescent="0.3">
      <c r="A154" s="831" t="s">
        <v>575</v>
      </c>
      <c r="B154" s="832" t="s">
        <v>576</v>
      </c>
      <c r="C154" s="835" t="s">
        <v>596</v>
      </c>
      <c r="D154" s="863" t="s">
        <v>597</v>
      </c>
      <c r="E154" s="835" t="s">
        <v>2613</v>
      </c>
      <c r="F154" s="863" t="s">
        <v>2614</v>
      </c>
      <c r="G154" s="835" t="s">
        <v>2625</v>
      </c>
      <c r="H154" s="835" t="s">
        <v>2626</v>
      </c>
      <c r="I154" s="849">
        <v>1.7999999523162842</v>
      </c>
      <c r="J154" s="849">
        <v>100</v>
      </c>
      <c r="K154" s="850">
        <v>180</v>
      </c>
    </row>
    <row r="155" spans="1:11" ht="14.4" customHeight="1" x14ac:dyDescent="0.3">
      <c r="A155" s="831" t="s">
        <v>575</v>
      </c>
      <c r="B155" s="832" t="s">
        <v>576</v>
      </c>
      <c r="C155" s="835" t="s">
        <v>596</v>
      </c>
      <c r="D155" s="863" t="s">
        <v>597</v>
      </c>
      <c r="E155" s="835" t="s">
        <v>2627</v>
      </c>
      <c r="F155" s="863" t="s">
        <v>2628</v>
      </c>
      <c r="G155" s="835" t="s">
        <v>2629</v>
      </c>
      <c r="H155" s="835" t="s">
        <v>2630</v>
      </c>
      <c r="I155" s="849">
        <v>0.68999999761581421</v>
      </c>
      <c r="J155" s="849">
        <v>600</v>
      </c>
      <c r="K155" s="850">
        <v>414</v>
      </c>
    </row>
    <row r="156" spans="1:11" ht="14.4" customHeight="1" x14ac:dyDescent="0.3">
      <c r="A156" s="831" t="s">
        <v>575</v>
      </c>
      <c r="B156" s="832" t="s">
        <v>576</v>
      </c>
      <c r="C156" s="835" t="s">
        <v>596</v>
      </c>
      <c r="D156" s="863" t="s">
        <v>597</v>
      </c>
      <c r="E156" s="835" t="s">
        <v>2627</v>
      </c>
      <c r="F156" s="863" t="s">
        <v>2628</v>
      </c>
      <c r="G156" s="835" t="s">
        <v>2631</v>
      </c>
      <c r="H156" s="835" t="s">
        <v>2632</v>
      </c>
      <c r="I156" s="849">
        <v>0.68999999761581421</v>
      </c>
      <c r="J156" s="849">
        <v>12400</v>
      </c>
      <c r="K156" s="850">
        <v>8556</v>
      </c>
    </row>
    <row r="157" spans="1:11" ht="14.4" customHeight="1" x14ac:dyDescent="0.3">
      <c r="A157" s="831" t="s">
        <v>575</v>
      </c>
      <c r="B157" s="832" t="s">
        <v>576</v>
      </c>
      <c r="C157" s="835" t="s">
        <v>596</v>
      </c>
      <c r="D157" s="863" t="s">
        <v>597</v>
      </c>
      <c r="E157" s="835" t="s">
        <v>2627</v>
      </c>
      <c r="F157" s="863" t="s">
        <v>2628</v>
      </c>
      <c r="G157" s="835" t="s">
        <v>2697</v>
      </c>
      <c r="H157" s="835" t="s">
        <v>2698</v>
      </c>
      <c r="I157" s="849">
        <v>12.579999923706055</v>
      </c>
      <c r="J157" s="849">
        <v>125</v>
      </c>
      <c r="K157" s="850">
        <v>1572.25</v>
      </c>
    </row>
    <row r="158" spans="1:11" ht="14.4" customHeight="1" x14ac:dyDescent="0.3">
      <c r="A158" s="831" t="s">
        <v>575</v>
      </c>
      <c r="B158" s="832" t="s">
        <v>576</v>
      </c>
      <c r="C158" s="835" t="s">
        <v>596</v>
      </c>
      <c r="D158" s="863" t="s">
        <v>597</v>
      </c>
      <c r="E158" s="835" t="s">
        <v>2627</v>
      </c>
      <c r="F158" s="863" t="s">
        <v>2628</v>
      </c>
      <c r="G158" s="835" t="s">
        <v>2699</v>
      </c>
      <c r="H158" s="835" t="s">
        <v>2700</v>
      </c>
      <c r="I158" s="849">
        <v>6.2399997711181641</v>
      </c>
      <c r="J158" s="849">
        <v>140</v>
      </c>
      <c r="K158" s="850">
        <v>873.5999755859375</v>
      </c>
    </row>
    <row r="159" spans="1:11" ht="14.4" customHeight="1" x14ac:dyDescent="0.3">
      <c r="A159" s="831" t="s">
        <v>575</v>
      </c>
      <c r="B159" s="832" t="s">
        <v>576</v>
      </c>
      <c r="C159" s="835" t="s">
        <v>596</v>
      </c>
      <c r="D159" s="863" t="s">
        <v>597</v>
      </c>
      <c r="E159" s="835" t="s">
        <v>2637</v>
      </c>
      <c r="F159" s="863" t="s">
        <v>2638</v>
      </c>
      <c r="G159" s="835" t="s">
        <v>2641</v>
      </c>
      <c r="H159" s="835" t="s">
        <v>2642</v>
      </c>
      <c r="I159" s="849">
        <v>15.609999656677246</v>
      </c>
      <c r="J159" s="849">
        <v>40</v>
      </c>
      <c r="K159" s="850">
        <v>624.4000244140625</v>
      </c>
    </row>
    <row r="160" spans="1:11" ht="14.4" customHeight="1" x14ac:dyDescent="0.3">
      <c r="A160" s="831" t="s">
        <v>575</v>
      </c>
      <c r="B160" s="832" t="s">
        <v>576</v>
      </c>
      <c r="C160" s="835" t="s">
        <v>599</v>
      </c>
      <c r="D160" s="863" t="s">
        <v>600</v>
      </c>
      <c r="E160" s="835" t="s">
        <v>2477</v>
      </c>
      <c r="F160" s="863" t="s">
        <v>2478</v>
      </c>
      <c r="G160" s="835" t="s">
        <v>2701</v>
      </c>
      <c r="H160" s="835" t="s">
        <v>2702</v>
      </c>
      <c r="I160" s="849">
        <v>0.87999999523162842</v>
      </c>
      <c r="J160" s="849">
        <v>1300</v>
      </c>
      <c r="K160" s="850">
        <v>1144</v>
      </c>
    </row>
    <row r="161" spans="1:11" ht="14.4" customHeight="1" x14ac:dyDescent="0.3">
      <c r="A161" s="831" t="s">
        <v>575</v>
      </c>
      <c r="B161" s="832" t="s">
        <v>576</v>
      </c>
      <c r="C161" s="835" t="s">
        <v>599</v>
      </c>
      <c r="D161" s="863" t="s">
        <v>600</v>
      </c>
      <c r="E161" s="835" t="s">
        <v>2477</v>
      </c>
      <c r="F161" s="863" t="s">
        <v>2478</v>
      </c>
      <c r="G161" s="835" t="s">
        <v>2703</v>
      </c>
      <c r="H161" s="835" t="s">
        <v>2704</v>
      </c>
      <c r="I161" s="849">
        <v>3.0099999904632568</v>
      </c>
      <c r="J161" s="849">
        <v>40</v>
      </c>
      <c r="K161" s="850">
        <v>120.40000152587891</v>
      </c>
    </row>
    <row r="162" spans="1:11" ht="14.4" customHeight="1" x14ac:dyDescent="0.3">
      <c r="A162" s="831" t="s">
        <v>575</v>
      </c>
      <c r="B162" s="832" t="s">
        <v>576</v>
      </c>
      <c r="C162" s="835" t="s">
        <v>599</v>
      </c>
      <c r="D162" s="863" t="s">
        <v>600</v>
      </c>
      <c r="E162" s="835" t="s">
        <v>2477</v>
      </c>
      <c r="F162" s="863" t="s">
        <v>2478</v>
      </c>
      <c r="G162" s="835" t="s">
        <v>2482</v>
      </c>
      <c r="H162" s="835" t="s">
        <v>2483</v>
      </c>
      <c r="I162" s="849">
        <v>1.2899999618530273</v>
      </c>
      <c r="J162" s="849">
        <v>100</v>
      </c>
      <c r="K162" s="850">
        <v>129</v>
      </c>
    </row>
    <row r="163" spans="1:11" ht="14.4" customHeight="1" x14ac:dyDescent="0.3">
      <c r="A163" s="831" t="s">
        <v>575</v>
      </c>
      <c r="B163" s="832" t="s">
        <v>576</v>
      </c>
      <c r="C163" s="835" t="s">
        <v>599</v>
      </c>
      <c r="D163" s="863" t="s">
        <v>600</v>
      </c>
      <c r="E163" s="835" t="s">
        <v>2477</v>
      </c>
      <c r="F163" s="863" t="s">
        <v>2478</v>
      </c>
      <c r="G163" s="835" t="s">
        <v>2656</v>
      </c>
      <c r="H163" s="835" t="s">
        <v>2657</v>
      </c>
      <c r="I163" s="849">
        <v>0.86000001430511475</v>
      </c>
      <c r="J163" s="849">
        <v>200</v>
      </c>
      <c r="K163" s="850">
        <v>172</v>
      </c>
    </row>
    <row r="164" spans="1:11" ht="14.4" customHeight="1" x14ac:dyDescent="0.3">
      <c r="A164" s="831" t="s">
        <v>575</v>
      </c>
      <c r="B164" s="832" t="s">
        <v>576</v>
      </c>
      <c r="C164" s="835" t="s">
        <v>599</v>
      </c>
      <c r="D164" s="863" t="s">
        <v>600</v>
      </c>
      <c r="E164" s="835" t="s">
        <v>2477</v>
      </c>
      <c r="F164" s="863" t="s">
        <v>2478</v>
      </c>
      <c r="G164" s="835" t="s">
        <v>2490</v>
      </c>
      <c r="H164" s="835" t="s">
        <v>2491</v>
      </c>
      <c r="I164" s="849">
        <v>1.5199999809265137</v>
      </c>
      <c r="J164" s="849">
        <v>100</v>
      </c>
      <c r="K164" s="850">
        <v>152</v>
      </c>
    </row>
    <row r="165" spans="1:11" ht="14.4" customHeight="1" x14ac:dyDescent="0.3">
      <c r="A165" s="831" t="s">
        <v>575</v>
      </c>
      <c r="B165" s="832" t="s">
        <v>576</v>
      </c>
      <c r="C165" s="835" t="s">
        <v>599</v>
      </c>
      <c r="D165" s="863" t="s">
        <v>600</v>
      </c>
      <c r="E165" s="835" t="s">
        <v>2477</v>
      </c>
      <c r="F165" s="863" t="s">
        <v>2478</v>
      </c>
      <c r="G165" s="835" t="s">
        <v>2492</v>
      </c>
      <c r="H165" s="835" t="s">
        <v>2493</v>
      </c>
      <c r="I165" s="849">
        <v>2.0699999332427979</v>
      </c>
      <c r="J165" s="849">
        <v>50</v>
      </c>
      <c r="K165" s="850">
        <v>103.5</v>
      </c>
    </row>
    <row r="166" spans="1:11" ht="14.4" customHeight="1" x14ac:dyDescent="0.3">
      <c r="A166" s="831" t="s">
        <v>575</v>
      </c>
      <c r="B166" s="832" t="s">
        <v>576</v>
      </c>
      <c r="C166" s="835" t="s">
        <v>599</v>
      </c>
      <c r="D166" s="863" t="s">
        <v>600</v>
      </c>
      <c r="E166" s="835" t="s">
        <v>2477</v>
      </c>
      <c r="F166" s="863" t="s">
        <v>2478</v>
      </c>
      <c r="G166" s="835" t="s">
        <v>2494</v>
      </c>
      <c r="H166" s="835" t="s">
        <v>2495</v>
      </c>
      <c r="I166" s="849">
        <v>3.369999885559082</v>
      </c>
      <c r="J166" s="849">
        <v>100</v>
      </c>
      <c r="K166" s="850">
        <v>337</v>
      </c>
    </row>
    <row r="167" spans="1:11" ht="14.4" customHeight="1" x14ac:dyDescent="0.3">
      <c r="A167" s="831" t="s">
        <v>575</v>
      </c>
      <c r="B167" s="832" t="s">
        <v>576</v>
      </c>
      <c r="C167" s="835" t="s">
        <v>599</v>
      </c>
      <c r="D167" s="863" t="s">
        <v>600</v>
      </c>
      <c r="E167" s="835" t="s">
        <v>2477</v>
      </c>
      <c r="F167" s="863" t="s">
        <v>2478</v>
      </c>
      <c r="G167" s="835" t="s">
        <v>2660</v>
      </c>
      <c r="H167" s="835" t="s">
        <v>2661</v>
      </c>
      <c r="I167" s="849">
        <v>0.37999999523162842</v>
      </c>
      <c r="J167" s="849">
        <v>100</v>
      </c>
      <c r="K167" s="850">
        <v>38</v>
      </c>
    </row>
    <row r="168" spans="1:11" ht="14.4" customHeight="1" x14ac:dyDescent="0.3">
      <c r="A168" s="831" t="s">
        <v>575</v>
      </c>
      <c r="B168" s="832" t="s">
        <v>576</v>
      </c>
      <c r="C168" s="835" t="s">
        <v>599</v>
      </c>
      <c r="D168" s="863" t="s">
        <v>600</v>
      </c>
      <c r="E168" s="835" t="s">
        <v>2477</v>
      </c>
      <c r="F168" s="863" t="s">
        <v>2478</v>
      </c>
      <c r="G168" s="835" t="s">
        <v>2705</v>
      </c>
      <c r="H168" s="835" t="s">
        <v>2706</v>
      </c>
      <c r="I168" s="849">
        <v>7.5900001525878906</v>
      </c>
      <c r="J168" s="849">
        <v>10</v>
      </c>
      <c r="K168" s="850">
        <v>75.900001525878906</v>
      </c>
    </row>
    <row r="169" spans="1:11" ht="14.4" customHeight="1" x14ac:dyDescent="0.3">
      <c r="A169" s="831" t="s">
        <v>575</v>
      </c>
      <c r="B169" s="832" t="s">
        <v>576</v>
      </c>
      <c r="C169" s="835" t="s">
        <v>599</v>
      </c>
      <c r="D169" s="863" t="s">
        <v>600</v>
      </c>
      <c r="E169" s="835" t="s">
        <v>2477</v>
      </c>
      <c r="F169" s="863" t="s">
        <v>2478</v>
      </c>
      <c r="G169" s="835" t="s">
        <v>2707</v>
      </c>
      <c r="H169" s="835" t="s">
        <v>2708</v>
      </c>
      <c r="I169" s="849">
        <v>72.220001220703125</v>
      </c>
      <c r="J169" s="849">
        <v>1</v>
      </c>
      <c r="K169" s="850">
        <v>72.220001220703125</v>
      </c>
    </row>
    <row r="170" spans="1:11" ht="14.4" customHeight="1" x14ac:dyDescent="0.3">
      <c r="A170" s="831" t="s">
        <v>575</v>
      </c>
      <c r="B170" s="832" t="s">
        <v>576</v>
      </c>
      <c r="C170" s="835" t="s">
        <v>599</v>
      </c>
      <c r="D170" s="863" t="s">
        <v>600</v>
      </c>
      <c r="E170" s="835" t="s">
        <v>2477</v>
      </c>
      <c r="F170" s="863" t="s">
        <v>2478</v>
      </c>
      <c r="G170" s="835" t="s">
        <v>2526</v>
      </c>
      <c r="H170" s="835" t="s">
        <v>2527</v>
      </c>
      <c r="I170" s="849">
        <v>0.67000001668930054</v>
      </c>
      <c r="J170" s="849">
        <v>500</v>
      </c>
      <c r="K170" s="850">
        <v>335</v>
      </c>
    </row>
    <row r="171" spans="1:11" ht="14.4" customHeight="1" x14ac:dyDescent="0.3">
      <c r="A171" s="831" t="s">
        <v>575</v>
      </c>
      <c r="B171" s="832" t="s">
        <v>576</v>
      </c>
      <c r="C171" s="835" t="s">
        <v>599</v>
      </c>
      <c r="D171" s="863" t="s">
        <v>600</v>
      </c>
      <c r="E171" s="835" t="s">
        <v>2534</v>
      </c>
      <c r="F171" s="863" t="s">
        <v>2535</v>
      </c>
      <c r="G171" s="835" t="s">
        <v>2536</v>
      </c>
      <c r="H171" s="835" t="s">
        <v>2537</v>
      </c>
      <c r="I171" s="849">
        <v>9.9999997764825821E-3</v>
      </c>
      <c r="J171" s="849">
        <v>60</v>
      </c>
      <c r="K171" s="850">
        <v>0.60000002384185791</v>
      </c>
    </row>
    <row r="172" spans="1:11" ht="14.4" customHeight="1" x14ac:dyDescent="0.3">
      <c r="A172" s="831" t="s">
        <v>575</v>
      </c>
      <c r="B172" s="832" t="s">
        <v>576</v>
      </c>
      <c r="C172" s="835" t="s">
        <v>599</v>
      </c>
      <c r="D172" s="863" t="s">
        <v>600</v>
      </c>
      <c r="E172" s="835" t="s">
        <v>2534</v>
      </c>
      <c r="F172" s="863" t="s">
        <v>2535</v>
      </c>
      <c r="G172" s="835" t="s">
        <v>2538</v>
      </c>
      <c r="H172" s="835" t="s">
        <v>2539</v>
      </c>
      <c r="I172" s="849">
        <v>3.4450000524520874</v>
      </c>
      <c r="J172" s="849">
        <v>80</v>
      </c>
      <c r="K172" s="850">
        <v>275.59999084472656</v>
      </c>
    </row>
    <row r="173" spans="1:11" ht="14.4" customHeight="1" x14ac:dyDescent="0.3">
      <c r="A173" s="831" t="s">
        <v>575</v>
      </c>
      <c r="B173" s="832" t="s">
        <v>576</v>
      </c>
      <c r="C173" s="835" t="s">
        <v>599</v>
      </c>
      <c r="D173" s="863" t="s">
        <v>600</v>
      </c>
      <c r="E173" s="835" t="s">
        <v>2534</v>
      </c>
      <c r="F173" s="863" t="s">
        <v>2535</v>
      </c>
      <c r="G173" s="835" t="s">
        <v>2556</v>
      </c>
      <c r="H173" s="835" t="s">
        <v>2557</v>
      </c>
      <c r="I173" s="849">
        <v>2.2833333015441895</v>
      </c>
      <c r="J173" s="849">
        <v>125</v>
      </c>
      <c r="K173" s="850">
        <v>285.5</v>
      </c>
    </row>
    <row r="174" spans="1:11" ht="14.4" customHeight="1" x14ac:dyDescent="0.3">
      <c r="A174" s="831" t="s">
        <v>575</v>
      </c>
      <c r="B174" s="832" t="s">
        <v>576</v>
      </c>
      <c r="C174" s="835" t="s">
        <v>599</v>
      </c>
      <c r="D174" s="863" t="s">
        <v>600</v>
      </c>
      <c r="E174" s="835" t="s">
        <v>2534</v>
      </c>
      <c r="F174" s="863" t="s">
        <v>2535</v>
      </c>
      <c r="G174" s="835" t="s">
        <v>2562</v>
      </c>
      <c r="H174" s="835" t="s">
        <v>2563</v>
      </c>
      <c r="I174" s="849">
        <v>62.779998779296875</v>
      </c>
      <c r="J174" s="849">
        <v>6</v>
      </c>
      <c r="K174" s="850">
        <v>376.67999267578125</v>
      </c>
    </row>
    <row r="175" spans="1:11" ht="14.4" customHeight="1" x14ac:dyDescent="0.3">
      <c r="A175" s="831" t="s">
        <v>575</v>
      </c>
      <c r="B175" s="832" t="s">
        <v>576</v>
      </c>
      <c r="C175" s="835" t="s">
        <v>599</v>
      </c>
      <c r="D175" s="863" t="s">
        <v>600</v>
      </c>
      <c r="E175" s="835" t="s">
        <v>2534</v>
      </c>
      <c r="F175" s="863" t="s">
        <v>2535</v>
      </c>
      <c r="G175" s="835" t="s">
        <v>2572</v>
      </c>
      <c r="H175" s="835" t="s">
        <v>2573</v>
      </c>
      <c r="I175" s="849">
        <v>1.0900000333786011</v>
      </c>
      <c r="J175" s="849">
        <v>100</v>
      </c>
      <c r="K175" s="850">
        <v>109</v>
      </c>
    </row>
    <row r="176" spans="1:11" ht="14.4" customHeight="1" x14ac:dyDescent="0.3">
      <c r="A176" s="831" t="s">
        <v>575</v>
      </c>
      <c r="B176" s="832" t="s">
        <v>576</v>
      </c>
      <c r="C176" s="835" t="s">
        <v>599</v>
      </c>
      <c r="D176" s="863" t="s">
        <v>600</v>
      </c>
      <c r="E176" s="835" t="s">
        <v>2534</v>
      </c>
      <c r="F176" s="863" t="s">
        <v>2535</v>
      </c>
      <c r="G176" s="835" t="s">
        <v>2576</v>
      </c>
      <c r="H176" s="835" t="s">
        <v>2577</v>
      </c>
      <c r="I176" s="849">
        <v>1.6699999570846558</v>
      </c>
      <c r="J176" s="849">
        <v>100</v>
      </c>
      <c r="K176" s="850">
        <v>167</v>
      </c>
    </row>
    <row r="177" spans="1:11" ht="14.4" customHeight="1" x14ac:dyDescent="0.3">
      <c r="A177" s="831" t="s">
        <v>575</v>
      </c>
      <c r="B177" s="832" t="s">
        <v>576</v>
      </c>
      <c r="C177" s="835" t="s">
        <v>599</v>
      </c>
      <c r="D177" s="863" t="s">
        <v>600</v>
      </c>
      <c r="E177" s="835" t="s">
        <v>2534</v>
      </c>
      <c r="F177" s="863" t="s">
        <v>2535</v>
      </c>
      <c r="G177" s="835" t="s">
        <v>2590</v>
      </c>
      <c r="H177" s="835" t="s">
        <v>2591</v>
      </c>
      <c r="I177" s="849">
        <v>1.9900000095367432</v>
      </c>
      <c r="J177" s="849">
        <v>10</v>
      </c>
      <c r="K177" s="850">
        <v>19.899999618530273</v>
      </c>
    </row>
    <row r="178" spans="1:11" ht="14.4" customHeight="1" x14ac:dyDescent="0.3">
      <c r="A178" s="831" t="s">
        <v>575</v>
      </c>
      <c r="B178" s="832" t="s">
        <v>576</v>
      </c>
      <c r="C178" s="835" t="s">
        <v>599</v>
      </c>
      <c r="D178" s="863" t="s">
        <v>600</v>
      </c>
      <c r="E178" s="835" t="s">
        <v>2534</v>
      </c>
      <c r="F178" s="863" t="s">
        <v>2535</v>
      </c>
      <c r="G178" s="835" t="s">
        <v>2690</v>
      </c>
      <c r="H178" s="835" t="s">
        <v>2691</v>
      </c>
      <c r="I178" s="849">
        <v>3.0699999332427979</v>
      </c>
      <c r="J178" s="849">
        <v>30</v>
      </c>
      <c r="K178" s="850">
        <v>92.099998474121094</v>
      </c>
    </row>
    <row r="179" spans="1:11" ht="14.4" customHeight="1" x14ac:dyDescent="0.3">
      <c r="A179" s="831" t="s">
        <v>575</v>
      </c>
      <c r="B179" s="832" t="s">
        <v>576</v>
      </c>
      <c r="C179" s="835" t="s">
        <v>599</v>
      </c>
      <c r="D179" s="863" t="s">
        <v>600</v>
      </c>
      <c r="E179" s="835" t="s">
        <v>2534</v>
      </c>
      <c r="F179" s="863" t="s">
        <v>2535</v>
      </c>
      <c r="G179" s="835" t="s">
        <v>2600</v>
      </c>
      <c r="H179" s="835" t="s">
        <v>2601</v>
      </c>
      <c r="I179" s="849">
        <v>2.1600000858306885</v>
      </c>
      <c r="J179" s="849">
        <v>15</v>
      </c>
      <c r="K179" s="850">
        <v>32.40000057220459</v>
      </c>
    </row>
    <row r="180" spans="1:11" ht="14.4" customHeight="1" x14ac:dyDescent="0.3">
      <c r="A180" s="831" t="s">
        <v>575</v>
      </c>
      <c r="B180" s="832" t="s">
        <v>576</v>
      </c>
      <c r="C180" s="835" t="s">
        <v>599</v>
      </c>
      <c r="D180" s="863" t="s">
        <v>600</v>
      </c>
      <c r="E180" s="835" t="s">
        <v>2534</v>
      </c>
      <c r="F180" s="863" t="s">
        <v>2535</v>
      </c>
      <c r="G180" s="835" t="s">
        <v>2604</v>
      </c>
      <c r="H180" s="835" t="s">
        <v>2605</v>
      </c>
      <c r="I180" s="849">
        <v>2.5099999904632568</v>
      </c>
      <c r="J180" s="849">
        <v>50</v>
      </c>
      <c r="K180" s="850">
        <v>125.5</v>
      </c>
    </row>
    <row r="181" spans="1:11" ht="14.4" customHeight="1" x14ac:dyDescent="0.3">
      <c r="A181" s="831" t="s">
        <v>575</v>
      </c>
      <c r="B181" s="832" t="s">
        <v>576</v>
      </c>
      <c r="C181" s="835" t="s">
        <v>599</v>
      </c>
      <c r="D181" s="863" t="s">
        <v>600</v>
      </c>
      <c r="E181" s="835" t="s">
        <v>2613</v>
      </c>
      <c r="F181" s="863" t="s">
        <v>2614</v>
      </c>
      <c r="G181" s="835" t="s">
        <v>2621</v>
      </c>
      <c r="H181" s="835" t="s">
        <v>2622</v>
      </c>
      <c r="I181" s="849">
        <v>0.52000001072883606</v>
      </c>
      <c r="J181" s="849">
        <v>200</v>
      </c>
      <c r="K181" s="850">
        <v>104</v>
      </c>
    </row>
    <row r="182" spans="1:11" ht="14.4" customHeight="1" x14ac:dyDescent="0.3">
      <c r="A182" s="831" t="s">
        <v>575</v>
      </c>
      <c r="B182" s="832" t="s">
        <v>576</v>
      </c>
      <c r="C182" s="835" t="s">
        <v>599</v>
      </c>
      <c r="D182" s="863" t="s">
        <v>600</v>
      </c>
      <c r="E182" s="835" t="s">
        <v>2613</v>
      </c>
      <c r="F182" s="863" t="s">
        <v>2614</v>
      </c>
      <c r="G182" s="835" t="s">
        <v>2623</v>
      </c>
      <c r="H182" s="835" t="s">
        <v>2624</v>
      </c>
      <c r="I182" s="849">
        <v>1.809999942779541</v>
      </c>
      <c r="J182" s="849">
        <v>50</v>
      </c>
      <c r="K182" s="850">
        <v>90.5</v>
      </c>
    </row>
    <row r="183" spans="1:11" ht="14.4" customHeight="1" x14ac:dyDescent="0.3">
      <c r="A183" s="831" t="s">
        <v>575</v>
      </c>
      <c r="B183" s="832" t="s">
        <v>576</v>
      </c>
      <c r="C183" s="835" t="s">
        <v>599</v>
      </c>
      <c r="D183" s="863" t="s">
        <v>600</v>
      </c>
      <c r="E183" s="835" t="s">
        <v>2627</v>
      </c>
      <c r="F183" s="863" t="s">
        <v>2628</v>
      </c>
      <c r="G183" s="835" t="s">
        <v>2631</v>
      </c>
      <c r="H183" s="835" t="s">
        <v>2632</v>
      </c>
      <c r="I183" s="849">
        <v>0.68999999761581421</v>
      </c>
      <c r="J183" s="849">
        <v>1400</v>
      </c>
      <c r="K183" s="850">
        <v>966</v>
      </c>
    </row>
    <row r="184" spans="1:11" ht="14.4" customHeight="1" x14ac:dyDescent="0.3">
      <c r="A184" s="831" t="s">
        <v>575</v>
      </c>
      <c r="B184" s="832" t="s">
        <v>576</v>
      </c>
      <c r="C184" s="835" t="s">
        <v>599</v>
      </c>
      <c r="D184" s="863" t="s">
        <v>600</v>
      </c>
      <c r="E184" s="835" t="s">
        <v>2627</v>
      </c>
      <c r="F184" s="863" t="s">
        <v>2628</v>
      </c>
      <c r="G184" s="835" t="s">
        <v>2697</v>
      </c>
      <c r="H184" s="835" t="s">
        <v>2698</v>
      </c>
      <c r="I184" s="849">
        <v>12.430000305175781</v>
      </c>
      <c r="J184" s="849">
        <v>50</v>
      </c>
      <c r="K184" s="850">
        <v>621.5</v>
      </c>
    </row>
    <row r="185" spans="1:11" ht="14.4" customHeight="1" x14ac:dyDescent="0.3">
      <c r="A185" s="831" t="s">
        <v>575</v>
      </c>
      <c r="B185" s="832" t="s">
        <v>576</v>
      </c>
      <c r="C185" s="835" t="s">
        <v>599</v>
      </c>
      <c r="D185" s="863" t="s">
        <v>600</v>
      </c>
      <c r="E185" s="835" t="s">
        <v>2627</v>
      </c>
      <c r="F185" s="863" t="s">
        <v>2628</v>
      </c>
      <c r="G185" s="835" t="s">
        <v>2709</v>
      </c>
      <c r="H185" s="835" t="s">
        <v>2710</v>
      </c>
      <c r="I185" s="849">
        <v>16.209999084472656</v>
      </c>
      <c r="J185" s="849">
        <v>50</v>
      </c>
      <c r="K185" s="850">
        <v>810.70001220703125</v>
      </c>
    </row>
    <row r="186" spans="1:11" ht="14.4" customHeight="1" x14ac:dyDescent="0.3">
      <c r="A186" s="831" t="s">
        <v>575</v>
      </c>
      <c r="B186" s="832" t="s">
        <v>576</v>
      </c>
      <c r="C186" s="835" t="s">
        <v>602</v>
      </c>
      <c r="D186" s="863" t="s">
        <v>603</v>
      </c>
      <c r="E186" s="835" t="s">
        <v>2711</v>
      </c>
      <c r="F186" s="863" t="s">
        <v>2712</v>
      </c>
      <c r="G186" s="835" t="s">
        <v>2713</v>
      </c>
      <c r="H186" s="835" t="s">
        <v>2714</v>
      </c>
      <c r="I186" s="849">
        <v>147.18624877929687</v>
      </c>
      <c r="J186" s="849">
        <v>20</v>
      </c>
      <c r="K186" s="850">
        <v>2943.760009765625</v>
      </c>
    </row>
    <row r="187" spans="1:11" ht="14.4" customHeight="1" x14ac:dyDescent="0.3">
      <c r="A187" s="831" t="s">
        <v>575</v>
      </c>
      <c r="B187" s="832" t="s">
        <v>576</v>
      </c>
      <c r="C187" s="835" t="s">
        <v>602</v>
      </c>
      <c r="D187" s="863" t="s">
        <v>603</v>
      </c>
      <c r="E187" s="835" t="s">
        <v>2711</v>
      </c>
      <c r="F187" s="863" t="s">
        <v>2712</v>
      </c>
      <c r="G187" s="835" t="s">
        <v>2715</v>
      </c>
      <c r="H187" s="835" t="s">
        <v>2716</v>
      </c>
      <c r="I187" s="849">
        <v>147.17542266845703</v>
      </c>
      <c r="J187" s="849">
        <v>20</v>
      </c>
      <c r="K187" s="850">
        <v>2943.52001953125</v>
      </c>
    </row>
    <row r="188" spans="1:11" ht="14.4" customHeight="1" x14ac:dyDescent="0.3">
      <c r="A188" s="831" t="s">
        <v>575</v>
      </c>
      <c r="B188" s="832" t="s">
        <v>576</v>
      </c>
      <c r="C188" s="835" t="s">
        <v>602</v>
      </c>
      <c r="D188" s="863" t="s">
        <v>603</v>
      </c>
      <c r="E188" s="835" t="s">
        <v>2711</v>
      </c>
      <c r="F188" s="863" t="s">
        <v>2712</v>
      </c>
      <c r="G188" s="835" t="s">
        <v>2717</v>
      </c>
      <c r="H188" s="835" t="s">
        <v>2718</v>
      </c>
      <c r="I188" s="849">
        <v>152.46000671386719</v>
      </c>
      <c r="J188" s="849">
        <v>6</v>
      </c>
      <c r="K188" s="850">
        <v>914.76004028320312</v>
      </c>
    </row>
    <row r="189" spans="1:11" ht="14.4" customHeight="1" x14ac:dyDescent="0.3">
      <c r="A189" s="831" t="s">
        <v>575</v>
      </c>
      <c r="B189" s="832" t="s">
        <v>576</v>
      </c>
      <c r="C189" s="835" t="s">
        <v>602</v>
      </c>
      <c r="D189" s="863" t="s">
        <v>603</v>
      </c>
      <c r="E189" s="835" t="s">
        <v>2477</v>
      </c>
      <c r="F189" s="863" t="s">
        <v>2478</v>
      </c>
      <c r="G189" s="835" t="s">
        <v>2719</v>
      </c>
      <c r="H189" s="835" t="s">
        <v>2720</v>
      </c>
      <c r="I189" s="849">
        <v>0.49000000953674316</v>
      </c>
      <c r="J189" s="849">
        <v>4000</v>
      </c>
      <c r="K189" s="850">
        <v>1966</v>
      </c>
    </row>
    <row r="190" spans="1:11" ht="14.4" customHeight="1" x14ac:dyDescent="0.3">
      <c r="A190" s="831" t="s">
        <v>575</v>
      </c>
      <c r="B190" s="832" t="s">
        <v>576</v>
      </c>
      <c r="C190" s="835" t="s">
        <v>602</v>
      </c>
      <c r="D190" s="863" t="s">
        <v>603</v>
      </c>
      <c r="E190" s="835" t="s">
        <v>2477</v>
      </c>
      <c r="F190" s="863" t="s">
        <v>2478</v>
      </c>
      <c r="G190" s="835" t="s">
        <v>2721</v>
      </c>
      <c r="H190" s="835" t="s">
        <v>2722</v>
      </c>
      <c r="I190" s="849">
        <v>713.55999755859375</v>
      </c>
      <c r="J190" s="849">
        <v>4</v>
      </c>
      <c r="K190" s="850">
        <v>2854.239990234375</v>
      </c>
    </row>
    <row r="191" spans="1:11" ht="14.4" customHeight="1" x14ac:dyDescent="0.3">
      <c r="A191" s="831" t="s">
        <v>575</v>
      </c>
      <c r="B191" s="832" t="s">
        <v>576</v>
      </c>
      <c r="C191" s="835" t="s">
        <v>602</v>
      </c>
      <c r="D191" s="863" t="s">
        <v>603</v>
      </c>
      <c r="E191" s="835" t="s">
        <v>2477</v>
      </c>
      <c r="F191" s="863" t="s">
        <v>2478</v>
      </c>
      <c r="G191" s="835" t="s">
        <v>2723</v>
      </c>
      <c r="H191" s="835" t="s">
        <v>2724</v>
      </c>
      <c r="I191" s="849">
        <v>749.27001953125</v>
      </c>
      <c r="J191" s="849">
        <v>1</v>
      </c>
      <c r="K191" s="850">
        <v>749.27001953125</v>
      </c>
    </row>
    <row r="192" spans="1:11" ht="14.4" customHeight="1" x14ac:dyDescent="0.3">
      <c r="A192" s="831" t="s">
        <v>575</v>
      </c>
      <c r="B192" s="832" t="s">
        <v>576</v>
      </c>
      <c r="C192" s="835" t="s">
        <v>602</v>
      </c>
      <c r="D192" s="863" t="s">
        <v>603</v>
      </c>
      <c r="E192" s="835" t="s">
        <v>2477</v>
      </c>
      <c r="F192" s="863" t="s">
        <v>2478</v>
      </c>
      <c r="G192" s="835" t="s">
        <v>2479</v>
      </c>
      <c r="H192" s="835" t="s">
        <v>2480</v>
      </c>
      <c r="I192" s="849">
        <v>6.2433331807454424</v>
      </c>
      <c r="J192" s="849">
        <v>1300</v>
      </c>
      <c r="K192" s="850">
        <v>8117</v>
      </c>
    </row>
    <row r="193" spans="1:11" ht="14.4" customHeight="1" x14ac:dyDescent="0.3">
      <c r="A193" s="831" t="s">
        <v>575</v>
      </c>
      <c r="B193" s="832" t="s">
        <v>576</v>
      </c>
      <c r="C193" s="835" t="s">
        <v>602</v>
      </c>
      <c r="D193" s="863" t="s">
        <v>603</v>
      </c>
      <c r="E193" s="835" t="s">
        <v>2477</v>
      </c>
      <c r="F193" s="863" t="s">
        <v>2478</v>
      </c>
      <c r="G193" s="835" t="s">
        <v>2479</v>
      </c>
      <c r="H193" s="835" t="s">
        <v>2481</v>
      </c>
      <c r="I193" s="849">
        <v>6.25</v>
      </c>
      <c r="J193" s="849">
        <v>200</v>
      </c>
      <c r="K193" s="850">
        <v>1250</v>
      </c>
    </row>
    <row r="194" spans="1:11" ht="14.4" customHeight="1" x14ac:dyDescent="0.3">
      <c r="A194" s="831" t="s">
        <v>575</v>
      </c>
      <c r="B194" s="832" t="s">
        <v>576</v>
      </c>
      <c r="C194" s="835" t="s">
        <v>602</v>
      </c>
      <c r="D194" s="863" t="s">
        <v>603</v>
      </c>
      <c r="E194" s="835" t="s">
        <v>2477</v>
      </c>
      <c r="F194" s="863" t="s">
        <v>2478</v>
      </c>
      <c r="G194" s="835" t="s">
        <v>2725</v>
      </c>
      <c r="H194" s="835" t="s">
        <v>2726</v>
      </c>
      <c r="I194" s="849">
        <v>0.62749999761581421</v>
      </c>
      <c r="J194" s="849">
        <v>7000</v>
      </c>
      <c r="K194" s="850">
        <v>4390</v>
      </c>
    </row>
    <row r="195" spans="1:11" ht="14.4" customHeight="1" x14ac:dyDescent="0.3">
      <c r="A195" s="831" t="s">
        <v>575</v>
      </c>
      <c r="B195" s="832" t="s">
        <v>576</v>
      </c>
      <c r="C195" s="835" t="s">
        <v>602</v>
      </c>
      <c r="D195" s="863" t="s">
        <v>603</v>
      </c>
      <c r="E195" s="835" t="s">
        <v>2477</v>
      </c>
      <c r="F195" s="863" t="s">
        <v>2478</v>
      </c>
      <c r="G195" s="835" t="s">
        <v>2645</v>
      </c>
      <c r="H195" s="835" t="s">
        <v>2646</v>
      </c>
      <c r="I195" s="849">
        <v>0.43999999761581421</v>
      </c>
      <c r="J195" s="849">
        <v>34000</v>
      </c>
      <c r="K195" s="850">
        <v>14960</v>
      </c>
    </row>
    <row r="196" spans="1:11" ht="14.4" customHeight="1" x14ac:dyDescent="0.3">
      <c r="A196" s="831" t="s">
        <v>575</v>
      </c>
      <c r="B196" s="832" t="s">
        <v>576</v>
      </c>
      <c r="C196" s="835" t="s">
        <v>602</v>
      </c>
      <c r="D196" s="863" t="s">
        <v>603</v>
      </c>
      <c r="E196" s="835" t="s">
        <v>2477</v>
      </c>
      <c r="F196" s="863" t="s">
        <v>2478</v>
      </c>
      <c r="G196" s="835" t="s">
        <v>2484</v>
      </c>
      <c r="H196" s="835" t="s">
        <v>2485</v>
      </c>
      <c r="I196" s="849">
        <v>111.55000305175781</v>
      </c>
      <c r="J196" s="849">
        <v>5</v>
      </c>
      <c r="K196" s="850">
        <v>557.75</v>
      </c>
    </row>
    <row r="197" spans="1:11" ht="14.4" customHeight="1" x14ac:dyDescent="0.3">
      <c r="A197" s="831" t="s">
        <v>575</v>
      </c>
      <c r="B197" s="832" t="s">
        <v>576</v>
      </c>
      <c r="C197" s="835" t="s">
        <v>602</v>
      </c>
      <c r="D197" s="863" t="s">
        <v>603</v>
      </c>
      <c r="E197" s="835" t="s">
        <v>2477</v>
      </c>
      <c r="F197" s="863" t="s">
        <v>2478</v>
      </c>
      <c r="G197" s="835" t="s">
        <v>2727</v>
      </c>
      <c r="H197" s="835" t="s">
        <v>2728</v>
      </c>
      <c r="I197" s="849">
        <v>790.8800048828125</v>
      </c>
      <c r="J197" s="849">
        <v>4</v>
      </c>
      <c r="K197" s="850">
        <v>3163.52001953125</v>
      </c>
    </row>
    <row r="198" spans="1:11" ht="14.4" customHeight="1" x14ac:dyDescent="0.3">
      <c r="A198" s="831" t="s">
        <v>575</v>
      </c>
      <c r="B198" s="832" t="s">
        <v>576</v>
      </c>
      <c r="C198" s="835" t="s">
        <v>602</v>
      </c>
      <c r="D198" s="863" t="s">
        <v>603</v>
      </c>
      <c r="E198" s="835" t="s">
        <v>2477</v>
      </c>
      <c r="F198" s="863" t="s">
        <v>2478</v>
      </c>
      <c r="G198" s="835" t="s">
        <v>2647</v>
      </c>
      <c r="H198" s="835" t="s">
        <v>2648</v>
      </c>
      <c r="I198" s="849">
        <v>355.35000610351562</v>
      </c>
      <c r="J198" s="849">
        <v>29</v>
      </c>
      <c r="K198" s="850">
        <v>10305.150024414062</v>
      </c>
    </row>
    <row r="199" spans="1:11" ht="14.4" customHeight="1" x14ac:dyDescent="0.3">
      <c r="A199" s="831" t="s">
        <v>575</v>
      </c>
      <c r="B199" s="832" t="s">
        <v>576</v>
      </c>
      <c r="C199" s="835" t="s">
        <v>602</v>
      </c>
      <c r="D199" s="863" t="s">
        <v>603</v>
      </c>
      <c r="E199" s="835" t="s">
        <v>2477</v>
      </c>
      <c r="F199" s="863" t="s">
        <v>2478</v>
      </c>
      <c r="G199" s="835" t="s">
        <v>2649</v>
      </c>
      <c r="H199" s="835" t="s">
        <v>2650</v>
      </c>
      <c r="I199" s="849">
        <v>30.176666895548504</v>
      </c>
      <c r="J199" s="849">
        <v>160</v>
      </c>
      <c r="K199" s="850">
        <v>4828.300048828125</v>
      </c>
    </row>
    <row r="200" spans="1:11" ht="14.4" customHeight="1" x14ac:dyDescent="0.3">
      <c r="A200" s="831" t="s">
        <v>575</v>
      </c>
      <c r="B200" s="832" t="s">
        <v>576</v>
      </c>
      <c r="C200" s="835" t="s">
        <v>602</v>
      </c>
      <c r="D200" s="863" t="s">
        <v>603</v>
      </c>
      <c r="E200" s="835" t="s">
        <v>2477</v>
      </c>
      <c r="F200" s="863" t="s">
        <v>2478</v>
      </c>
      <c r="G200" s="835" t="s">
        <v>2486</v>
      </c>
      <c r="H200" s="835" t="s">
        <v>2487</v>
      </c>
      <c r="I200" s="849">
        <v>13.039999961853027</v>
      </c>
      <c r="J200" s="849">
        <v>50</v>
      </c>
      <c r="K200" s="850">
        <v>652.0999755859375</v>
      </c>
    </row>
    <row r="201" spans="1:11" ht="14.4" customHeight="1" x14ac:dyDescent="0.3">
      <c r="A201" s="831" t="s">
        <v>575</v>
      </c>
      <c r="B201" s="832" t="s">
        <v>576</v>
      </c>
      <c r="C201" s="835" t="s">
        <v>602</v>
      </c>
      <c r="D201" s="863" t="s">
        <v>603</v>
      </c>
      <c r="E201" s="835" t="s">
        <v>2477</v>
      </c>
      <c r="F201" s="863" t="s">
        <v>2478</v>
      </c>
      <c r="G201" s="835" t="s">
        <v>2729</v>
      </c>
      <c r="H201" s="835" t="s">
        <v>2730</v>
      </c>
      <c r="I201" s="849">
        <v>218.5</v>
      </c>
      <c r="J201" s="849">
        <v>5</v>
      </c>
      <c r="K201" s="850">
        <v>1092.5</v>
      </c>
    </row>
    <row r="202" spans="1:11" ht="14.4" customHeight="1" x14ac:dyDescent="0.3">
      <c r="A202" s="831" t="s">
        <v>575</v>
      </c>
      <c r="B202" s="832" t="s">
        <v>576</v>
      </c>
      <c r="C202" s="835" t="s">
        <v>602</v>
      </c>
      <c r="D202" s="863" t="s">
        <v>603</v>
      </c>
      <c r="E202" s="835" t="s">
        <v>2477</v>
      </c>
      <c r="F202" s="863" t="s">
        <v>2478</v>
      </c>
      <c r="G202" s="835" t="s">
        <v>2731</v>
      </c>
      <c r="H202" s="835" t="s">
        <v>2732</v>
      </c>
      <c r="I202" s="849">
        <v>322</v>
      </c>
      <c r="J202" s="849">
        <v>15</v>
      </c>
      <c r="K202" s="850">
        <v>4830</v>
      </c>
    </row>
    <row r="203" spans="1:11" ht="14.4" customHeight="1" x14ac:dyDescent="0.3">
      <c r="A203" s="831" t="s">
        <v>575</v>
      </c>
      <c r="B203" s="832" t="s">
        <v>576</v>
      </c>
      <c r="C203" s="835" t="s">
        <v>602</v>
      </c>
      <c r="D203" s="863" t="s">
        <v>603</v>
      </c>
      <c r="E203" s="835" t="s">
        <v>2477</v>
      </c>
      <c r="F203" s="863" t="s">
        <v>2478</v>
      </c>
      <c r="G203" s="835" t="s">
        <v>2733</v>
      </c>
      <c r="H203" s="835" t="s">
        <v>2734</v>
      </c>
      <c r="I203" s="849">
        <v>92</v>
      </c>
      <c r="J203" s="849">
        <v>5</v>
      </c>
      <c r="K203" s="850">
        <v>460</v>
      </c>
    </row>
    <row r="204" spans="1:11" ht="14.4" customHeight="1" x14ac:dyDescent="0.3">
      <c r="A204" s="831" t="s">
        <v>575</v>
      </c>
      <c r="B204" s="832" t="s">
        <v>576</v>
      </c>
      <c r="C204" s="835" t="s">
        <v>602</v>
      </c>
      <c r="D204" s="863" t="s">
        <v>603</v>
      </c>
      <c r="E204" s="835" t="s">
        <v>2477</v>
      </c>
      <c r="F204" s="863" t="s">
        <v>2478</v>
      </c>
      <c r="G204" s="835" t="s">
        <v>2735</v>
      </c>
      <c r="H204" s="835" t="s">
        <v>2736</v>
      </c>
      <c r="I204" s="849">
        <v>293.25</v>
      </c>
      <c r="J204" s="849">
        <v>10</v>
      </c>
      <c r="K204" s="850">
        <v>2932.5</v>
      </c>
    </row>
    <row r="205" spans="1:11" ht="14.4" customHeight="1" x14ac:dyDescent="0.3">
      <c r="A205" s="831" t="s">
        <v>575</v>
      </c>
      <c r="B205" s="832" t="s">
        <v>576</v>
      </c>
      <c r="C205" s="835" t="s">
        <v>602</v>
      </c>
      <c r="D205" s="863" t="s">
        <v>603</v>
      </c>
      <c r="E205" s="835" t="s">
        <v>2477</v>
      </c>
      <c r="F205" s="863" t="s">
        <v>2478</v>
      </c>
      <c r="G205" s="835" t="s">
        <v>2737</v>
      </c>
      <c r="H205" s="835" t="s">
        <v>2738</v>
      </c>
      <c r="I205" s="849">
        <v>129.25999450683594</v>
      </c>
      <c r="J205" s="849">
        <v>30</v>
      </c>
      <c r="K205" s="850">
        <v>3877.7999267578125</v>
      </c>
    </row>
    <row r="206" spans="1:11" ht="14.4" customHeight="1" x14ac:dyDescent="0.3">
      <c r="A206" s="831" t="s">
        <v>575</v>
      </c>
      <c r="B206" s="832" t="s">
        <v>576</v>
      </c>
      <c r="C206" s="835" t="s">
        <v>602</v>
      </c>
      <c r="D206" s="863" t="s">
        <v>603</v>
      </c>
      <c r="E206" s="835" t="s">
        <v>2477</v>
      </c>
      <c r="F206" s="863" t="s">
        <v>2478</v>
      </c>
      <c r="G206" s="835" t="s">
        <v>2739</v>
      </c>
      <c r="H206" s="835" t="s">
        <v>2740</v>
      </c>
      <c r="I206" s="849">
        <v>283.01998901367187</v>
      </c>
      <c r="J206" s="849">
        <v>25</v>
      </c>
      <c r="K206" s="850">
        <v>7075.3797607421875</v>
      </c>
    </row>
    <row r="207" spans="1:11" ht="14.4" customHeight="1" x14ac:dyDescent="0.3">
      <c r="A207" s="831" t="s">
        <v>575</v>
      </c>
      <c r="B207" s="832" t="s">
        <v>576</v>
      </c>
      <c r="C207" s="835" t="s">
        <v>602</v>
      </c>
      <c r="D207" s="863" t="s">
        <v>603</v>
      </c>
      <c r="E207" s="835" t="s">
        <v>2477</v>
      </c>
      <c r="F207" s="863" t="s">
        <v>2478</v>
      </c>
      <c r="G207" s="835" t="s">
        <v>2741</v>
      </c>
      <c r="H207" s="835" t="s">
        <v>2742</v>
      </c>
      <c r="I207" s="849">
        <v>380.8800048828125</v>
      </c>
      <c r="J207" s="849">
        <v>20</v>
      </c>
      <c r="K207" s="850">
        <v>7617.60009765625</v>
      </c>
    </row>
    <row r="208" spans="1:11" ht="14.4" customHeight="1" x14ac:dyDescent="0.3">
      <c r="A208" s="831" t="s">
        <v>575</v>
      </c>
      <c r="B208" s="832" t="s">
        <v>576</v>
      </c>
      <c r="C208" s="835" t="s">
        <v>602</v>
      </c>
      <c r="D208" s="863" t="s">
        <v>603</v>
      </c>
      <c r="E208" s="835" t="s">
        <v>2477</v>
      </c>
      <c r="F208" s="863" t="s">
        <v>2478</v>
      </c>
      <c r="G208" s="835" t="s">
        <v>2743</v>
      </c>
      <c r="H208" s="835" t="s">
        <v>2744</v>
      </c>
      <c r="I208" s="849">
        <v>120.69000244140625</v>
      </c>
      <c r="J208" s="849">
        <v>5</v>
      </c>
      <c r="K208" s="850">
        <v>603.46002197265625</v>
      </c>
    </row>
    <row r="209" spans="1:11" ht="14.4" customHeight="1" x14ac:dyDescent="0.3">
      <c r="A209" s="831" t="s">
        <v>575</v>
      </c>
      <c r="B209" s="832" t="s">
        <v>576</v>
      </c>
      <c r="C209" s="835" t="s">
        <v>602</v>
      </c>
      <c r="D209" s="863" t="s">
        <v>603</v>
      </c>
      <c r="E209" s="835" t="s">
        <v>2477</v>
      </c>
      <c r="F209" s="863" t="s">
        <v>2478</v>
      </c>
      <c r="G209" s="835" t="s">
        <v>2745</v>
      </c>
      <c r="H209" s="835" t="s">
        <v>2746</v>
      </c>
      <c r="I209" s="849">
        <v>123.05000305175781</v>
      </c>
      <c r="J209" s="849">
        <v>10</v>
      </c>
      <c r="K209" s="850">
        <v>1230.5</v>
      </c>
    </row>
    <row r="210" spans="1:11" ht="14.4" customHeight="1" x14ac:dyDescent="0.3">
      <c r="A210" s="831" t="s">
        <v>575</v>
      </c>
      <c r="B210" s="832" t="s">
        <v>576</v>
      </c>
      <c r="C210" s="835" t="s">
        <v>602</v>
      </c>
      <c r="D210" s="863" t="s">
        <v>603</v>
      </c>
      <c r="E210" s="835" t="s">
        <v>2477</v>
      </c>
      <c r="F210" s="863" t="s">
        <v>2478</v>
      </c>
      <c r="G210" s="835" t="s">
        <v>2747</v>
      </c>
      <c r="H210" s="835" t="s">
        <v>2748</v>
      </c>
      <c r="I210" s="849">
        <v>690.489990234375</v>
      </c>
      <c r="J210" s="849">
        <v>2</v>
      </c>
      <c r="K210" s="850">
        <v>1380.97998046875</v>
      </c>
    </row>
    <row r="211" spans="1:11" ht="14.4" customHeight="1" x14ac:dyDescent="0.3">
      <c r="A211" s="831" t="s">
        <v>575</v>
      </c>
      <c r="B211" s="832" t="s">
        <v>576</v>
      </c>
      <c r="C211" s="835" t="s">
        <v>602</v>
      </c>
      <c r="D211" s="863" t="s">
        <v>603</v>
      </c>
      <c r="E211" s="835" t="s">
        <v>2477</v>
      </c>
      <c r="F211" s="863" t="s">
        <v>2478</v>
      </c>
      <c r="G211" s="835" t="s">
        <v>2749</v>
      </c>
      <c r="H211" s="835" t="s">
        <v>2750</v>
      </c>
      <c r="I211" s="849">
        <v>573.8499755859375</v>
      </c>
      <c r="J211" s="849">
        <v>18</v>
      </c>
      <c r="K211" s="850">
        <v>10329.2998046875</v>
      </c>
    </row>
    <row r="212" spans="1:11" ht="14.4" customHeight="1" x14ac:dyDescent="0.3">
      <c r="A212" s="831" t="s">
        <v>575</v>
      </c>
      <c r="B212" s="832" t="s">
        <v>576</v>
      </c>
      <c r="C212" s="835" t="s">
        <v>602</v>
      </c>
      <c r="D212" s="863" t="s">
        <v>603</v>
      </c>
      <c r="E212" s="835" t="s">
        <v>2477</v>
      </c>
      <c r="F212" s="863" t="s">
        <v>2478</v>
      </c>
      <c r="G212" s="835" t="s">
        <v>2751</v>
      </c>
      <c r="H212" s="835" t="s">
        <v>2752</v>
      </c>
      <c r="I212" s="849">
        <v>217.80999755859375</v>
      </c>
      <c r="J212" s="849">
        <v>250</v>
      </c>
      <c r="K212" s="850">
        <v>54452.5</v>
      </c>
    </row>
    <row r="213" spans="1:11" ht="14.4" customHeight="1" x14ac:dyDescent="0.3">
      <c r="A213" s="831" t="s">
        <v>575</v>
      </c>
      <c r="B213" s="832" t="s">
        <v>576</v>
      </c>
      <c r="C213" s="835" t="s">
        <v>602</v>
      </c>
      <c r="D213" s="863" t="s">
        <v>603</v>
      </c>
      <c r="E213" s="835" t="s">
        <v>2477</v>
      </c>
      <c r="F213" s="863" t="s">
        <v>2478</v>
      </c>
      <c r="G213" s="835" t="s">
        <v>2488</v>
      </c>
      <c r="H213" s="835" t="s">
        <v>2489</v>
      </c>
      <c r="I213" s="849">
        <v>1.3799999952316284</v>
      </c>
      <c r="J213" s="849">
        <v>1100</v>
      </c>
      <c r="K213" s="850">
        <v>1518</v>
      </c>
    </row>
    <row r="214" spans="1:11" ht="14.4" customHeight="1" x14ac:dyDescent="0.3">
      <c r="A214" s="831" t="s">
        <v>575</v>
      </c>
      <c r="B214" s="832" t="s">
        <v>576</v>
      </c>
      <c r="C214" s="835" t="s">
        <v>602</v>
      </c>
      <c r="D214" s="863" t="s">
        <v>603</v>
      </c>
      <c r="E214" s="835" t="s">
        <v>2477</v>
      </c>
      <c r="F214" s="863" t="s">
        <v>2478</v>
      </c>
      <c r="G214" s="835" t="s">
        <v>2656</v>
      </c>
      <c r="H214" s="835" t="s">
        <v>2657</v>
      </c>
      <c r="I214" s="849">
        <v>0.8520000219345093</v>
      </c>
      <c r="J214" s="849">
        <v>500</v>
      </c>
      <c r="K214" s="850">
        <v>426</v>
      </c>
    </row>
    <row r="215" spans="1:11" ht="14.4" customHeight="1" x14ac:dyDescent="0.3">
      <c r="A215" s="831" t="s">
        <v>575</v>
      </c>
      <c r="B215" s="832" t="s">
        <v>576</v>
      </c>
      <c r="C215" s="835" t="s">
        <v>602</v>
      </c>
      <c r="D215" s="863" t="s">
        <v>603</v>
      </c>
      <c r="E215" s="835" t="s">
        <v>2477</v>
      </c>
      <c r="F215" s="863" t="s">
        <v>2478</v>
      </c>
      <c r="G215" s="835" t="s">
        <v>2490</v>
      </c>
      <c r="H215" s="835" t="s">
        <v>2491</v>
      </c>
      <c r="I215" s="849">
        <v>1.5199999809265137</v>
      </c>
      <c r="J215" s="849">
        <v>400</v>
      </c>
      <c r="K215" s="850">
        <v>608</v>
      </c>
    </row>
    <row r="216" spans="1:11" ht="14.4" customHeight="1" x14ac:dyDescent="0.3">
      <c r="A216" s="831" t="s">
        <v>575</v>
      </c>
      <c r="B216" s="832" t="s">
        <v>576</v>
      </c>
      <c r="C216" s="835" t="s">
        <v>602</v>
      </c>
      <c r="D216" s="863" t="s">
        <v>603</v>
      </c>
      <c r="E216" s="835" t="s">
        <v>2477</v>
      </c>
      <c r="F216" s="863" t="s">
        <v>2478</v>
      </c>
      <c r="G216" s="835" t="s">
        <v>2492</v>
      </c>
      <c r="H216" s="835" t="s">
        <v>2493</v>
      </c>
      <c r="I216" s="849">
        <v>2.0699999332427979</v>
      </c>
      <c r="J216" s="849">
        <v>100</v>
      </c>
      <c r="K216" s="850">
        <v>207</v>
      </c>
    </row>
    <row r="217" spans="1:11" ht="14.4" customHeight="1" x14ac:dyDescent="0.3">
      <c r="A217" s="831" t="s">
        <v>575</v>
      </c>
      <c r="B217" s="832" t="s">
        <v>576</v>
      </c>
      <c r="C217" s="835" t="s">
        <v>602</v>
      </c>
      <c r="D217" s="863" t="s">
        <v>603</v>
      </c>
      <c r="E217" s="835" t="s">
        <v>2477</v>
      </c>
      <c r="F217" s="863" t="s">
        <v>2478</v>
      </c>
      <c r="G217" s="835" t="s">
        <v>2753</v>
      </c>
      <c r="H217" s="835" t="s">
        <v>2754</v>
      </c>
      <c r="I217" s="849">
        <v>9.2940000534057621</v>
      </c>
      <c r="J217" s="849">
        <v>450</v>
      </c>
      <c r="K217" s="850">
        <v>4182</v>
      </c>
    </row>
    <row r="218" spans="1:11" ht="14.4" customHeight="1" x14ac:dyDescent="0.3">
      <c r="A218" s="831" t="s">
        <v>575</v>
      </c>
      <c r="B218" s="832" t="s">
        <v>576</v>
      </c>
      <c r="C218" s="835" t="s">
        <v>602</v>
      </c>
      <c r="D218" s="863" t="s">
        <v>603</v>
      </c>
      <c r="E218" s="835" t="s">
        <v>2477</v>
      </c>
      <c r="F218" s="863" t="s">
        <v>2478</v>
      </c>
      <c r="G218" s="835" t="s">
        <v>2496</v>
      </c>
      <c r="H218" s="835" t="s">
        <v>2497</v>
      </c>
      <c r="I218" s="849">
        <v>7.5150001049041748</v>
      </c>
      <c r="J218" s="849">
        <v>200</v>
      </c>
      <c r="K218" s="850">
        <v>1503</v>
      </c>
    </row>
    <row r="219" spans="1:11" ht="14.4" customHeight="1" x14ac:dyDescent="0.3">
      <c r="A219" s="831" t="s">
        <v>575</v>
      </c>
      <c r="B219" s="832" t="s">
        <v>576</v>
      </c>
      <c r="C219" s="835" t="s">
        <v>602</v>
      </c>
      <c r="D219" s="863" t="s">
        <v>603</v>
      </c>
      <c r="E219" s="835" t="s">
        <v>2477</v>
      </c>
      <c r="F219" s="863" t="s">
        <v>2478</v>
      </c>
      <c r="G219" s="835" t="s">
        <v>2755</v>
      </c>
      <c r="H219" s="835" t="s">
        <v>2756</v>
      </c>
      <c r="I219" s="849">
        <v>46</v>
      </c>
      <c r="J219" s="849">
        <v>4</v>
      </c>
      <c r="K219" s="850">
        <v>184</v>
      </c>
    </row>
    <row r="220" spans="1:11" ht="14.4" customHeight="1" x14ac:dyDescent="0.3">
      <c r="A220" s="831" t="s">
        <v>575</v>
      </c>
      <c r="B220" s="832" t="s">
        <v>576</v>
      </c>
      <c r="C220" s="835" t="s">
        <v>602</v>
      </c>
      <c r="D220" s="863" t="s">
        <v>603</v>
      </c>
      <c r="E220" s="835" t="s">
        <v>2477</v>
      </c>
      <c r="F220" s="863" t="s">
        <v>2478</v>
      </c>
      <c r="G220" s="835" t="s">
        <v>2757</v>
      </c>
      <c r="H220" s="835" t="s">
        <v>2758</v>
      </c>
      <c r="I220" s="849">
        <v>61.204999923706055</v>
      </c>
      <c r="J220" s="849">
        <v>4</v>
      </c>
      <c r="K220" s="850">
        <v>244.81999969482422</v>
      </c>
    </row>
    <row r="221" spans="1:11" ht="14.4" customHeight="1" x14ac:dyDescent="0.3">
      <c r="A221" s="831" t="s">
        <v>575</v>
      </c>
      <c r="B221" s="832" t="s">
        <v>576</v>
      </c>
      <c r="C221" s="835" t="s">
        <v>602</v>
      </c>
      <c r="D221" s="863" t="s">
        <v>603</v>
      </c>
      <c r="E221" s="835" t="s">
        <v>2477</v>
      </c>
      <c r="F221" s="863" t="s">
        <v>2478</v>
      </c>
      <c r="G221" s="835" t="s">
        <v>2759</v>
      </c>
      <c r="H221" s="835" t="s">
        <v>2760</v>
      </c>
      <c r="I221" s="849">
        <v>98.375</v>
      </c>
      <c r="J221" s="849">
        <v>26</v>
      </c>
      <c r="K221" s="850">
        <v>2557.7699584960937</v>
      </c>
    </row>
    <row r="222" spans="1:11" ht="14.4" customHeight="1" x14ac:dyDescent="0.3">
      <c r="A222" s="831" t="s">
        <v>575</v>
      </c>
      <c r="B222" s="832" t="s">
        <v>576</v>
      </c>
      <c r="C222" s="835" t="s">
        <v>602</v>
      </c>
      <c r="D222" s="863" t="s">
        <v>603</v>
      </c>
      <c r="E222" s="835" t="s">
        <v>2477</v>
      </c>
      <c r="F222" s="863" t="s">
        <v>2478</v>
      </c>
      <c r="G222" s="835" t="s">
        <v>2660</v>
      </c>
      <c r="H222" s="835" t="s">
        <v>2661</v>
      </c>
      <c r="I222" s="849">
        <v>0.37999999523162842</v>
      </c>
      <c r="J222" s="849">
        <v>15</v>
      </c>
      <c r="K222" s="850">
        <v>5.6999998092651367</v>
      </c>
    </row>
    <row r="223" spans="1:11" ht="14.4" customHeight="1" x14ac:dyDescent="0.3">
      <c r="A223" s="831" t="s">
        <v>575</v>
      </c>
      <c r="B223" s="832" t="s">
        <v>576</v>
      </c>
      <c r="C223" s="835" t="s">
        <v>602</v>
      </c>
      <c r="D223" s="863" t="s">
        <v>603</v>
      </c>
      <c r="E223" s="835" t="s">
        <v>2477</v>
      </c>
      <c r="F223" s="863" t="s">
        <v>2478</v>
      </c>
      <c r="G223" s="835" t="s">
        <v>2761</v>
      </c>
      <c r="H223" s="835" t="s">
        <v>2762</v>
      </c>
      <c r="I223" s="849">
        <v>112.08999633789062</v>
      </c>
      <c r="J223" s="849">
        <v>24</v>
      </c>
      <c r="K223" s="850">
        <v>2690.1300048828125</v>
      </c>
    </row>
    <row r="224" spans="1:11" ht="14.4" customHeight="1" x14ac:dyDescent="0.3">
      <c r="A224" s="831" t="s">
        <v>575</v>
      </c>
      <c r="B224" s="832" t="s">
        <v>576</v>
      </c>
      <c r="C224" s="835" t="s">
        <v>602</v>
      </c>
      <c r="D224" s="863" t="s">
        <v>603</v>
      </c>
      <c r="E224" s="835" t="s">
        <v>2477</v>
      </c>
      <c r="F224" s="863" t="s">
        <v>2478</v>
      </c>
      <c r="G224" s="835" t="s">
        <v>2500</v>
      </c>
      <c r="H224" s="835" t="s">
        <v>2501</v>
      </c>
      <c r="I224" s="849">
        <v>8.5799999237060547</v>
      </c>
      <c r="J224" s="849">
        <v>360</v>
      </c>
      <c r="K224" s="850">
        <v>3088.800048828125</v>
      </c>
    </row>
    <row r="225" spans="1:11" ht="14.4" customHeight="1" x14ac:dyDescent="0.3">
      <c r="A225" s="831" t="s">
        <v>575</v>
      </c>
      <c r="B225" s="832" t="s">
        <v>576</v>
      </c>
      <c r="C225" s="835" t="s">
        <v>602</v>
      </c>
      <c r="D225" s="863" t="s">
        <v>603</v>
      </c>
      <c r="E225" s="835" t="s">
        <v>2477</v>
      </c>
      <c r="F225" s="863" t="s">
        <v>2478</v>
      </c>
      <c r="G225" s="835" t="s">
        <v>2763</v>
      </c>
      <c r="H225" s="835" t="s">
        <v>2764</v>
      </c>
      <c r="I225" s="849">
        <v>26.233332951863606</v>
      </c>
      <c r="J225" s="849">
        <v>144</v>
      </c>
      <c r="K225" s="850">
        <v>3777.5800170898437</v>
      </c>
    </row>
    <row r="226" spans="1:11" ht="14.4" customHeight="1" x14ac:dyDescent="0.3">
      <c r="A226" s="831" t="s">
        <v>575</v>
      </c>
      <c r="B226" s="832" t="s">
        <v>576</v>
      </c>
      <c r="C226" s="835" t="s">
        <v>602</v>
      </c>
      <c r="D226" s="863" t="s">
        <v>603</v>
      </c>
      <c r="E226" s="835" t="s">
        <v>2477</v>
      </c>
      <c r="F226" s="863" t="s">
        <v>2478</v>
      </c>
      <c r="G226" s="835" t="s">
        <v>2502</v>
      </c>
      <c r="H226" s="835" t="s">
        <v>2503</v>
      </c>
      <c r="I226" s="849">
        <v>10.520000457763672</v>
      </c>
      <c r="J226" s="849">
        <v>100</v>
      </c>
      <c r="K226" s="850">
        <v>1052</v>
      </c>
    </row>
    <row r="227" spans="1:11" ht="14.4" customHeight="1" x14ac:dyDescent="0.3">
      <c r="A227" s="831" t="s">
        <v>575</v>
      </c>
      <c r="B227" s="832" t="s">
        <v>576</v>
      </c>
      <c r="C227" s="835" t="s">
        <v>602</v>
      </c>
      <c r="D227" s="863" t="s">
        <v>603</v>
      </c>
      <c r="E227" s="835" t="s">
        <v>2477</v>
      </c>
      <c r="F227" s="863" t="s">
        <v>2478</v>
      </c>
      <c r="G227" s="835" t="s">
        <v>2504</v>
      </c>
      <c r="H227" s="835" t="s">
        <v>2505</v>
      </c>
      <c r="I227" s="849">
        <v>13.220000267028809</v>
      </c>
      <c r="J227" s="849">
        <v>150</v>
      </c>
      <c r="K227" s="850">
        <v>1983</v>
      </c>
    </row>
    <row r="228" spans="1:11" ht="14.4" customHeight="1" x14ac:dyDescent="0.3">
      <c r="A228" s="831" t="s">
        <v>575</v>
      </c>
      <c r="B228" s="832" t="s">
        <v>576</v>
      </c>
      <c r="C228" s="835" t="s">
        <v>602</v>
      </c>
      <c r="D228" s="863" t="s">
        <v>603</v>
      </c>
      <c r="E228" s="835" t="s">
        <v>2477</v>
      </c>
      <c r="F228" s="863" t="s">
        <v>2478</v>
      </c>
      <c r="G228" s="835" t="s">
        <v>2662</v>
      </c>
      <c r="H228" s="835" t="s">
        <v>2663</v>
      </c>
      <c r="I228" s="849">
        <v>3.5685713631766185</v>
      </c>
      <c r="J228" s="849">
        <v>360</v>
      </c>
      <c r="K228" s="850">
        <v>1284.6999969482422</v>
      </c>
    </row>
    <row r="229" spans="1:11" ht="14.4" customHeight="1" x14ac:dyDescent="0.3">
      <c r="A229" s="831" t="s">
        <v>575</v>
      </c>
      <c r="B229" s="832" t="s">
        <v>576</v>
      </c>
      <c r="C229" s="835" t="s">
        <v>602</v>
      </c>
      <c r="D229" s="863" t="s">
        <v>603</v>
      </c>
      <c r="E229" s="835" t="s">
        <v>2477</v>
      </c>
      <c r="F229" s="863" t="s">
        <v>2478</v>
      </c>
      <c r="G229" s="835" t="s">
        <v>2664</v>
      </c>
      <c r="H229" s="835" t="s">
        <v>2665</v>
      </c>
      <c r="I229" s="849">
        <v>15.640000343322754</v>
      </c>
      <c r="J229" s="849">
        <v>90</v>
      </c>
      <c r="K229" s="850">
        <v>1407.5999755859375</v>
      </c>
    </row>
    <row r="230" spans="1:11" ht="14.4" customHeight="1" x14ac:dyDescent="0.3">
      <c r="A230" s="831" t="s">
        <v>575</v>
      </c>
      <c r="B230" s="832" t="s">
        <v>576</v>
      </c>
      <c r="C230" s="835" t="s">
        <v>602</v>
      </c>
      <c r="D230" s="863" t="s">
        <v>603</v>
      </c>
      <c r="E230" s="835" t="s">
        <v>2477</v>
      </c>
      <c r="F230" s="863" t="s">
        <v>2478</v>
      </c>
      <c r="G230" s="835" t="s">
        <v>2765</v>
      </c>
      <c r="H230" s="835" t="s">
        <v>2766</v>
      </c>
      <c r="I230" s="849">
        <v>17.13599967956543</v>
      </c>
      <c r="J230" s="849">
        <v>240</v>
      </c>
      <c r="K230" s="850">
        <v>4112.4499969482422</v>
      </c>
    </row>
    <row r="231" spans="1:11" ht="14.4" customHeight="1" x14ac:dyDescent="0.3">
      <c r="A231" s="831" t="s">
        <v>575</v>
      </c>
      <c r="B231" s="832" t="s">
        <v>576</v>
      </c>
      <c r="C231" s="835" t="s">
        <v>602</v>
      </c>
      <c r="D231" s="863" t="s">
        <v>603</v>
      </c>
      <c r="E231" s="835" t="s">
        <v>2477</v>
      </c>
      <c r="F231" s="863" t="s">
        <v>2478</v>
      </c>
      <c r="G231" s="835" t="s">
        <v>2767</v>
      </c>
      <c r="H231" s="835" t="s">
        <v>2768</v>
      </c>
      <c r="I231" s="849">
        <v>12.649999618530273</v>
      </c>
      <c r="J231" s="849">
        <v>75</v>
      </c>
      <c r="K231" s="850">
        <v>948.75</v>
      </c>
    </row>
    <row r="232" spans="1:11" ht="14.4" customHeight="1" x14ac:dyDescent="0.3">
      <c r="A232" s="831" t="s">
        <v>575</v>
      </c>
      <c r="B232" s="832" t="s">
        <v>576</v>
      </c>
      <c r="C232" s="835" t="s">
        <v>602</v>
      </c>
      <c r="D232" s="863" t="s">
        <v>603</v>
      </c>
      <c r="E232" s="835" t="s">
        <v>2477</v>
      </c>
      <c r="F232" s="863" t="s">
        <v>2478</v>
      </c>
      <c r="G232" s="835" t="s">
        <v>2512</v>
      </c>
      <c r="H232" s="835" t="s">
        <v>2513</v>
      </c>
      <c r="I232" s="849">
        <v>166.73600158691406</v>
      </c>
      <c r="J232" s="849">
        <v>14</v>
      </c>
      <c r="K232" s="850">
        <v>2334.3099975585937</v>
      </c>
    </row>
    <row r="233" spans="1:11" ht="14.4" customHeight="1" x14ac:dyDescent="0.3">
      <c r="A233" s="831" t="s">
        <v>575</v>
      </c>
      <c r="B233" s="832" t="s">
        <v>576</v>
      </c>
      <c r="C233" s="835" t="s">
        <v>602</v>
      </c>
      <c r="D233" s="863" t="s">
        <v>603</v>
      </c>
      <c r="E233" s="835" t="s">
        <v>2477</v>
      </c>
      <c r="F233" s="863" t="s">
        <v>2478</v>
      </c>
      <c r="G233" s="835" t="s">
        <v>2516</v>
      </c>
      <c r="H233" s="835" t="s">
        <v>2517</v>
      </c>
      <c r="I233" s="849">
        <v>17.620000839233398</v>
      </c>
      <c r="J233" s="849">
        <v>1</v>
      </c>
      <c r="K233" s="850">
        <v>17.620000839233398</v>
      </c>
    </row>
    <row r="234" spans="1:11" ht="14.4" customHeight="1" x14ac:dyDescent="0.3">
      <c r="A234" s="831" t="s">
        <v>575</v>
      </c>
      <c r="B234" s="832" t="s">
        <v>576</v>
      </c>
      <c r="C234" s="835" t="s">
        <v>602</v>
      </c>
      <c r="D234" s="863" t="s">
        <v>603</v>
      </c>
      <c r="E234" s="835" t="s">
        <v>2477</v>
      </c>
      <c r="F234" s="863" t="s">
        <v>2478</v>
      </c>
      <c r="G234" s="835" t="s">
        <v>2518</v>
      </c>
      <c r="H234" s="835" t="s">
        <v>2519</v>
      </c>
      <c r="I234" s="849">
        <v>22.309999465942383</v>
      </c>
      <c r="J234" s="849">
        <v>1</v>
      </c>
      <c r="K234" s="850">
        <v>22.309999465942383</v>
      </c>
    </row>
    <row r="235" spans="1:11" ht="14.4" customHeight="1" x14ac:dyDescent="0.3">
      <c r="A235" s="831" t="s">
        <v>575</v>
      </c>
      <c r="B235" s="832" t="s">
        <v>576</v>
      </c>
      <c r="C235" s="835" t="s">
        <v>602</v>
      </c>
      <c r="D235" s="863" t="s">
        <v>603</v>
      </c>
      <c r="E235" s="835" t="s">
        <v>2477</v>
      </c>
      <c r="F235" s="863" t="s">
        <v>2478</v>
      </c>
      <c r="G235" s="835" t="s">
        <v>2769</v>
      </c>
      <c r="H235" s="835" t="s">
        <v>2770</v>
      </c>
      <c r="I235" s="849">
        <v>685.04998779296875</v>
      </c>
      <c r="J235" s="849">
        <v>3</v>
      </c>
      <c r="K235" s="850">
        <v>2055.14990234375</v>
      </c>
    </row>
    <row r="236" spans="1:11" ht="14.4" customHeight="1" x14ac:dyDescent="0.3">
      <c r="A236" s="831" t="s">
        <v>575</v>
      </c>
      <c r="B236" s="832" t="s">
        <v>576</v>
      </c>
      <c r="C236" s="835" t="s">
        <v>602</v>
      </c>
      <c r="D236" s="863" t="s">
        <v>603</v>
      </c>
      <c r="E236" s="835" t="s">
        <v>2477</v>
      </c>
      <c r="F236" s="863" t="s">
        <v>2478</v>
      </c>
      <c r="G236" s="835" t="s">
        <v>2771</v>
      </c>
      <c r="H236" s="835" t="s">
        <v>2772</v>
      </c>
      <c r="I236" s="849">
        <v>899.84500122070312</v>
      </c>
      <c r="J236" s="849">
        <v>2</v>
      </c>
      <c r="K236" s="850">
        <v>1799.6900024414062</v>
      </c>
    </row>
    <row r="237" spans="1:11" ht="14.4" customHeight="1" x14ac:dyDescent="0.3">
      <c r="A237" s="831" t="s">
        <v>575</v>
      </c>
      <c r="B237" s="832" t="s">
        <v>576</v>
      </c>
      <c r="C237" s="835" t="s">
        <v>602</v>
      </c>
      <c r="D237" s="863" t="s">
        <v>603</v>
      </c>
      <c r="E237" s="835" t="s">
        <v>2477</v>
      </c>
      <c r="F237" s="863" t="s">
        <v>2478</v>
      </c>
      <c r="G237" s="835" t="s">
        <v>2773</v>
      </c>
      <c r="H237" s="835" t="s">
        <v>2774</v>
      </c>
      <c r="I237" s="849">
        <v>1083.8900146484375</v>
      </c>
      <c r="J237" s="849">
        <v>1</v>
      </c>
      <c r="K237" s="850">
        <v>1083.8900146484375</v>
      </c>
    </row>
    <row r="238" spans="1:11" ht="14.4" customHeight="1" x14ac:dyDescent="0.3">
      <c r="A238" s="831" t="s">
        <v>575</v>
      </c>
      <c r="B238" s="832" t="s">
        <v>576</v>
      </c>
      <c r="C238" s="835" t="s">
        <v>602</v>
      </c>
      <c r="D238" s="863" t="s">
        <v>603</v>
      </c>
      <c r="E238" s="835" t="s">
        <v>2477</v>
      </c>
      <c r="F238" s="863" t="s">
        <v>2478</v>
      </c>
      <c r="G238" s="835" t="s">
        <v>2522</v>
      </c>
      <c r="H238" s="835" t="s">
        <v>2523</v>
      </c>
      <c r="I238" s="849">
        <v>2.7133333683013916</v>
      </c>
      <c r="J238" s="849">
        <v>29</v>
      </c>
      <c r="K238" s="850">
        <v>79.119999647140503</v>
      </c>
    </row>
    <row r="239" spans="1:11" ht="14.4" customHeight="1" x14ac:dyDescent="0.3">
      <c r="A239" s="831" t="s">
        <v>575</v>
      </c>
      <c r="B239" s="832" t="s">
        <v>576</v>
      </c>
      <c r="C239" s="835" t="s">
        <v>602</v>
      </c>
      <c r="D239" s="863" t="s">
        <v>603</v>
      </c>
      <c r="E239" s="835" t="s">
        <v>2477</v>
      </c>
      <c r="F239" s="863" t="s">
        <v>2478</v>
      </c>
      <c r="G239" s="835" t="s">
        <v>2775</v>
      </c>
      <c r="H239" s="835" t="s">
        <v>2776</v>
      </c>
      <c r="I239" s="849">
        <v>408.6400146484375</v>
      </c>
      <c r="J239" s="849">
        <v>210</v>
      </c>
      <c r="K239" s="850">
        <v>85814.652099609375</v>
      </c>
    </row>
    <row r="240" spans="1:11" ht="14.4" customHeight="1" x14ac:dyDescent="0.3">
      <c r="A240" s="831" t="s">
        <v>575</v>
      </c>
      <c r="B240" s="832" t="s">
        <v>576</v>
      </c>
      <c r="C240" s="835" t="s">
        <v>602</v>
      </c>
      <c r="D240" s="863" t="s">
        <v>603</v>
      </c>
      <c r="E240" s="835" t="s">
        <v>2477</v>
      </c>
      <c r="F240" s="863" t="s">
        <v>2478</v>
      </c>
      <c r="G240" s="835" t="s">
        <v>2777</v>
      </c>
      <c r="H240" s="835" t="s">
        <v>2778</v>
      </c>
      <c r="I240" s="849">
        <v>280.33999633789062</v>
      </c>
      <c r="J240" s="849">
        <v>12</v>
      </c>
      <c r="K240" s="850">
        <v>3364.0198974609375</v>
      </c>
    </row>
    <row r="241" spans="1:11" ht="14.4" customHeight="1" x14ac:dyDescent="0.3">
      <c r="A241" s="831" t="s">
        <v>575</v>
      </c>
      <c r="B241" s="832" t="s">
        <v>576</v>
      </c>
      <c r="C241" s="835" t="s">
        <v>602</v>
      </c>
      <c r="D241" s="863" t="s">
        <v>603</v>
      </c>
      <c r="E241" s="835" t="s">
        <v>2477</v>
      </c>
      <c r="F241" s="863" t="s">
        <v>2478</v>
      </c>
      <c r="G241" s="835" t="s">
        <v>2779</v>
      </c>
      <c r="H241" s="835" t="s">
        <v>2780</v>
      </c>
      <c r="I241" s="849">
        <v>7.9200000762939453</v>
      </c>
      <c r="J241" s="849">
        <v>50</v>
      </c>
      <c r="K241" s="850">
        <v>396.1300048828125</v>
      </c>
    </row>
    <row r="242" spans="1:11" ht="14.4" customHeight="1" x14ac:dyDescent="0.3">
      <c r="A242" s="831" t="s">
        <v>575</v>
      </c>
      <c r="B242" s="832" t="s">
        <v>576</v>
      </c>
      <c r="C242" s="835" t="s">
        <v>602</v>
      </c>
      <c r="D242" s="863" t="s">
        <v>603</v>
      </c>
      <c r="E242" s="835" t="s">
        <v>2477</v>
      </c>
      <c r="F242" s="863" t="s">
        <v>2478</v>
      </c>
      <c r="G242" s="835" t="s">
        <v>2781</v>
      </c>
      <c r="H242" s="835" t="s">
        <v>2782</v>
      </c>
      <c r="I242" s="849">
        <v>36.448570796421599</v>
      </c>
      <c r="J242" s="849">
        <v>225</v>
      </c>
      <c r="K242" s="850">
        <v>8241.1300048828125</v>
      </c>
    </row>
    <row r="243" spans="1:11" ht="14.4" customHeight="1" x14ac:dyDescent="0.3">
      <c r="A243" s="831" t="s">
        <v>575</v>
      </c>
      <c r="B243" s="832" t="s">
        <v>576</v>
      </c>
      <c r="C243" s="835" t="s">
        <v>602</v>
      </c>
      <c r="D243" s="863" t="s">
        <v>603</v>
      </c>
      <c r="E243" s="835" t="s">
        <v>2477</v>
      </c>
      <c r="F243" s="863" t="s">
        <v>2478</v>
      </c>
      <c r="G243" s="835" t="s">
        <v>2783</v>
      </c>
      <c r="H243" s="835" t="s">
        <v>2784</v>
      </c>
      <c r="I243" s="849">
        <v>0.41999998688697815</v>
      </c>
      <c r="J243" s="849">
        <v>19000</v>
      </c>
      <c r="K243" s="850">
        <v>7980</v>
      </c>
    </row>
    <row r="244" spans="1:11" ht="14.4" customHeight="1" x14ac:dyDescent="0.3">
      <c r="A244" s="831" t="s">
        <v>575</v>
      </c>
      <c r="B244" s="832" t="s">
        <v>576</v>
      </c>
      <c r="C244" s="835" t="s">
        <v>602</v>
      </c>
      <c r="D244" s="863" t="s">
        <v>603</v>
      </c>
      <c r="E244" s="835" t="s">
        <v>2477</v>
      </c>
      <c r="F244" s="863" t="s">
        <v>2478</v>
      </c>
      <c r="G244" s="835" t="s">
        <v>2785</v>
      </c>
      <c r="H244" s="835" t="s">
        <v>2786</v>
      </c>
      <c r="I244" s="849">
        <v>0.80000001192092896</v>
      </c>
      <c r="J244" s="849">
        <v>1200</v>
      </c>
      <c r="K244" s="850">
        <v>964.6300048828125</v>
      </c>
    </row>
    <row r="245" spans="1:11" ht="14.4" customHeight="1" x14ac:dyDescent="0.3">
      <c r="A245" s="831" t="s">
        <v>575</v>
      </c>
      <c r="B245" s="832" t="s">
        <v>576</v>
      </c>
      <c r="C245" s="835" t="s">
        <v>602</v>
      </c>
      <c r="D245" s="863" t="s">
        <v>603</v>
      </c>
      <c r="E245" s="835" t="s">
        <v>2477</v>
      </c>
      <c r="F245" s="863" t="s">
        <v>2478</v>
      </c>
      <c r="G245" s="835" t="s">
        <v>2526</v>
      </c>
      <c r="H245" s="835" t="s">
        <v>2527</v>
      </c>
      <c r="I245" s="849">
        <v>0.67000001668930054</v>
      </c>
      <c r="J245" s="849">
        <v>5500</v>
      </c>
      <c r="K245" s="850">
        <v>3685</v>
      </c>
    </row>
    <row r="246" spans="1:11" ht="14.4" customHeight="1" x14ac:dyDescent="0.3">
      <c r="A246" s="831" t="s">
        <v>575</v>
      </c>
      <c r="B246" s="832" t="s">
        <v>576</v>
      </c>
      <c r="C246" s="835" t="s">
        <v>602</v>
      </c>
      <c r="D246" s="863" t="s">
        <v>603</v>
      </c>
      <c r="E246" s="835" t="s">
        <v>2477</v>
      </c>
      <c r="F246" s="863" t="s">
        <v>2478</v>
      </c>
      <c r="G246" s="835" t="s">
        <v>2787</v>
      </c>
      <c r="H246" s="835" t="s">
        <v>2788</v>
      </c>
      <c r="I246" s="849">
        <v>3.9475000500679016</v>
      </c>
      <c r="J246" s="849">
        <v>4750</v>
      </c>
      <c r="K246" s="850">
        <v>18753.699829101563</v>
      </c>
    </row>
    <row r="247" spans="1:11" ht="14.4" customHeight="1" x14ac:dyDescent="0.3">
      <c r="A247" s="831" t="s">
        <v>575</v>
      </c>
      <c r="B247" s="832" t="s">
        <v>576</v>
      </c>
      <c r="C247" s="835" t="s">
        <v>602</v>
      </c>
      <c r="D247" s="863" t="s">
        <v>603</v>
      </c>
      <c r="E247" s="835" t="s">
        <v>2477</v>
      </c>
      <c r="F247" s="863" t="s">
        <v>2478</v>
      </c>
      <c r="G247" s="835" t="s">
        <v>2789</v>
      </c>
      <c r="H247" s="835" t="s">
        <v>2790</v>
      </c>
      <c r="I247" s="849">
        <v>0.14500000327825546</v>
      </c>
      <c r="J247" s="849">
        <v>300</v>
      </c>
      <c r="K247" s="850">
        <v>43</v>
      </c>
    </row>
    <row r="248" spans="1:11" ht="14.4" customHeight="1" x14ac:dyDescent="0.3">
      <c r="A248" s="831" t="s">
        <v>575</v>
      </c>
      <c r="B248" s="832" t="s">
        <v>576</v>
      </c>
      <c r="C248" s="835" t="s">
        <v>602</v>
      </c>
      <c r="D248" s="863" t="s">
        <v>603</v>
      </c>
      <c r="E248" s="835" t="s">
        <v>2477</v>
      </c>
      <c r="F248" s="863" t="s">
        <v>2478</v>
      </c>
      <c r="G248" s="835" t="s">
        <v>2528</v>
      </c>
      <c r="H248" s="835" t="s">
        <v>2529</v>
      </c>
      <c r="I248" s="849">
        <v>27.878570829119003</v>
      </c>
      <c r="J248" s="849">
        <v>14</v>
      </c>
      <c r="K248" s="850">
        <v>390.29999160766602</v>
      </c>
    </row>
    <row r="249" spans="1:11" ht="14.4" customHeight="1" x14ac:dyDescent="0.3">
      <c r="A249" s="831" t="s">
        <v>575</v>
      </c>
      <c r="B249" s="832" t="s">
        <v>576</v>
      </c>
      <c r="C249" s="835" t="s">
        <v>602</v>
      </c>
      <c r="D249" s="863" t="s">
        <v>603</v>
      </c>
      <c r="E249" s="835" t="s">
        <v>2477</v>
      </c>
      <c r="F249" s="863" t="s">
        <v>2478</v>
      </c>
      <c r="G249" s="835" t="s">
        <v>2530</v>
      </c>
      <c r="H249" s="835" t="s">
        <v>2531</v>
      </c>
      <c r="I249" s="849">
        <v>28.732499599456787</v>
      </c>
      <c r="J249" s="849">
        <v>348</v>
      </c>
      <c r="K249" s="850">
        <v>9998.520263671875</v>
      </c>
    </row>
    <row r="250" spans="1:11" ht="14.4" customHeight="1" x14ac:dyDescent="0.3">
      <c r="A250" s="831" t="s">
        <v>575</v>
      </c>
      <c r="B250" s="832" t="s">
        <v>576</v>
      </c>
      <c r="C250" s="835" t="s">
        <v>602</v>
      </c>
      <c r="D250" s="863" t="s">
        <v>603</v>
      </c>
      <c r="E250" s="835" t="s">
        <v>2477</v>
      </c>
      <c r="F250" s="863" t="s">
        <v>2478</v>
      </c>
      <c r="G250" s="835" t="s">
        <v>2532</v>
      </c>
      <c r="H250" s="835" t="s">
        <v>2533</v>
      </c>
      <c r="I250" s="849">
        <v>9.3299999237060547</v>
      </c>
      <c r="J250" s="849">
        <v>1</v>
      </c>
      <c r="K250" s="850">
        <v>9.3299999237060547</v>
      </c>
    </row>
    <row r="251" spans="1:11" ht="14.4" customHeight="1" x14ac:dyDescent="0.3">
      <c r="A251" s="831" t="s">
        <v>575</v>
      </c>
      <c r="B251" s="832" t="s">
        <v>576</v>
      </c>
      <c r="C251" s="835" t="s">
        <v>602</v>
      </c>
      <c r="D251" s="863" t="s">
        <v>603</v>
      </c>
      <c r="E251" s="835" t="s">
        <v>2534</v>
      </c>
      <c r="F251" s="863" t="s">
        <v>2535</v>
      </c>
      <c r="G251" s="835" t="s">
        <v>2791</v>
      </c>
      <c r="H251" s="835" t="s">
        <v>2792</v>
      </c>
      <c r="I251" s="849">
        <v>524.780029296875</v>
      </c>
      <c r="J251" s="849">
        <v>100</v>
      </c>
      <c r="K251" s="850">
        <v>52477.7001953125</v>
      </c>
    </row>
    <row r="252" spans="1:11" ht="14.4" customHeight="1" x14ac:dyDescent="0.3">
      <c r="A252" s="831" t="s">
        <v>575</v>
      </c>
      <c r="B252" s="832" t="s">
        <v>576</v>
      </c>
      <c r="C252" s="835" t="s">
        <v>602</v>
      </c>
      <c r="D252" s="863" t="s">
        <v>603</v>
      </c>
      <c r="E252" s="835" t="s">
        <v>2534</v>
      </c>
      <c r="F252" s="863" t="s">
        <v>2535</v>
      </c>
      <c r="G252" s="835" t="s">
        <v>2793</v>
      </c>
      <c r="H252" s="835" t="s">
        <v>2794</v>
      </c>
      <c r="I252" s="849">
        <v>25.709999084472656</v>
      </c>
      <c r="J252" s="849">
        <v>50</v>
      </c>
      <c r="K252" s="850">
        <v>1285.6199951171875</v>
      </c>
    </row>
    <row r="253" spans="1:11" ht="14.4" customHeight="1" x14ac:dyDescent="0.3">
      <c r="A253" s="831" t="s">
        <v>575</v>
      </c>
      <c r="B253" s="832" t="s">
        <v>576</v>
      </c>
      <c r="C253" s="835" t="s">
        <v>602</v>
      </c>
      <c r="D253" s="863" t="s">
        <v>603</v>
      </c>
      <c r="E253" s="835" t="s">
        <v>2534</v>
      </c>
      <c r="F253" s="863" t="s">
        <v>2535</v>
      </c>
      <c r="G253" s="835" t="s">
        <v>2795</v>
      </c>
      <c r="H253" s="835" t="s">
        <v>2796</v>
      </c>
      <c r="I253" s="849">
        <v>2.9050000905990601</v>
      </c>
      <c r="J253" s="849">
        <v>1500</v>
      </c>
      <c r="K253" s="850">
        <v>4358</v>
      </c>
    </row>
    <row r="254" spans="1:11" ht="14.4" customHeight="1" x14ac:dyDescent="0.3">
      <c r="A254" s="831" t="s">
        <v>575</v>
      </c>
      <c r="B254" s="832" t="s">
        <v>576</v>
      </c>
      <c r="C254" s="835" t="s">
        <v>602</v>
      </c>
      <c r="D254" s="863" t="s">
        <v>603</v>
      </c>
      <c r="E254" s="835" t="s">
        <v>2534</v>
      </c>
      <c r="F254" s="863" t="s">
        <v>2535</v>
      </c>
      <c r="G254" s="835" t="s">
        <v>2797</v>
      </c>
      <c r="H254" s="835" t="s">
        <v>2798</v>
      </c>
      <c r="I254" s="849">
        <v>2.9000000953674316</v>
      </c>
      <c r="J254" s="849">
        <v>1800</v>
      </c>
      <c r="K254" s="850">
        <v>5220</v>
      </c>
    </row>
    <row r="255" spans="1:11" ht="14.4" customHeight="1" x14ac:dyDescent="0.3">
      <c r="A255" s="831" t="s">
        <v>575</v>
      </c>
      <c r="B255" s="832" t="s">
        <v>576</v>
      </c>
      <c r="C255" s="835" t="s">
        <v>602</v>
      </c>
      <c r="D255" s="863" t="s">
        <v>603</v>
      </c>
      <c r="E255" s="835" t="s">
        <v>2534</v>
      </c>
      <c r="F255" s="863" t="s">
        <v>2535</v>
      </c>
      <c r="G255" s="835" t="s">
        <v>2799</v>
      </c>
      <c r="H255" s="835" t="s">
        <v>2800</v>
      </c>
      <c r="I255" s="849">
        <v>2.9100000858306885</v>
      </c>
      <c r="J255" s="849">
        <v>1200</v>
      </c>
      <c r="K255" s="850">
        <v>3492</v>
      </c>
    </row>
    <row r="256" spans="1:11" ht="14.4" customHeight="1" x14ac:dyDescent="0.3">
      <c r="A256" s="831" t="s">
        <v>575</v>
      </c>
      <c r="B256" s="832" t="s">
        <v>576</v>
      </c>
      <c r="C256" s="835" t="s">
        <v>602</v>
      </c>
      <c r="D256" s="863" t="s">
        <v>603</v>
      </c>
      <c r="E256" s="835" t="s">
        <v>2534</v>
      </c>
      <c r="F256" s="863" t="s">
        <v>2535</v>
      </c>
      <c r="G256" s="835" t="s">
        <v>2801</v>
      </c>
      <c r="H256" s="835" t="s">
        <v>2802</v>
      </c>
      <c r="I256" s="849">
        <v>2.9000000953674316</v>
      </c>
      <c r="J256" s="849">
        <v>100</v>
      </c>
      <c r="K256" s="850">
        <v>290</v>
      </c>
    </row>
    <row r="257" spans="1:11" ht="14.4" customHeight="1" x14ac:dyDescent="0.3">
      <c r="A257" s="831" t="s">
        <v>575</v>
      </c>
      <c r="B257" s="832" t="s">
        <v>576</v>
      </c>
      <c r="C257" s="835" t="s">
        <v>602</v>
      </c>
      <c r="D257" s="863" t="s">
        <v>603</v>
      </c>
      <c r="E257" s="835" t="s">
        <v>2534</v>
      </c>
      <c r="F257" s="863" t="s">
        <v>2535</v>
      </c>
      <c r="G257" s="835" t="s">
        <v>2803</v>
      </c>
      <c r="H257" s="835" t="s">
        <v>2804</v>
      </c>
      <c r="I257" s="849">
        <v>636.46002197265625</v>
      </c>
      <c r="J257" s="849">
        <v>60</v>
      </c>
      <c r="K257" s="850">
        <v>38187.6005859375</v>
      </c>
    </row>
    <row r="258" spans="1:11" ht="14.4" customHeight="1" x14ac:dyDescent="0.3">
      <c r="A258" s="831" t="s">
        <v>575</v>
      </c>
      <c r="B258" s="832" t="s">
        <v>576</v>
      </c>
      <c r="C258" s="835" t="s">
        <v>602</v>
      </c>
      <c r="D258" s="863" t="s">
        <v>603</v>
      </c>
      <c r="E258" s="835" t="s">
        <v>2534</v>
      </c>
      <c r="F258" s="863" t="s">
        <v>2535</v>
      </c>
      <c r="G258" s="835" t="s">
        <v>2805</v>
      </c>
      <c r="H258" s="835" t="s">
        <v>2806</v>
      </c>
      <c r="I258" s="849">
        <v>907.5</v>
      </c>
      <c r="J258" s="849">
        <v>216</v>
      </c>
      <c r="K258" s="850">
        <v>196020</v>
      </c>
    </row>
    <row r="259" spans="1:11" ht="14.4" customHeight="1" x14ac:dyDescent="0.3">
      <c r="A259" s="831" t="s">
        <v>575</v>
      </c>
      <c r="B259" s="832" t="s">
        <v>576</v>
      </c>
      <c r="C259" s="835" t="s">
        <v>602</v>
      </c>
      <c r="D259" s="863" t="s">
        <v>603</v>
      </c>
      <c r="E259" s="835" t="s">
        <v>2534</v>
      </c>
      <c r="F259" s="863" t="s">
        <v>2535</v>
      </c>
      <c r="G259" s="835" t="s">
        <v>2807</v>
      </c>
      <c r="H259" s="835" t="s">
        <v>2808</v>
      </c>
      <c r="I259" s="849">
        <v>6.0500001907348633</v>
      </c>
      <c r="J259" s="849">
        <v>150</v>
      </c>
      <c r="K259" s="850">
        <v>907.5</v>
      </c>
    </row>
    <row r="260" spans="1:11" ht="14.4" customHeight="1" x14ac:dyDescent="0.3">
      <c r="A260" s="831" t="s">
        <v>575</v>
      </c>
      <c r="B260" s="832" t="s">
        <v>576</v>
      </c>
      <c r="C260" s="835" t="s">
        <v>602</v>
      </c>
      <c r="D260" s="863" t="s">
        <v>603</v>
      </c>
      <c r="E260" s="835" t="s">
        <v>2534</v>
      </c>
      <c r="F260" s="863" t="s">
        <v>2535</v>
      </c>
      <c r="G260" s="835" t="s">
        <v>2809</v>
      </c>
      <c r="H260" s="835" t="s">
        <v>2810</v>
      </c>
      <c r="I260" s="849">
        <v>2.7799999713897705</v>
      </c>
      <c r="J260" s="849">
        <v>2100</v>
      </c>
      <c r="K260" s="850">
        <v>5838</v>
      </c>
    </row>
    <row r="261" spans="1:11" ht="14.4" customHeight="1" x14ac:dyDescent="0.3">
      <c r="A261" s="831" t="s">
        <v>575</v>
      </c>
      <c r="B261" s="832" t="s">
        <v>576</v>
      </c>
      <c r="C261" s="835" t="s">
        <v>602</v>
      </c>
      <c r="D261" s="863" t="s">
        <v>603</v>
      </c>
      <c r="E261" s="835" t="s">
        <v>2534</v>
      </c>
      <c r="F261" s="863" t="s">
        <v>2535</v>
      </c>
      <c r="G261" s="835" t="s">
        <v>2811</v>
      </c>
      <c r="H261" s="835" t="s">
        <v>2812</v>
      </c>
      <c r="I261" s="849">
        <v>33.880001068115234</v>
      </c>
      <c r="J261" s="849">
        <v>5</v>
      </c>
      <c r="K261" s="850">
        <v>169.39999389648437</v>
      </c>
    </row>
    <row r="262" spans="1:11" ht="14.4" customHeight="1" x14ac:dyDescent="0.3">
      <c r="A262" s="831" t="s">
        <v>575</v>
      </c>
      <c r="B262" s="832" t="s">
        <v>576</v>
      </c>
      <c r="C262" s="835" t="s">
        <v>602</v>
      </c>
      <c r="D262" s="863" t="s">
        <v>603</v>
      </c>
      <c r="E262" s="835" t="s">
        <v>2534</v>
      </c>
      <c r="F262" s="863" t="s">
        <v>2535</v>
      </c>
      <c r="G262" s="835" t="s">
        <v>2813</v>
      </c>
      <c r="H262" s="835" t="s">
        <v>2814</v>
      </c>
      <c r="I262" s="849">
        <v>45.496667226155601</v>
      </c>
      <c r="J262" s="849">
        <v>300</v>
      </c>
      <c r="K262" s="850">
        <v>13648.390014648438</v>
      </c>
    </row>
    <row r="263" spans="1:11" ht="14.4" customHeight="1" x14ac:dyDescent="0.3">
      <c r="A263" s="831" t="s">
        <v>575</v>
      </c>
      <c r="B263" s="832" t="s">
        <v>576</v>
      </c>
      <c r="C263" s="835" t="s">
        <v>602</v>
      </c>
      <c r="D263" s="863" t="s">
        <v>603</v>
      </c>
      <c r="E263" s="835" t="s">
        <v>2534</v>
      </c>
      <c r="F263" s="863" t="s">
        <v>2535</v>
      </c>
      <c r="G263" s="835" t="s">
        <v>2815</v>
      </c>
      <c r="H263" s="835" t="s">
        <v>2816</v>
      </c>
      <c r="I263" s="849">
        <v>15.921666781107584</v>
      </c>
      <c r="J263" s="849">
        <v>1000</v>
      </c>
      <c r="K263" s="850">
        <v>15921</v>
      </c>
    </row>
    <row r="264" spans="1:11" ht="14.4" customHeight="1" x14ac:dyDescent="0.3">
      <c r="A264" s="831" t="s">
        <v>575</v>
      </c>
      <c r="B264" s="832" t="s">
        <v>576</v>
      </c>
      <c r="C264" s="835" t="s">
        <v>602</v>
      </c>
      <c r="D264" s="863" t="s">
        <v>603</v>
      </c>
      <c r="E264" s="835" t="s">
        <v>2534</v>
      </c>
      <c r="F264" s="863" t="s">
        <v>2535</v>
      </c>
      <c r="G264" s="835" t="s">
        <v>2817</v>
      </c>
      <c r="H264" s="835" t="s">
        <v>2818</v>
      </c>
      <c r="I264" s="849">
        <v>27.840000152587891</v>
      </c>
      <c r="J264" s="849">
        <v>50</v>
      </c>
      <c r="K264" s="850">
        <v>1392.1099853515625</v>
      </c>
    </row>
    <row r="265" spans="1:11" ht="14.4" customHeight="1" x14ac:dyDescent="0.3">
      <c r="A265" s="831" t="s">
        <v>575</v>
      </c>
      <c r="B265" s="832" t="s">
        <v>576</v>
      </c>
      <c r="C265" s="835" t="s">
        <v>602</v>
      </c>
      <c r="D265" s="863" t="s">
        <v>603</v>
      </c>
      <c r="E265" s="835" t="s">
        <v>2534</v>
      </c>
      <c r="F265" s="863" t="s">
        <v>2535</v>
      </c>
      <c r="G265" s="835" t="s">
        <v>2819</v>
      </c>
      <c r="H265" s="835" t="s">
        <v>2820</v>
      </c>
      <c r="I265" s="849">
        <v>6.1300000349680586</v>
      </c>
      <c r="J265" s="849">
        <v>1000</v>
      </c>
      <c r="K265" s="850">
        <v>6126</v>
      </c>
    </row>
    <row r="266" spans="1:11" ht="14.4" customHeight="1" x14ac:dyDescent="0.3">
      <c r="A266" s="831" t="s">
        <v>575</v>
      </c>
      <c r="B266" s="832" t="s">
        <v>576</v>
      </c>
      <c r="C266" s="835" t="s">
        <v>602</v>
      </c>
      <c r="D266" s="863" t="s">
        <v>603</v>
      </c>
      <c r="E266" s="835" t="s">
        <v>2534</v>
      </c>
      <c r="F266" s="863" t="s">
        <v>2535</v>
      </c>
      <c r="G266" s="835" t="s">
        <v>2538</v>
      </c>
      <c r="H266" s="835" t="s">
        <v>2539</v>
      </c>
      <c r="I266" s="849">
        <v>3.4483333826065063</v>
      </c>
      <c r="J266" s="849">
        <v>1200</v>
      </c>
      <c r="K266" s="850">
        <v>4138</v>
      </c>
    </row>
    <row r="267" spans="1:11" ht="14.4" customHeight="1" x14ac:dyDescent="0.3">
      <c r="A267" s="831" t="s">
        <v>575</v>
      </c>
      <c r="B267" s="832" t="s">
        <v>576</v>
      </c>
      <c r="C267" s="835" t="s">
        <v>602</v>
      </c>
      <c r="D267" s="863" t="s">
        <v>603</v>
      </c>
      <c r="E267" s="835" t="s">
        <v>2534</v>
      </c>
      <c r="F267" s="863" t="s">
        <v>2535</v>
      </c>
      <c r="G267" s="835" t="s">
        <v>2821</v>
      </c>
      <c r="H267" s="835" t="s">
        <v>2822</v>
      </c>
      <c r="I267" s="849">
        <v>1328.5799560546875</v>
      </c>
      <c r="J267" s="849">
        <v>4</v>
      </c>
      <c r="K267" s="850">
        <v>5314.31982421875</v>
      </c>
    </row>
    <row r="268" spans="1:11" ht="14.4" customHeight="1" x14ac:dyDescent="0.3">
      <c r="A268" s="831" t="s">
        <v>575</v>
      </c>
      <c r="B268" s="832" t="s">
        <v>576</v>
      </c>
      <c r="C268" s="835" t="s">
        <v>602</v>
      </c>
      <c r="D268" s="863" t="s">
        <v>603</v>
      </c>
      <c r="E268" s="835" t="s">
        <v>2534</v>
      </c>
      <c r="F268" s="863" t="s">
        <v>2535</v>
      </c>
      <c r="G268" s="835" t="s">
        <v>2823</v>
      </c>
      <c r="H268" s="835" t="s">
        <v>2824</v>
      </c>
      <c r="I268" s="849">
        <v>21.899999618530273</v>
      </c>
      <c r="J268" s="849">
        <v>400</v>
      </c>
      <c r="K268" s="850">
        <v>8760.4002685546875</v>
      </c>
    </row>
    <row r="269" spans="1:11" ht="14.4" customHeight="1" x14ac:dyDescent="0.3">
      <c r="A269" s="831" t="s">
        <v>575</v>
      </c>
      <c r="B269" s="832" t="s">
        <v>576</v>
      </c>
      <c r="C269" s="835" t="s">
        <v>602</v>
      </c>
      <c r="D269" s="863" t="s">
        <v>603</v>
      </c>
      <c r="E269" s="835" t="s">
        <v>2534</v>
      </c>
      <c r="F269" s="863" t="s">
        <v>2535</v>
      </c>
      <c r="G269" s="835" t="s">
        <v>2825</v>
      </c>
      <c r="H269" s="835" t="s">
        <v>2826</v>
      </c>
      <c r="I269" s="849">
        <v>21.899999618530273</v>
      </c>
      <c r="J269" s="849">
        <v>400</v>
      </c>
      <c r="K269" s="850">
        <v>8760.4503173828125</v>
      </c>
    </row>
    <row r="270" spans="1:11" ht="14.4" customHeight="1" x14ac:dyDescent="0.3">
      <c r="A270" s="831" t="s">
        <v>575</v>
      </c>
      <c r="B270" s="832" t="s">
        <v>576</v>
      </c>
      <c r="C270" s="835" t="s">
        <v>602</v>
      </c>
      <c r="D270" s="863" t="s">
        <v>603</v>
      </c>
      <c r="E270" s="835" t="s">
        <v>2534</v>
      </c>
      <c r="F270" s="863" t="s">
        <v>2535</v>
      </c>
      <c r="G270" s="835" t="s">
        <v>2827</v>
      </c>
      <c r="H270" s="835" t="s">
        <v>2828</v>
      </c>
      <c r="I270" s="849">
        <v>484.04000854492187</v>
      </c>
      <c r="J270" s="849">
        <v>2</v>
      </c>
      <c r="K270" s="850">
        <v>968.08001708984375</v>
      </c>
    </row>
    <row r="271" spans="1:11" ht="14.4" customHeight="1" x14ac:dyDescent="0.3">
      <c r="A271" s="831" t="s">
        <v>575</v>
      </c>
      <c r="B271" s="832" t="s">
        <v>576</v>
      </c>
      <c r="C271" s="835" t="s">
        <v>602</v>
      </c>
      <c r="D271" s="863" t="s">
        <v>603</v>
      </c>
      <c r="E271" s="835" t="s">
        <v>2534</v>
      </c>
      <c r="F271" s="863" t="s">
        <v>2535</v>
      </c>
      <c r="G271" s="835" t="s">
        <v>2829</v>
      </c>
      <c r="H271" s="835" t="s">
        <v>2830</v>
      </c>
      <c r="I271" s="849">
        <v>527.969970703125</v>
      </c>
      <c r="J271" s="849">
        <v>10</v>
      </c>
      <c r="K271" s="850">
        <v>5279.64990234375</v>
      </c>
    </row>
    <row r="272" spans="1:11" ht="14.4" customHeight="1" x14ac:dyDescent="0.3">
      <c r="A272" s="831" t="s">
        <v>575</v>
      </c>
      <c r="B272" s="832" t="s">
        <v>576</v>
      </c>
      <c r="C272" s="835" t="s">
        <v>602</v>
      </c>
      <c r="D272" s="863" t="s">
        <v>603</v>
      </c>
      <c r="E272" s="835" t="s">
        <v>2534</v>
      </c>
      <c r="F272" s="863" t="s">
        <v>2535</v>
      </c>
      <c r="G272" s="835" t="s">
        <v>2548</v>
      </c>
      <c r="H272" s="835" t="s">
        <v>2549</v>
      </c>
      <c r="I272" s="849">
        <v>22.989999771118164</v>
      </c>
      <c r="J272" s="849">
        <v>50</v>
      </c>
      <c r="K272" s="850">
        <v>1149.4999694824219</v>
      </c>
    </row>
    <row r="273" spans="1:11" ht="14.4" customHeight="1" x14ac:dyDescent="0.3">
      <c r="A273" s="831" t="s">
        <v>575</v>
      </c>
      <c r="B273" s="832" t="s">
        <v>576</v>
      </c>
      <c r="C273" s="835" t="s">
        <v>602</v>
      </c>
      <c r="D273" s="863" t="s">
        <v>603</v>
      </c>
      <c r="E273" s="835" t="s">
        <v>2534</v>
      </c>
      <c r="F273" s="863" t="s">
        <v>2535</v>
      </c>
      <c r="G273" s="835" t="s">
        <v>2672</v>
      </c>
      <c r="H273" s="835" t="s">
        <v>2673</v>
      </c>
      <c r="I273" s="849">
        <v>22.989999771118164</v>
      </c>
      <c r="J273" s="849">
        <v>90</v>
      </c>
      <c r="K273" s="850">
        <v>2069.0999450683594</v>
      </c>
    </row>
    <row r="274" spans="1:11" ht="14.4" customHeight="1" x14ac:dyDescent="0.3">
      <c r="A274" s="831" t="s">
        <v>575</v>
      </c>
      <c r="B274" s="832" t="s">
        <v>576</v>
      </c>
      <c r="C274" s="835" t="s">
        <v>602</v>
      </c>
      <c r="D274" s="863" t="s">
        <v>603</v>
      </c>
      <c r="E274" s="835" t="s">
        <v>2534</v>
      </c>
      <c r="F274" s="863" t="s">
        <v>2535</v>
      </c>
      <c r="G274" s="835" t="s">
        <v>2831</v>
      </c>
      <c r="H274" s="835" t="s">
        <v>2832</v>
      </c>
      <c r="I274" s="849">
        <v>22.989999771118164</v>
      </c>
      <c r="J274" s="849">
        <v>50</v>
      </c>
      <c r="K274" s="850">
        <v>1149.4999694824219</v>
      </c>
    </row>
    <row r="275" spans="1:11" ht="14.4" customHeight="1" x14ac:dyDescent="0.3">
      <c r="A275" s="831" t="s">
        <v>575</v>
      </c>
      <c r="B275" s="832" t="s">
        <v>576</v>
      </c>
      <c r="C275" s="835" t="s">
        <v>602</v>
      </c>
      <c r="D275" s="863" t="s">
        <v>603</v>
      </c>
      <c r="E275" s="835" t="s">
        <v>2534</v>
      </c>
      <c r="F275" s="863" t="s">
        <v>2535</v>
      </c>
      <c r="G275" s="835" t="s">
        <v>2833</v>
      </c>
      <c r="H275" s="835" t="s">
        <v>2834</v>
      </c>
      <c r="I275" s="849">
        <v>22.989999771118164</v>
      </c>
      <c r="J275" s="849">
        <v>70</v>
      </c>
      <c r="K275" s="850">
        <v>1609.2999572753906</v>
      </c>
    </row>
    <row r="276" spans="1:11" ht="14.4" customHeight="1" x14ac:dyDescent="0.3">
      <c r="A276" s="831" t="s">
        <v>575</v>
      </c>
      <c r="B276" s="832" t="s">
        <v>576</v>
      </c>
      <c r="C276" s="835" t="s">
        <v>602</v>
      </c>
      <c r="D276" s="863" t="s">
        <v>603</v>
      </c>
      <c r="E276" s="835" t="s">
        <v>2534</v>
      </c>
      <c r="F276" s="863" t="s">
        <v>2535</v>
      </c>
      <c r="G276" s="835" t="s">
        <v>2835</v>
      </c>
      <c r="H276" s="835" t="s">
        <v>2836</v>
      </c>
      <c r="I276" s="849">
        <v>4.0300002098083496</v>
      </c>
      <c r="J276" s="849">
        <v>200</v>
      </c>
      <c r="K276" s="850">
        <v>806</v>
      </c>
    </row>
    <row r="277" spans="1:11" ht="14.4" customHeight="1" x14ac:dyDescent="0.3">
      <c r="A277" s="831" t="s">
        <v>575</v>
      </c>
      <c r="B277" s="832" t="s">
        <v>576</v>
      </c>
      <c r="C277" s="835" t="s">
        <v>602</v>
      </c>
      <c r="D277" s="863" t="s">
        <v>603</v>
      </c>
      <c r="E277" s="835" t="s">
        <v>2534</v>
      </c>
      <c r="F277" s="863" t="s">
        <v>2535</v>
      </c>
      <c r="G277" s="835" t="s">
        <v>2837</v>
      </c>
      <c r="H277" s="835" t="s">
        <v>2838</v>
      </c>
      <c r="I277" s="849">
        <v>18.149999618530273</v>
      </c>
      <c r="J277" s="849">
        <v>700</v>
      </c>
      <c r="K277" s="850">
        <v>12705</v>
      </c>
    </row>
    <row r="278" spans="1:11" ht="14.4" customHeight="1" x14ac:dyDescent="0.3">
      <c r="A278" s="831" t="s">
        <v>575</v>
      </c>
      <c r="B278" s="832" t="s">
        <v>576</v>
      </c>
      <c r="C278" s="835" t="s">
        <v>602</v>
      </c>
      <c r="D278" s="863" t="s">
        <v>603</v>
      </c>
      <c r="E278" s="835" t="s">
        <v>2534</v>
      </c>
      <c r="F278" s="863" t="s">
        <v>2535</v>
      </c>
      <c r="G278" s="835" t="s">
        <v>2839</v>
      </c>
      <c r="H278" s="835" t="s">
        <v>2840</v>
      </c>
      <c r="I278" s="849">
        <v>15.729999542236328</v>
      </c>
      <c r="J278" s="849">
        <v>200</v>
      </c>
      <c r="K278" s="850">
        <v>3146</v>
      </c>
    </row>
    <row r="279" spans="1:11" ht="14.4" customHeight="1" x14ac:dyDescent="0.3">
      <c r="A279" s="831" t="s">
        <v>575</v>
      </c>
      <c r="B279" s="832" t="s">
        <v>576</v>
      </c>
      <c r="C279" s="835" t="s">
        <v>602</v>
      </c>
      <c r="D279" s="863" t="s">
        <v>603</v>
      </c>
      <c r="E279" s="835" t="s">
        <v>2534</v>
      </c>
      <c r="F279" s="863" t="s">
        <v>2535</v>
      </c>
      <c r="G279" s="835" t="s">
        <v>2552</v>
      </c>
      <c r="H279" s="835" t="s">
        <v>2553</v>
      </c>
      <c r="I279" s="849">
        <v>9.6800003051757812</v>
      </c>
      <c r="J279" s="849">
        <v>800</v>
      </c>
      <c r="K279" s="850">
        <v>7744</v>
      </c>
    </row>
    <row r="280" spans="1:11" ht="14.4" customHeight="1" x14ac:dyDescent="0.3">
      <c r="A280" s="831" t="s">
        <v>575</v>
      </c>
      <c r="B280" s="832" t="s">
        <v>576</v>
      </c>
      <c r="C280" s="835" t="s">
        <v>602</v>
      </c>
      <c r="D280" s="863" t="s">
        <v>603</v>
      </c>
      <c r="E280" s="835" t="s">
        <v>2534</v>
      </c>
      <c r="F280" s="863" t="s">
        <v>2535</v>
      </c>
      <c r="G280" s="835" t="s">
        <v>2841</v>
      </c>
      <c r="H280" s="835" t="s">
        <v>2842</v>
      </c>
      <c r="I280" s="849">
        <v>4.625</v>
      </c>
      <c r="J280" s="849">
        <v>80</v>
      </c>
      <c r="K280" s="850">
        <v>370.10000610351562</v>
      </c>
    </row>
    <row r="281" spans="1:11" ht="14.4" customHeight="1" x14ac:dyDescent="0.3">
      <c r="A281" s="831" t="s">
        <v>575</v>
      </c>
      <c r="B281" s="832" t="s">
        <v>576</v>
      </c>
      <c r="C281" s="835" t="s">
        <v>602</v>
      </c>
      <c r="D281" s="863" t="s">
        <v>603</v>
      </c>
      <c r="E281" s="835" t="s">
        <v>2534</v>
      </c>
      <c r="F281" s="863" t="s">
        <v>2535</v>
      </c>
      <c r="G281" s="835" t="s">
        <v>2843</v>
      </c>
      <c r="H281" s="835" t="s">
        <v>2844</v>
      </c>
      <c r="I281" s="849">
        <v>3.1500000953674316</v>
      </c>
      <c r="J281" s="849">
        <v>160</v>
      </c>
      <c r="K281" s="850">
        <v>504</v>
      </c>
    </row>
    <row r="282" spans="1:11" ht="14.4" customHeight="1" x14ac:dyDescent="0.3">
      <c r="A282" s="831" t="s">
        <v>575</v>
      </c>
      <c r="B282" s="832" t="s">
        <v>576</v>
      </c>
      <c r="C282" s="835" t="s">
        <v>602</v>
      </c>
      <c r="D282" s="863" t="s">
        <v>603</v>
      </c>
      <c r="E282" s="835" t="s">
        <v>2534</v>
      </c>
      <c r="F282" s="863" t="s">
        <v>2535</v>
      </c>
      <c r="G282" s="835" t="s">
        <v>2676</v>
      </c>
      <c r="H282" s="835" t="s">
        <v>2677</v>
      </c>
      <c r="I282" s="849">
        <v>2.8299999237060547</v>
      </c>
      <c r="J282" s="849">
        <v>50</v>
      </c>
      <c r="K282" s="850">
        <v>141.5</v>
      </c>
    </row>
    <row r="283" spans="1:11" ht="14.4" customHeight="1" x14ac:dyDescent="0.3">
      <c r="A283" s="831" t="s">
        <v>575</v>
      </c>
      <c r="B283" s="832" t="s">
        <v>576</v>
      </c>
      <c r="C283" s="835" t="s">
        <v>602</v>
      </c>
      <c r="D283" s="863" t="s">
        <v>603</v>
      </c>
      <c r="E283" s="835" t="s">
        <v>2534</v>
      </c>
      <c r="F283" s="863" t="s">
        <v>2535</v>
      </c>
      <c r="G283" s="835" t="s">
        <v>2845</v>
      </c>
      <c r="H283" s="835" t="s">
        <v>2846</v>
      </c>
      <c r="I283" s="849">
        <v>3481.169921875</v>
      </c>
      <c r="J283" s="849">
        <v>3</v>
      </c>
      <c r="K283" s="850">
        <v>10443.509765625</v>
      </c>
    </row>
    <row r="284" spans="1:11" ht="14.4" customHeight="1" x14ac:dyDescent="0.3">
      <c r="A284" s="831" t="s">
        <v>575</v>
      </c>
      <c r="B284" s="832" t="s">
        <v>576</v>
      </c>
      <c r="C284" s="835" t="s">
        <v>602</v>
      </c>
      <c r="D284" s="863" t="s">
        <v>603</v>
      </c>
      <c r="E284" s="835" t="s">
        <v>2534</v>
      </c>
      <c r="F284" s="863" t="s">
        <v>2535</v>
      </c>
      <c r="G284" s="835" t="s">
        <v>2847</v>
      </c>
      <c r="H284" s="835" t="s">
        <v>2848</v>
      </c>
      <c r="I284" s="849">
        <v>80.572500228881836</v>
      </c>
      <c r="J284" s="849">
        <v>200</v>
      </c>
      <c r="K284" s="850">
        <v>16114.800048828125</v>
      </c>
    </row>
    <row r="285" spans="1:11" ht="14.4" customHeight="1" x14ac:dyDescent="0.3">
      <c r="A285" s="831" t="s">
        <v>575</v>
      </c>
      <c r="B285" s="832" t="s">
        <v>576</v>
      </c>
      <c r="C285" s="835" t="s">
        <v>602</v>
      </c>
      <c r="D285" s="863" t="s">
        <v>603</v>
      </c>
      <c r="E285" s="835" t="s">
        <v>2534</v>
      </c>
      <c r="F285" s="863" t="s">
        <v>2535</v>
      </c>
      <c r="G285" s="835" t="s">
        <v>2849</v>
      </c>
      <c r="H285" s="835" t="s">
        <v>2850</v>
      </c>
      <c r="I285" s="849">
        <v>154</v>
      </c>
      <c r="J285" s="849">
        <v>10</v>
      </c>
      <c r="K285" s="850">
        <v>1539.9599609375</v>
      </c>
    </row>
    <row r="286" spans="1:11" ht="14.4" customHeight="1" x14ac:dyDescent="0.3">
      <c r="A286" s="831" t="s">
        <v>575</v>
      </c>
      <c r="B286" s="832" t="s">
        <v>576</v>
      </c>
      <c r="C286" s="835" t="s">
        <v>602</v>
      </c>
      <c r="D286" s="863" t="s">
        <v>603</v>
      </c>
      <c r="E286" s="835" t="s">
        <v>2534</v>
      </c>
      <c r="F286" s="863" t="s">
        <v>2535</v>
      </c>
      <c r="G286" s="835" t="s">
        <v>2851</v>
      </c>
      <c r="H286" s="835" t="s">
        <v>2852</v>
      </c>
      <c r="I286" s="849">
        <v>133.10000610351562</v>
      </c>
      <c r="J286" s="849">
        <v>10</v>
      </c>
      <c r="K286" s="850">
        <v>1331</v>
      </c>
    </row>
    <row r="287" spans="1:11" ht="14.4" customHeight="1" x14ac:dyDescent="0.3">
      <c r="A287" s="831" t="s">
        <v>575</v>
      </c>
      <c r="B287" s="832" t="s">
        <v>576</v>
      </c>
      <c r="C287" s="835" t="s">
        <v>602</v>
      </c>
      <c r="D287" s="863" t="s">
        <v>603</v>
      </c>
      <c r="E287" s="835" t="s">
        <v>2534</v>
      </c>
      <c r="F287" s="863" t="s">
        <v>2535</v>
      </c>
      <c r="G287" s="835" t="s">
        <v>2853</v>
      </c>
      <c r="H287" s="835" t="s">
        <v>2854</v>
      </c>
      <c r="I287" s="849">
        <v>154</v>
      </c>
      <c r="J287" s="849">
        <v>20</v>
      </c>
      <c r="K287" s="850">
        <v>3079.93994140625</v>
      </c>
    </row>
    <row r="288" spans="1:11" ht="14.4" customHeight="1" x14ac:dyDescent="0.3">
      <c r="A288" s="831" t="s">
        <v>575</v>
      </c>
      <c r="B288" s="832" t="s">
        <v>576</v>
      </c>
      <c r="C288" s="835" t="s">
        <v>602</v>
      </c>
      <c r="D288" s="863" t="s">
        <v>603</v>
      </c>
      <c r="E288" s="835" t="s">
        <v>2534</v>
      </c>
      <c r="F288" s="863" t="s">
        <v>2535</v>
      </c>
      <c r="G288" s="835" t="s">
        <v>2855</v>
      </c>
      <c r="H288" s="835" t="s">
        <v>2856</v>
      </c>
      <c r="I288" s="849">
        <v>406.55999755859375</v>
      </c>
      <c r="J288" s="849">
        <v>4</v>
      </c>
      <c r="K288" s="850">
        <v>1626.25</v>
      </c>
    </row>
    <row r="289" spans="1:11" ht="14.4" customHeight="1" x14ac:dyDescent="0.3">
      <c r="A289" s="831" t="s">
        <v>575</v>
      </c>
      <c r="B289" s="832" t="s">
        <v>576</v>
      </c>
      <c r="C289" s="835" t="s">
        <v>602</v>
      </c>
      <c r="D289" s="863" t="s">
        <v>603</v>
      </c>
      <c r="E289" s="835" t="s">
        <v>2534</v>
      </c>
      <c r="F289" s="863" t="s">
        <v>2535</v>
      </c>
      <c r="G289" s="835" t="s">
        <v>2857</v>
      </c>
      <c r="H289" s="835" t="s">
        <v>2858</v>
      </c>
      <c r="I289" s="849">
        <v>958.79998779296875</v>
      </c>
      <c r="J289" s="849">
        <v>5</v>
      </c>
      <c r="K289" s="850">
        <v>4794.02001953125</v>
      </c>
    </row>
    <row r="290" spans="1:11" ht="14.4" customHeight="1" x14ac:dyDescent="0.3">
      <c r="A290" s="831" t="s">
        <v>575</v>
      </c>
      <c r="B290" s="832" t="s">
        <v>576</v>
      </c>
      <c r="C290" s="835" t="s">
        <v>602</v>
      </c>
      <c r="D290" s="863" t="s">
        <v>603</v>
      </c>
      <c r="E290" s="835" t="s">
        <v>2534</v>
      </c>
      <c r="F290" s="863" t="s">
        <v>2535</v>
      </c>
      <c r="G290" s="835" t="s">
        <v>2859</v>
      </c>
      <c r="H290" s="835" t="s">
        <v>2860</v>
      </c>
      <c r="I290" s="849">
        <v>1672.22998046875</v>
      </c>
      <c r="J290" s="849">
        <v>2</v>
      </c>
      <c r="K290" s="850">
        <v>3344.449951171875</v>
      </c>
    </row>
    <row r="291" spans="1:11" ht="14.4" customHeight="1" x14ac:dyDescent="0.3">
      <c r="A291" s="831" t="s">
        <v>575</v>
      </c>
      <c r="B291" s="832" t="s">
        <v>576</v>
      </c>
      <c r="C291" s="835" t="s">
        <v>602</v>
      </c>
      <c r="D291" s="863" t="s">
        <v>603</v>
      </c>
      <c r="E291" s="835" t="s">
        <v>2534</v>
      </c>
      <c r="F291" s="863" t="s">
        <v>2535</v>
      </c>
      <c r="G291" s="835" t="s">
        <v>2554</v>
      </c>
      <c r="H291" s="835" t="s">
        <v>2555</v>
      </c>
      <c r="I291" s="849">
        <v>11.738749742507935</v>
      </c>
      <c r="J291" s="849">
        <v>160</v>
      </c>
      <c r="K291" s="850">
        <v>1878.2000350952148</v>
      </c>
    </row>
    <row r="292" spans="1:11" ht="14.4" customHeight="1" x14ac:dyDescent="0.3">
      <c r="A292" s="831" t="s">
        <v>575</v>
      </c>
      <c r="B292" s="832" t="s">
        <v>576</v>
      </c>
      <c r="C292" s="835" t="s">
        <v>602</v>
      </c>
      <c r="D292" s="863" t="s">
        <v>603</v>
      </c>
      <c r="E292" s="835" t="s">
        <v>2534</v>
      </c>
      <c r="F292" s="863" t="s">
        <v>2535</v>
      </c>
      <c r="G292" s="835" t="s">
        <v>2682</v>
      </c>
      <c r="H292" s="835" t="s">
        <v>2683</v>
      </c>
      <c r="I292" s="849">
        <v>13.310000419616699</v>
      </c>
      <c r="J292" s="849">
        <v>150</v>
      </c>
      <c r="K292" s="850">
        <v>1996.5000419616699</v>
      </c>
    </row>
    <row r="293" spans="1:11" ht="14.4" customHeight="1" x14ac:dyDescent="0.3">
      <c r="A293" s="831" t="s">
        <v>575</v>
      </c>
      <c r="B293" s="832" t="s">
        <v>576</v>
      </c>
      <c r="C293" s="835" t="s">
        <v>602</v>
      </c>
      <c r="D293" s="863" t="s">
        <v>603</v>
      </c>
      <c r="E293" s="835" t="s">
        <v>2534</v>
      </c>
      <c r="F293" s="863" t="s">
        <v>2535</v>
      </c>
      <c r="G293" s="835" t="s">
        <v>2861</v>
      </c>
      <c r="H293" s="835" t="s">
        <v>2862</v>
      </c>
      <c r="I293" s="849">
        <v>5.320000171661377</v>
      </c>
      <c r="J293" s="849">
        <v>100</v>
      </c>
      <c r="K293" s="850">
        <v>532</v>
      </c>
    </row>
    <row r="294" spans="1:11" ht="14.4" customHeight="1" x14ac:dyDescent="0.3">
      <c r="A294" s="831" t="s">
        <v>575</v>
      </c>
      <c r="B294" s="832" t="s">
        <v>576</v>
      </c>
      <c r="C294" s="835" t="s">
        <v>602</v>
      </c>
      <c r="D294" s="863" t="s">
        <v>603</v>
      </c>
      <c r="E294" s="835" t="s">
        <v>2534</v>
      </c>
      <c r="F294" s="863" t="s">
        <v>2535</v>
      </c>
      <c r="G294" s="835" t="s">
        <v>2863</v>
      </c>
      <c r="H294" s="835" t="s">
        <v>2864</v>
      </c>
      <c r="I294" s="849">
        <v>5808</v>
      </c>
      <c r="J294" s="849">
        <v>2</v>
      </c>
      <c r="K294" s="850">
        <v>11616</v>
      </c>
    </row>
    <row r="295" spans="1:11" ht="14.4" customHeight="1" x14ac:dyDescent="0.3">
      <c r="A295" s="831" t="s">
        <v>575</v>
      </c>
      <c r="B295" s="832" t="s">
        <v>576</v>
      </c>
      <c r="C295" s="835" t="s">
        <v>602</v>
      </c>
      <c r="D295" s="863" t="s">
        <v>603</v>
      </c>
      <c r="E295" s="835" t="s">
        <v>2534</v>
      </c>
      <c r="F295" s="863" t="s">
        <v>2535</v>
      </c>
      <c r="G295" s="835" t="s">
        <v>2865</v>
      </c>
      <c r="H295" s="835" t="s">
        <v>2866</v>
      </c>
      <c r="I295" s="849">
        <v>63.363333384195961</v>
      </c>
      <c r="J295" s="849">
        <v>200</v>
      </c>
      <c r="K295" s="850">
        <v>12672.920166015625</v>
      </c>
    </row>
    <row r="296" spans="1:11" ht="14.4" customHeight="1" x14ac:dyDescent="0.3">
      <c r="A296" s="831" t="s">
        <v>575</v>
      </c>
      <c r="B296" s="832" t="s">
        <v>576</v>
      </c>
      <c r="C296" s="835" t="s">
        <v>602</v>
      </c>
      <c r="D296" s="863" t="s">
        <v>603</v>
      </c>
      <c r="E296" s="835" t="s">
        <v>2534</v>
      </c>
      <c r="F296" s="863" t="s">
        <v>2535</v>
      </c>
      <c r="G296" s="835" t="s">
        <v>2867</v>
      </c>
      <c r="H296" s="835" t="s">
        <v>2868</v>
      </c>
      <c r="I296" s="849">
        <v>147.02000427246094</v>
      </c>
      <c r="J296" s="849">
        <v>6</v>
      </c>
      <c r="K296" s="850">
        <v>882.1099853515625</v>
      </c>
    </row>
    <row r="297" spans="1:11" ht="14.4" customHeight="1" x14ac:dyDescent="0.3">
      <c r="A297" s="831" t="s">
        <v>575</v>
      </c>
      <c r="B297" s="832" t="s">
        <v>576</v>
      </c>
      <c r="C297" s="835" t="s">
        <v>602</v>
      </c>
      <c r="D297" s="863" t="s">
        <v>603</v>
      </c>
      <c r="E297" s="835" t="s">
        <v>2534</v>
      </c>
      <c r="F297" s="863" t="s">
        <v>2535</v>
      </c>
      <c r="G297" s="835" t="s">
        <v>2869</v>
      </c>
      <c r="H297" s="835" t="s">
        <v>2870</v>
      </c>
      <c r="I297" s="849">
        <v>239.58000183105469</v>
      </c>
      <c r="J297" s="849">
        <v>6</v>
      </c>
      <c r="K297" s="850">
        <v>1437.47998046875</v>
      </c>
    </row>
    <row r="298" spans="1:11" ht="14.4" customHeight="1" x14ac:dyDescent="0.3">
      <c r="A298" s="831" t="s">
        <v>575</v>
      </c>
      <c r="B298" s="832" t="s">
        <v>576</v>
      </c>
      <c r="C298" s="835" t="s">
        <v>602</v>
      </c>
      <c r="D298" s="863" t="s">
        <v>603</v>
      </c>
      <c r="E298" s="835" t="s">
        <v>2534</v>
      </c>
      <c r="F298" s="863" t="s">
        <v>2535</v>
      </c>
      <c r="G298" s="835" t="s">
        <v>2566</v>
      </c>
      <c r="H298" s="835" t="s">
        <v>2567</v>
      </c>
      <c r="I298" s="849">
        <v>9.1999998092651367</v>
      </c>
      <c r="J298" s="849">
        <v>2200</v>
      </c>
      <c r="K298" s="850">
        <v>20240</v>
      </c>
    </row>
    <row r="299" spans="1:11" ht="14.4" customHeight="1" x14ac:dyDescent="0.3">
      <c r="A299" s="831" t="s">
        <v>575</v>
      </c>
      <c r="B299" s="832" t="s">
        <v>576</v>
      </c>
      <c r="C299" s="835" t="s">
        <v>602</v>
      </c>
      <c r="D299" s="863" t="s">
        <v>603</v>
      </c>
      <c r="E299" s="835" t="s">
        <v>2534</v>
      </c>
      <c r="F299" s="863" t="s">
        <v>2535</v>
      </c>
      <c r="G299" s="835" t="s">
        <v>2871</v>
      </c>
      <c r="H299" s="835" t="s">
        <v>2872</v>
      </c>
      <c r="I299" s="849">
        <v>2.0399999618530273</v>
      </c>
      <c r="J299" s="849">
        <v>1000</v>
      </c>
      <c r="K299" s="850">
        <v>2040</v>
      </c>
    </row>
    <row r="300" spans="1:11" ht="14.4" customHeight="1" x14ac:dyDescent="0.3">
      <c r="A300" s="831" t="s">
        <v>575</v>
      </c>
      <c r="B300" s="832" t="s">
        <v>576</v>
      </c>
      <c r="C300" s="835" t="s">
        <v>602</v>
      </c>
      <c r="D300" s="863" t="s">
        <v>603</v>
      </c>
      <c r="E300" s="835" t="s">
        <v>2534</v>
      </c>
      <c r="F300" s="863" t="s">
        <v>2535</v>
      </c>
      <c r="G300" s="835" t="s">
        <v>2568</v>
      </c>
      <c r="H300" s="835" t="s">
        <v>2569</v>
      </c>
      <c r="I300" s="849">
        <v>172.5</v>
      </c>
      <c r="J300" s="849">
        <v>4</v>
      </c>
      <c r="K300" s="850">
        <v>690</v>
      </c>
    </row>
    <row r="301" spans="1:11" ht="14.4" customHeight="1" x14ac:dyDescent="0.3">
      <c r="A301" s="831" t="s">
        <v>575</v>
      </c>
      <c r="B301" s="832" t="s">
        <v>576</v>
      </c>
      <c r="C301" s="835" t="s">
        <v>602</v>
      </c>
      <c r="D301" s="863" t="s">
        <v>603</v>
      </c>
      <c r="E301" s="835" t="s">
        <v>2534</v>
      </c>
      <c r="F301" s="863" t="s">
        <v>2535</v>
      </c>
      <c r="G301" s="835" t="s">
        <v>2873</v>
      </c>
      <c r="H301" s="835" t="s">
        <v>2874</v>
      </c>
      <c r="I301" s="849">
        <v>1971.0899658203125</v>
      </c>
      <c r="J301" s="849">
        <v>2</v>
      </c>
      <c r="K301" s="850">
        <v>3942.179931640625</v>
      </c>
    </row>
    <row r="302" spans="1:11" ht="14.4" customHeight="1" x14ac:dyDescent="0.3">
      <c r="A302" s="831" t="s">
        <v>575</v>
      </c>
      <c r="B302" s="832" t="s">
        <v>576</v>
      </c>
      <c r="C302" s="835" t="s">
        <v>602</v>
      </c>
      <c r="D302" s="863" t="s">
        <v>603</v>
      </c>
      <c r="E302" s="835" t="s">
        <v>2534</v>
      </c>
      <c r="F302" s="863" t="s">
        <v>2535</v>
      </c>
      <c r="G302" s="835" t="s">
        <v>2686</v>
      </c>
      <c r="H302" s="835" t="s">
        <v>2687</v>
      </c>
      <c r="I302" s="849">
        <v>268.6199951171875</v>
      </c>
      <c r="J302" s="849">
        <v>240</v>
      </c>
      <c r="K302" s="850">
        <v>64468.798828125</v>
      </c>
    </row>
    <row r="303" spans="1:11" ht="14.4" customHeight="1" x14ac:dyDescent="0.3">
      <c r="A303" s="831" t="s">
        <v>575</v>
      </c>
      <c r="B303" s="832" t="s">
        <v>576</v>
      </c>
      <c r="C303" s="835" t="s">
        <v>602</v>
      </c>
      <c r="D303" s="863" t="s">
        <v>603</v>
      </c>
      <c r="E303" s="835" t="s">
        <v>2534</v>
      </c>
      <c r="F303" s="863" t="s">
        <v>2535</v>
      </c>
      <c r="G303" s="835" t="s">
        <v>2570</v>
      </c>
      <c r="H303" s="835" t="s">
        <v>2571</v>
      </c>
      <c r="I303" s="849">
        <v>6.1700000762939453</v>
      </c>
      <c r="J303" s="849">
        <v>150</v>
      </c>
      <c r="K303" s="850">
        <v>925.5</v>
      </c>
    </row>
    <row r="304" spans="1:11" ht="14.4" customHeight="1" x14ac:dyDescent="0.3">
      <c r="A304" s="831" t="s">
        <v>575</v>
      </c>
      <c r="B304" s="832" t="s">
        <v>576</v>
      </c>
      <c r="C304" s="835" t="s">
        <v>602</v>
      </c>
      <c r="D304" s="863" t="s">
        <v>603</v>
      </c>
      <c r="E304" s="835" t="s">
        <v>2534</v>
      </c>
      <c r="F304" s="863" t="s">
        <v>2535</v>
      </c>
      <c r="G304" s="835" t="s">
        <v>2875</v>
      </c>
      <c r="H304" s="835" t="s">
        <v>2876</v>
      </c>
      <c r="I304" s="849">
        <v>16.450000762939453</v>
      </c>
      <c r="J304" s="849">
        <v>50</v>
      </c>
      <c r="K304" s="850">
        <v>822.5</v>
      </c>
    </row>
    <row r="305" spans="1:11" ht="14.4" customHeight="1" x14ac:dyDescent="0.3">
      <c r="A305" s="831" t="s">
        <v>575</v>
      </c>
      <c r="B305" s="832" t="s">
        <v>576</v>
      </c>
      <c r="C305" s="835" t="s">
        <v>602</v>
      </c>
      <c r="D305" s="863" t="s">
        <v>603</v>
      </c>
      <c r="E305" s="835" t="s">
        <v>2534</v>
      </c>
      <c r="F305" s="863" t="s">
        <v>2535</v>
      </c>
      <c r="G305" s="835" t="s">
        <v>2877</v>
      </c>
      <c r="H305" s="835" t="s">
        <v>2878</v>
      </c>
      <c r="I305" s="849">
        <v>191.17999267578125</v>
      </c>
      <c r="J305" s="849">
        <v>24</v>
      </c>
      <c r="K305" s="850">
        <v>4588.31982421875</v>
      </c>
    </row>
    <row r="306" spans="1:11" ht="14.4" customHeight="1" x14ac:dyDescent="0.3">
      <c r="A306" s="831" t="s">
        <v>575</v>
      </c>
      <c r="B306" s="832" t="s">
        <v>576</v>
      </c>
      <c r="C306" s="835" t="s">
        <v>602</v>
      </c>
      <c r="D306" s="863" t="s">
        <v>603</v>
      </c>
      <c r="E306" s="835" t="s">
        <v>2534</v>
      </c>
      <c r="F306" s="863" t="s">
        <v>2535</v>
      </c>
      <c r="G306" s="835" t="s">
        <v>2572</v>
      </c>
      <c r="H306" s="835" t="s">
        <v>2573</v>
      </c>
      <c r="I306" s="849">
        <v>1.0900000333786011</v>
      </c>
      <c r="J306" s="849">
        <v>5500</v>
      </c>
      <c r="K306" s="850">
        <v>5995</v>
      </c>
    </row>
    <row r="307" spans="1:11" ht="14.4" customHeight="1" x14ac:dyDescent="0.3">
      <c r="A307" s="831" t="s">
        <v>575</v>
      </c>
      <c r="B307" s="832" t="s">
        <v>576</v>
      </c>
      <c r="C307" s="835" t="s">
        <v>602</v>
      </c>
      <c r="D307" s="863" t="s">
        <v>603</v>
      </c>
      <c r="E307" s="835" t="s">
        <v>2534</v>
      </c>
      <c r="F307" s="863" t="s">
        <v>2535</v>
      </c>
      <c r="G307" s="835" t="s">
        <v>2574</v>
      </c>
      <c r="H307" s="835" t="s">
        <v>2575</v>
      </c>
      <c r="I307" s="849">
        <v>0.47999998927116394</v>
      </c>
      <c r="J307" s="849">
        <v>2800</v>
      </c>
      <c r="K307" s="850">
        <v>1344</v>
      </c>
    </row>
    <row r="308" spans="1:11" ht="14.4" customHeight="1" x14ac:dyDescent="0.3">
      <c r="A308" s="831" t="s">
        <v>575</v>
      </c>
      <c r="B308" s="832" t="s">
        <v>576</v>
      </c>
      <c r="C308" s="835" t="s">
        <v>602</v>
      </c>
      <c r="D308" s="863" t="s">
        <v>603</v>
      </c>
      <c r="E308" s="835" t="s">
        <v>2534</v>
      </c>
      <c r="F308" s="863" t="s">
        <v>2535</v>
      </c>
      <c r="G308" s="835" t="s">
        <v>2576</v>
      </c>
      <c r="H308" s="835" t="s">
        <v>2577</v>
      </c>
      <c r="I308" s="849">
        <v>1.6699999570846558</v>
      </c>
      <c r="J308" s="849">
        <v>3400</v>
      </c>
      <c r="K308" s="850">
        <v>5678</v>
      </c>
    </row>
    <row r="309" spans="1:11" ht="14.4" customHeight="1" x14ac:dyDescent="0.3">
      <c r="A309" s="831" t="s">
        <v>575</v>
      </c>
      <c r="B309" s="832" t="s">
        <v>576</v>
      </c>
      <c r="C309" s="835" t="s">
        <v>602</v>
      </c>
      <c r="D309" s="863" t="s">
        <v>603</v>
      </c>
      <c r="E309" s="835" t="s">
        <v>2534</v>
      </c>
      <c r="F309" s="863" t="s">
        <v>2535</v>
      </c>
      <c r="G309" s="835" t="s">
        <v>2578</v>
      </c>
      <c r="H309" s="835" t="s">
        <v>2579</v>
      </c>
      <c r="I309" s="849">
        <v>0.67000001668930054</v>
      </c>
      <c r="J309" s="849">
        <v>1100</v>
      </c>
      <c r="K309" s="850">
        <v>737</v>
      </c>
    </row>
    <row r="310" spans="1:11" ht="14.4" customHeight="1" x14ac:dyDescent="0.3">
      <c r="A310" s="831" t="s">
        <v>575</v>
      </c>
      <c r="B310" s="832" t="s">
        <v>576</v>
      </c>
      <c r="C310" s="835" t="s">
        <v>602</v>
      </c>
      <c r="D310" s="863" t="s">
        <v>603</v>
      </c>
      <c r="E310" s="835" t="s">
        <v>2534</v>
      </c>
      <c r="F310" s="863" t="s">
        <v>2535</v>
      </c>
      <c r="G310" s="835" t="s">
        <v>2879</v>
      </c>
      <c r="H310" s="835" t="s">
        <v>2880</v>
      </c>
      <c r="I310" s="849">
        <v>7.429999828338623</v>
      </c>
      <c r="J310" s="849">
        <v>3180</v>
      </c>
      <c r="K310" s="850">
        <v>23627.39990234375</v>
      </c>
    </row>
    <row r="311" spans="1:11" ht="14.4" customHeight="1" x14ac:dyDescent="0.3">
      <c r="A311" s="831" t="s">
        <v>575</v>
      </c>
      <c r="B311" s="832" t="s">
        <v>576</v>
      </c>
      <c r="C311" s="835" t="s">
        <v>602</v>
      </c>
      <c r="D311" s="863" t="s">
        <v>603</v>
      </c>
      <c r="E311" s="835" t="s">
        <v>2534</v>
      </c>
      <c r="F311" s="863" t="s">
        <v>2535</v>
      </c>
      <c r="G311" s="835" t="s">
        <v>2881</v>
      </c>
      <c r="H311" s="835" t="s">
        <v>2882</v>
      </c>
      <c r="I311" s="849">
        <v>37.150001525878906</v>
      </c>
      <c r="J311" s="849">
        <v>400</v>
      </c>
      <c r="K311" s="850">
        <v>14859.39990234375</v>
      </c>
    </row>
    <row r="312" spans="1:11" ht="14.4" customHeight="1" x14ac:dyDescent="0.3">
      <c r="A312" s="831" t="s">
        <v>575</v>
      </c>
      <c r="B312" s="832" t="s">
        <v>576</v>
      </c>
      <c r="C312" s="835" t="s">
        <v>602</v>
      </c>
      <c r="D312" s="863" t="s">
        <v>603</v>
      </c>
      <c r="E312" s="835" t="s">
        <v>2534</v>
      </c>
      <c r="F312" s="863" t="s">
        <v>2535</v>
      </c>
      <c r="G312" s="835" t="s">
        <v>2883</v>
      </c>
      <c r="H312" s="835" t="s">
        <v>2884</v>
      </c>
      <c r="I312" s="849">
        <v>8.8299999237060547</v>
      </c>
      <c r="J312" s="849">
        <v>200</v>
      </c>
      <c r="K312" s="850">
        <v>1766</v>
      </c>
    </row>
    <row r="313" spans="1:11" ht="14.4" customHeight="1" x14ac:dyDescent="0.3">
      <c r="A313" s="831" t="s">
        <v>575</v>
      </c>
      <c r="B313" s="832" t="s">
        <v>576</v>
      </c>
      <c r="C313" s="835" t="s">
        <v>602</v>
      </c>
      <c r="D313" s="863" t="s">
        <v>603</v>
      </c>
      <c r="E313" s="835" t="s">
        <v>2534</v>
      </c>
      <c r="F313" s="863" t="s">
        <v>2535</v>
      </c>
      <c r="G313" s="835" t="s">
        <v>2885</v>
      </c>
      <c r="H313" s="835" t="s">
        <v>2886</v>
      </c>
      <c r="I313" s="849">
        <v>9.8000001907348633</v>
      </c>
      <c r="J313" s="849">
        <v>1900</v>
      </c>
      <c r="K313" s="850">
        <v>18621.909790039063</v>
      </c>
    </row>
    <row r="314" spans="1:11" ht="14.4" customHeight="1" x14ac:dyDescent="0.3">
      <c r="A314" s="831" t="s">
        <v>575</v>
      </c>
      <c r="B314" s="832" t="s">
        <v>576</v>
      </c>
      <c r="C314" s="835" t="s">
        <v>602</v>
      </c>
      <c r="D314" s="863" t="s">
        <v>603</v>
      </c>
      <c r="E314" s="835" t="s">
        <v>2534</v>
      </c>
      <c r="F314" s="863" t="s">
        <v>2535</v>
      </c>
      <c r="G314" s="835" t="s">
        <v>2580</v>
      </c>
      <c r="H314" s="835" t="s">
        <v>2581</v>
      </c>
      <c r="I314" s="849">
        <v>2.1800000667572021</v>
      </c>
      <c r="J314" s="849">
        <v>1200</v>
      </c>
      <c r="K314" s="850">
        <v>2616</v>
      </c>
    </row>
    <row r="315" spans="1:11" ht="14.4" customHeight="1" x14ac:dyDescent="0.3">
      <c r="A315" s="831" t="s">
        <v>575</v>
      </c>
      <c r="B315" s="832" t="s">
        <v>576</v>
      </c>
      <c r="C315" s="835" t="s">
        <v>602</v>
      </c>
      <c r="D315" s="863" t="s">
        <v>603</v>
      </c>
      <c r="E315" s="835" t="s">
        <v>2534</v>
      </c>
      <c r="F315" s="863" t="s">
        <v>2535</v>
      </c>
      <c r="G315" s="835" t="s">
        <v>2688</v>
      </c>
      <c r="H315" s="835" t="s">
        <v>2689</v>
      </c>
      <c r="I315" s="849">
        <v>2.1800000667572021</v>
      </c>
      <c r="J315" s="849">
        <v>1000</v>
      </c>
      <c r="K315" s="850">
        <v>2177.4000244140625</v>
      </c>
    </row>
    <row r="316" spans="1:11" ht="14.4" customHeight="1" x14ac:dyDescent="0.3">
      <c r="A316" s="831" t="s">
        <v>575</v>
      </c>
      <c r="B316" s="832" t="s">
        <v>576</v>
      </c>
      <c r="C316" s="835" t="s">
        <v>602</v>
      </c>
      <c r="D316" s="863" t="s">
        <v>603</v>
      </c>
      <c r="E316" s="835" t="s">
        <v>2534</v>
      </c>
      <c r="F316" s="863" t="s">
        <v>2535</v>
      </c>
      <c r="G316" s="835" t="s">
        <v>2887</v>
      </c>
      <c r="H316" s="835" t="s">
        <v>2888</v>
      </c>
      <c r="I316" s="849">
        <v>15.041111098395454</v>
      </c>
      <c r="J316" s="849">
        <v>350</v>
      </c>
      <c r="K316" s="850">
        <v>5264.2000274658203</v>
      </c>
    </row>
    <row r="317" spans="1:11" ht="14.4" customHeight="1" x14ac:dyDescent="0.3">
      <c r="A317" s="831" t="s">
        <v>575</v>
      </c>
      <c r="B317" s="832" t="s">
        <v>576</v>
      </c>
      <c r="C317" s="835" t="s">
        <v>602</v>
      </c>
      <c r="D317" s="863" t="s">
        <v>603</v>
      </c>
      <c r="E317" s="835" t="s">
        <v>2534</v>
      </c>
      <c r="F317" s="863" t="s">
        <v>2535</v>
      </c>
      <c r="G317" s="835" t="s">
        <v>2889</v>
      </c>
      <c r="H317" s="835" t="s">
        <v>2890</v>
      </c>
      <c r="I317" s="849">
        <v>6.2300000190734863</v>
      </c>
      <c r="J317" s="849">
        <v>240</v>
      </c>
      <c r="K317" s="850">
        <v>1495.2000122070312</v>
      </c>
    </row>
    <row r="318" spans="1:11" ht="14.4" customHeight="1" x14ac:dyDescent="0.3">
      <c r="A318" s="831" t="s">
        <v>575</v>
      </c>
      <c r="B318" s="832" t="s">
        <v>576</v>
      </c>
      <c r="C318" s="835" t="s">
        <v>602</v>
      </c>
      <c r="D318" s="863" t="s">
        <v>603</v>
      </c>
      <c r="E318" s="835" t="s">
        <v>2534</v>
      </c>
      <c r="F318" s="863" t="s">
        <v>2535</v>
      </c>
      <c r="G318" s="835" t="s">
        <v>2891</v>
      </c>
      <c r="H318" s="835" t="s">
        <v>2892</v>
      </c>
      <c r="I318" s="849">
        <v>578.08001708984375</v>
      </c>
      <c r="J318" s="849">
        <v>6</v>
      </c>
      <c r="K318" s="850">
        <v>3468.469970703125</v>
      </c>
    </row>
    <row r="319" spans="1:11" ht="14.4" customHeight="1" x14ac:dyDescent="0.3">
      <c r="A319" s="831" t="s">
        <v>575</v>
      </c>
      <c r="B319" s="832" t="s">
        <v>576</v>
      </c>
      <c r="C319" s="835" t="s">
        <v>602</v>
      </c>
      <c r="D319" s="863" t="s">
        <v>603</v>
      </c>
      <c r="E319" s="835" t="s">
        <v>2534</v>
      </c>
      <c r="F319" s="863" t="s">
        <v>2535</v>
      </c>
      <c r="G319" s="835" t="s">
        <v>2893</v>
      </c>
      <c r="H319" s="835" t="s">
        <v>2894</v>
      </c>
      <c r="I319" s="849">
        <v>1140.4433186848958</v>
      </c>
      <c r="J319" s="849">
        <v>8</v>
      </c>
      <c r="K319" s="850">
        <v>9123.5</v>
      </c>
    </row>
    <row r="320" spans="1:11" ht="14.4" customHeight="1" x14ac:dyDescent="0.3">
      <c r="A320" s="831" t="s">
        <v>575</v>
      </c>
      <c r="B320" s="832" t="s">
        <v>576</v>
      </c>
      <c r="C320" s="835" t="s">
        <v>602</v>
      </c>
      <c r="D320" s="863" t="s">
        <v>603</v>
      </c>
      <c r="E320" s="835" t="s">
        <v>2534</v>
      </c>
      <c r="F320" s="863" t="s">
        <v>2535</v>
      </c>
      <c r="G320" s="835" t="s">
        <v>2895</v>
      </c>
      <c r="H320" s="835" t="s">
        <v>2896</v>
      </c>
      <c r="I320" s="849">
        <v>299</v>
      </c>
      <c r="J320" s="849">
        <v>126</v>
      </c>
      <c r="K320" s="850">
        <v>37674.38916015625</v>
      </c>
    </row>
    <row r="321" spans="1:11" ht="14.4" customHeight="1" x14ac:dyDescent="0.3">
      <c r="A321" s="831" t="s">
        <v>575</v>
      </c>
      <c r="B321" s="832" t="s">
        <v>576</v>
      </c>
      <c r="C321" s="835" t="s">
        <v>602</v>
      </c>
      <c r="D321" s="863" t="s">
        <v>603</v>
      </c>
      <c r="E321" s="835" t="s">
        <v>2534</v>
      </c>
      <c r="F321" s="863" t="s">
        <v>2535</v>
      </c>
      <c r="G321" s="835" t="s">
        <v>2897</v>
      </c>
      <c r="H321" s="835" t="s">
        <v>2898</v>
      </c>
      <c r="I321" s="849">
        <v>414</v>
      </c>
      <c r="J321" s="849">
        <v>40</v>
      </c>
      <c r="K321" s="850">
        <v>16560</v>
      </c>
    </row>
    <row r="322" spans="1:11" ht="14.4" customHeight="1" x14ac:dyDescent="0.3">
      <c r="A322" s="831" t="s">
        <v>575</v>
      </c>
      <c r="B322" s="832" t="s">
        <v>576</v>
      </c>
      <c r="C322" s="835" t="s">
        <v>602</v>
      </c>
      <c r="D322" s="863" t="s">
        <v>603</v>
      </c>
      <c r="E322" s="835" t="s">
        <v>2534</v>
      </c>
      <c r="F322" s="863" t="s">
        <v>2535</v>
      </c>
      <c r="G322" s="835" t="s">
        <v>2899</v>
      </c>
      <c r="H322" s="835" t="s">
        <v>2900</v>
      </c>
      <c r="I322" s="849">
        <v>414</v>
      </c>
      <c r="J322" s="849">
        <v>40</v>
      </c>
      <c r="K322" s="850">
        <v>16560</v>
      </c>
    </row>
    <row r="323" spans="1:11" ht="14.4" customHeight="1" x14ac:dyDescent="0.3">
      <c r="A323" s="831" t="s">
        <v>575</v>
      </c>
      <c r="B323" s="832" t="s">
        <v>576</v>
      </c>
      <c r="C323" s="835" t="s">
        <v>602</v>
      </c>
      <c r="D323" s="863" t="s">
        <v>603</v>
      </c>
      <c r="E323" s="835" t="s">
        <v>2534</v>
      </c>
      <c r="F323" s="863" t="s">
        <v>2535</v>
      </c>
      <c r="G323" s="835" t="s">
        <v>2582</v>
      </c>
      <c r="H323" s="835" t="s">
        <v>2583</v>
      </c>
      <c r="I323" s="849">
        <v>112.19999694824219</v>
      </c>
      <c r="J323" s="849">
        <v>5</v>
      </c>
      <c r="K323" s="850">
        <v>561</v>
      </c>
    </row>
    <row r="324" spans="1:11" ht="14.4" customHeight="1" x14ac:dyDescent="0.3">
      <c r="A324" s="831" t="s">
        <v>575</v>
      </c>
      <c r="B324" s="832" t="s">
        <v>576</v>
      </c>
      <c r="C324" s="835" t="s">
        <v>602</v>
      </c>
      <c r="D324" s="863" t="s">
        <v>603</v>
      </c>
      <c r="E324" s="835" t="s">
        <v>2534</v>
      </c>
      <c r="F324" s="863" t="s">
        <v>2535</v>
      </c>
      <c r="G324" s="835" t="s">
        <v>2901</v>
      </c>
      <c r="H324" s="835" t="s">
        <v>2902</v>
      </c>
      <c r="I324" s="849">
        <v>42.349998474121094</v>
      </c>
      <c r="J324" s="849">
        <v>5</v>
      </c>
      <c r="K324" s="850">
        <v>211.75</v>
      </c>
    </row>
    <row r="325" spans="1:11" ht="14.4" customHeight="1" x14ac:dyDescent="0.3">
      <c r="A325" s="831" t="s">
        <v>575</v>
      </c>
      <c r="B325" s="832" t="s">
        <v>576</v>
      </c>
      <c r="C325" s="835" t="s">
        <v>602</v>
      </c>
      <c r="D325" s="863" t="s">
        <v>603</v>
      </c>
      <c r="E325" s="835" t="s">
        <v>2534</v>
      </c>
      <c r="F325" s="863" t="s">
        <v>2535</v>
      </c>
      <c r="G325" s="835" t="s">
        <v>2903</v>
      </c>
      <c r="H325" s="835" t="s">
        <v>2904</v>
      </c>
      <c r="I325" s="849">
        <v>8.7600002288818359</v>
      </c>
      <c r="J325" s="849">
        <v>1450</v>
      </c>
      <c r="K325" s="850">
        <v>12702.580108642578</v>
      </c>
    </row>
    <row r="326" spans="1:11" ht="14.4" customHeight="1" x14ac:dyDescent="0.3">
      <c r="A326" s="831" t="s">
        <v>575</v>
      </c>
      <c r="B326" s="832" t="s">
        <v>576</v>
      </c>
      <c r="C326" s="835" t="s">
        <v>602</v>
      </c>
      <c r="D326" s="863" t="s">
        <v>603</v>
      </c>
      <c r="E326" s="835" t="s">
        <v>2534</v>
      </c>
      <c r="F326" s="863" t="s">
        <v>2535</v>
      </c>
      <c r="G326" s="835" t="s">
        <v>2905</v>
      </c>
      <c r="H326" s="835" t="s">
        <v>2906</v>
      </c>
      <c r="I326" s="849">
        <v>471.89999389648437</v>
      </c>
      <c r="J326" s="849">
        <v>5</v>
      </c>
      <c r="K326" s="850">
        <v>2359.5</v>
      </c>
    </row>
    <row r="327" spans="1:11" ht="14.4" customHeight="1" x14ac:dyDescent="0.3">
      <c r="A327" s="831" t="s">
        <v>575</v>
      </c>
      <c r="B327" s="832" t="s">
        <v>576</v>
      </c>
      <c r="C327" s="835" t="s">
        <v>602</v>
      </c>
      <c r="D327" s="863" t="s">
        <v>603</v>
      </c>
      <c r="E327" s="835" t="s">
        <v>2534</v>
      </c>
      <c r="F327" s="863" t="s">
        <v>2535</v>
      </c>
      <c r="G327" s="835" t="s">
        <v>2584</v>
      </c>
      <c r="H327" s="835" t="s">
        <v>2585</v>
      </c>
      <c r="I327" s="849">
        <v>1.2699999809265137</v>
      </c>
      <c r="J327" s="849">
        <v>1500</v>
      </c>
      <c r="K327" s="850">
        <v>1905</v>
      </c>
    </row>
    <row r="328" spans="1:11" ht="14.4" customHeight="1" x14ac:dyDescent="0.3">
      <c r="A328" s="831" t="s">
        <v>575</v>
      </c>
      <c r="B328" s="832" t="s">
        <v>576</v>
      </c>
      <c r="C328" s="835" t="s">
        <v>602</v>
      </c>
      <c r="D328" s="863" t="s">
        <v>603</v>
      </c>
      <c r="E328" s="835" t="s">
        <v>2534</v>
      </c>
      <c r="F328" s="863" t="s">
        <v>2535</v>
      </c>
      <c r="G328" s="835" t="s">
        <v>2586</v>
      </c>
      <c r="H328" s="835" t="s">
        <v>2587</v>
      </c>
      <c r="I328" s="849">
        <v>0.4699999988079071</v>
      </c>
      <c r="J328" s="849">
        <v>6500</v>
      </c>
      <c r="K328" s="850">
        <v>3055</v>
      </c>
    </row>
    <row r="329" spans="1:11" ht="14.4" customHeight="1" x14ac:dyDescent="0.3">
      <c r="A329" s="831" t="s">
        <v>575</v>
      </c>
      <c r="B329" s="832" t="s">
        <v>576</v>
      </c>
      <c r="C329" s="835" t="s">
        <v>602</v>
      </c>
      <c r="D329" s="863" t="s">
        <v>603</v>
      </c>
      <c r="E329" s="835" t="s">
        <v>2534</v>
      </c>
      <c r="F329" s="863" t="s">
        <v>2535</v>
      </c>
      <c r="G329" s="835" t="s">
        <v>2588</v>
      </c>
      <c r="H329" s="835" t="s">
        <v>2589</v>
      </c>
      <c r="I329" s="849">
        <v>21.239999771118164</v>
      </c>
      <c r="J329" s="849">
        <v>50</v>
      </c>
      <c r="K329" s="850">
        <v>1062</v>
      </c>
    </row>
    <row r="330" spans="1:11" ht="14.4" customHeight="1" x14ac:dyDescent="0.3">
      <c r="A330" s="831" t="s">
        <v>575</v>
      </c>
      <c r="B330" s="832" t="s">
        <v>576</v>
      </c>
      <c r="C330" s="835" t="s">
        <v>602</v>
      </c>
      <c r="D330" s="863" t="s">
        <v>603</v>
      </c>
      <c r="E330" s="835" t="s">
        <v>2534</v>
      </c>
      <c r="F330" s="863" t="s">
        <v>2535</v>
      </c>
      <c r="G330" s="835" t="s">
        <v>2907</v>
      </c>
      <c r="H330" s="835" t="s">
        <v>2908</v>
      </c>
      <c r="I330" s="849">
        <v>1.9049999713897705</v>
      </c>
      <c r="J330" s="849">
        <v>230</v>
      </c>
      <c r="K330" s="850">
        <v>433.16000366210937</v>
      </c>
    </row>
    <row r="331" spans="1:11" ht="14.4" customHeight="1" x14ac:dyDescent="0.3">
      <c r="A331" s="831" t="s">
        <v>575</v>
      </c>
      <c r="B331" s="832" t="s">
        <v>576</v>
      </c>
      <c r="C331" s="835" t="s">
        <v>602</v>
      </c>
      <c r="D331" s="863" t="s">
        <v>603</v>
      </c>
      <c r="E331" s="835" t="s">
        <v>2534</v>
      </c>
      <c r="F331" s="863" t="s">
        <v>2535</v>
      </c>
      <c r="G331" s="835" t="s">
        <v>2909</v>
      </c>
      <c r="H331" s="835" t="s">
        <v>2910</v>
      </c>
      <c r="I331" s="849">
        <v>3.75</v>
      </c>
      <c r="J331" s="849">
        <v>50</v>
      </c>
      <c r="K331" s="850">
        <v>187.5</v>
      </c>
    </row>
    <row r="332" spans="1:11" ht="14.4" customHeight="1" x14ac:dyDescent="0.3">
      <c r="A332" s="831" t="s">
        <v>575</v>
      </c>
      <c r="B332" s="832" t="s">
        <v>576</v>
      </c>
      <c r="C332" s="835" t="s">
        <v>602</v>
      </c>
      <c r="D332" s="863" t="s">
        <v>603</v>
      </c>
      <c r="E332" s="835" t="s">
        <v>2534</v>
      </c>
      <c r="F332" s="863" t="s">
        <v>2535</v>
      </c>
      <c r="G332" s="835" t="s">
        <v>2590</v>
      </c>
      <c r="H332" s="835" t="s">
        <v>2591</v>
      </c>
      <c r="I332" s="849">
        <v>1.9840000152587891</v>
      </c>
      <c r="J332" s="849">
        <v>950</v>
      </c>
      <c r="K332" s="850">
        <v>1885</v>
      </c>
    </row>
    <row r="333" spans="1:11" ht="14.4" customHeight="1" x14ac:dyDescent="0.3">
      <c r="A333" s="831" t="s">
        <v>575</v>
      </c>
      <c r="B333" s="832" t="s">
        <v>576</v>
      </c>
      <c r="C333" s="835" t="s">
        <v>602</v>
      </c>
      <c r="D333" s="863" t="s">
        <v>603</v>
      </c>
      <c r="E333" s="835" t="s">
        <v>2534</v>
      </c>
      <c r="F333" s="863" t="s">
        <v>2535</v>
      </c>
      <c r="G333" s="835" t="s">
        <v>2592</v>
      </c>
      <c r="H333" s="835" t="s">
        <v>2593</v>
      </c>
      <c r="I333" s="849">
        <v>2.0499999523162842</v>
      </c>
      <c r="J333" s="849">
        <v>50</v>
      </c>
      <c r="K333" s="850">
        <v>102.5</v>
      </c>
    </row>
    <row r="334" spans="1:11" ht="14.4" customHeight="1" x14ac:dyDescent="0.3">
      <c r="A334" s="831" t="s">
        <v>575</v>
      </c>
      <c r="B334" s="832" t="s">
        <v>576</v>
      </c>
      <c r="C334" s="835" t="s">
        <v>602</v>
      </c>
      <c r="D334" s="863" t="s">
        <v>603</v>
      </c>
      <c r="E334" s="835" t="s">
        <v>2534</v>
      </c>
      <c r="F334" s="863" t="s">
        <v>2535</v>
      </c>
      <c r="G334" s="835" t="s">
        <v>2690</v>
      </c>
      <c r="H334" s="835" t="s">
        <v>2691</v>
      </c>
      <c r="I334" s="849">
        <v>3.0733332633972168</v>
      </c>
      <c r="J334" s="849">
        <v>1000</v>
      </c>
      <c r="K334" s="850">
        <v>3074</v>
      </c>
    </row>
    <row r="335" spans="1:11" ht="14.4" customHeight="1" x14ac:dyDescent="0.3">
      <c r="A335" s="831" t="s">
        <v>575</v>
      </c>
      <c r="B335" s="832" t="s">
        <v>576</v>
      </c>
      <c r="C335" s="835" t="s">
        <v>602</v>
      </c>
      <c r="D335" s="863" t="s">
        <v>603</v>
      </c>
      <c r="E335" s="835" t="s">
        <v>2534</v>
      </c>
      <c r="F335" s="863" t="s">
        <v>2535</v>
      </c>
      <c r="G335" s="835" t="s">
        <v>2911</v>
      </c>
      <c r="H335" s="835" t="s">
        <v>2912</v>
      </c>
      <c r="I335" s="849">
        <v>1.92249995470047</v>
      </c>
      <c r="J335" s="849">
        <v>200</v>
      </c>
      <c r="K335" s="850">
        <v>384.5</v>
      </c>
    </row>
    <row r="336" spans="1:11" ht="14.4" customHeight="1" x14ac:dyDescent="0.3">
      <c r="A336" s="831" t="s">
        <v>575</v>
      </c>
      <c r="B336" s="832" t="s">
        <v>576</v>
      </c>
      <c r="C336" s="835" t="s">
        <v>602</v>
      </c>
      <c r="D336" s="863" t="s">
        <v>603</v>
      </c>
      <c r="E336" s="835" t="s">
        <v>2534</v>
      </c>
      <c r="F336" s="863" t="s">
        <v>2535</v>
      </c>
      <c r="G336" s="835" t="s">
        <v>2913</v>
      </c>
      <c r="H336" s="835" t="s">
        <v>2914</v>
      </c>
      <c r="I336" s="849">
        <v>3.0999999046325684</v>
      </c>
      <c r="J336" s="849">
        <v>200</v>
      </c>
      <c r="K336" s="850">
        <v>620</v>
      </c>
    </row>
    <row r="337" spans="1:11" ht="14.4" customHeight="1" x14ac:dyDescent="0.3">
      <c r="A337" s="831" t="s">
        <v>575</v>
      </c>
      <c r="B337" s="832" t="s">
        <v>576</v>
      </c>
      <c r="C337" s="835" t="s">
        <v>602</v>
      </c>
      <c r="D337" s="863" t="s">
        <v>603</v>
      </c>
      <c r="E337" s="835" t="s">
        <v>2534</v>
      </c>
      <c r="F337" s="863" t="s">
        <v>2535</v>
      </c>
      <c r="G337" s="835" t="s">
        <v>2600</v>
      </c>
      <c r="H337" s="835" t="s">
        <v>2601</v>
      </c>
      <c r="I337" s="849">
        <v>2.1633334159851074</v>
      </c>
      <c r="J337" s="849">
        <v>500</v>
      </c>
      <c r="K337" s="850">
        <v>1081</v>
      </c>
    </row>
    <row r="338" spans="1:11" ht="14.4" customHeight="1" x14ac:dyDescent="0.3">
      <c r="A338" s="831" t="s">
        <v>575</v>
      </c>
      <c r="B338" s="832" t="s">
        <v>576</v>
      </c>
      <c r="C338" s="835" t="s">
        <v>602</v>
      </c>
      <c r="D338" s="863" t="s">
        <v>603</v>
      </c>
      <c r="E338" s="835" t="s">
        <v>2534</v>
      </c>
      <c r="F338" s="863" t="s">
        <v>2535</v>
      </c>
      <c r="G338" s="835" t="s">
        <v>2600</v>
      </c>
      <c r="H338" s="835" t="s">
        <v>2692</v>
      </c>
      <c r="I338" s="849">
        <v>2.1700000762939453</v>
      </c>
      <c r="J338" s="849">
        <v>200</v>
      </c>
      <c r="K338" s="850">
        <v>434</v>
      </c>
    </row>
    <row r="339" spans="1:11" ht="14.4" customHeight="1" x14ac:dyDescent="0.3">
      <c r="A339" s="831" t="s">
        <v>575</v>
      </c>
      <c r="B339" s="832" t="s">
        <v>576</v>
      </c>
      <c r="C339" s="835" t="s">
        <v>602</v>
      </c>
      <c r="D339" s="863" t="s">
        <v>603</v>
      </c>
      <c r="E339" s="835" t="s">
        <v>2534</v>
      </c>
      <c r="F339" s="863" t="s">
        <v>2535</v>
      </c>
      <c r="G339" s="835" t="s">
        <v>2693</v>
      </c>
      <c r="H339" s="835" t="s">
        <v>2694</v>
      </c>
      <c r="I339" s="849">
        <v>4.7300000190734863</v>
      </c>
      <c r="J339" s="849">
        <v>100</v>
      </c>
      <c r="K339" s="850">
        <v>473</v>
      </c>
    </row>
    <row r="340" spans="1:11" ht="14.4" customHeight="1" x14ac:dyDescent="0.3">
      <c r="A340" s="831" t="s">
        <v>575</v>
      </c>
      <c r="B340" s="832" t="s">
        <v>576</v>
      </c>
      <c r="C340" s="835" t="s">
        <v>602</v>
      </c>
      <c r="D340" s="863" t="s">
        <v>603</v>
      </c>
      <c r="E340" s="835" t="s">
        <v>2534</v>
      </c>
      <c r="F340" s="863" t="s">
        <v>2535</v>
      </c>
      <c r="G340" s="835" t="s">
        <v>2588</v>
      </c>
      <c r="H340" s="835" t="s">
        <v>2915</v>
      </c>
      <c r="I340" s="849">
        <v>21.239999771118164</v>
      </c>
      <c r="J340" s="849">
        <v>50</v>
      </c>
      <c r="K340" s="850">
        <v>1062</v>
      </c>
    </row>
    <row r="341" spans="1:11" ht="14.4" customHeight="1" x14ac:dyDescent="0.3">
      <c r="A341" s="831" t="s">
        <v>575</v>
      </c>
      <c r="B341" s="832" t="s">
        <v>576</v>
      </c>
      <c r="C341" s="835" t="s">
        <v>602</v>
      </c>
      <c r="D341" s="863" t="s">
        <v>603</v>
      </c>
      <c r="E341" s="835" t="s">
        <v>2534</v>
      </c>
      <c r="F341" s="863" t="s">
        <v>2535</v>
      </c>
      <c r="G341" s="835" t="s">
        <v>2602</v>
      </c>
      <c r="H341" s="835" t="s">
        <v>2603</v>
      </c>
      <c r="I341" s="849">
        <v>5</v>
      </c>
      <c r="J341" s="849">
        <v>200</v>
      </c>
      <c r="K341" s="850">
        <v>1000</v>
      </c>
    </row>
    <row r="342" spans="1:11" ht="14.4" customHeight="1" x14ac:dyDescent="0.3">
      <c r="A342" s="831" t="s">
        <v>575</v>
      </c>
      <c r="B342" s="832" t="s">
        <v>576</v>
      </c>
      <c r="C342" s="835" t="s">
        <v>602</v>
      </c>
      <c r="D342" s="863" t="s">
        <v>603</v>
      </c>
      <c r="E342" s="835" t="s">
        <v>2534</v>
      </c>
      <c r="F342" s="863" t="s">
        <v>2535</v>
      </c>
      <c r="G342" s="835" t="s">
        <v>2604</v>
      </c>
      <c r="H342" s="835" t="s">
        <v>2605</v>
      </c>
      <c r="I342" s="849">
        <v>2.5199999809265137</v>
      </c>
      <c r="J342" s="849">
        <v>250</v>
      </c>
      <c r="K342" s="850">
        <v>630</v>
      </c>
    </row>
    <row r="343" spans="1:11" ht="14.4" customHeight="1" x14ac:dyDescent="0.3">
      <c r="A343" s="831" t="s">
        <v>575</v>
      </c>
      <c r="B343" s="832" t="s">
        <v>576</v>
      </c>
      <c r="C343" s="835" t="s">
        <v>602</v>
      </c>
      <c r="D343" s="863" t="s">
        <v>603</v>
      </c>
      <c r="E343" s="835" t="s">
        <v>2534</v>
      </c>
      <c r="F343" s="863" t="s">
        <v>2535</v>
      </c>
      <c r="G343" s="835" t="s">
        <v>2606</v>
      </c>
      <c r="H343" s="835" t="s">
        <v>2607</v>
      </c>
      <c r="I343" s="849">
        <v>21.239999771118164</v>
      </c>
      <c r="J343" s="849">
        <v>60</v>
      </c>
      <c r="K343" s="850">
        <v>1274.4000244140625</v>
      </c>
    </row>
    <row r="344" spans="1:11" ht="14.4" customHeight="1" x14ac:dyDescent="0.3">
      <c r="A344" s="831" t="s">
        <v>575</v>
      </c>
      <c r="B344" s="832" t="s">
        <v>576</v>
      </c>
      <c r="C344" s="835" t="s">
        <v>602</v>
      </c>
      <c r="D344" s="863" t="s">
        <v>603</v>
      </c>
      <c r="E344" s="835" t="s">
        <v>2534</v>
      </c>
      <c r="F344" s="863" t="s">
        <v>2535</v>
      </c>
      <c r="G344" s="835" t="s">
        <v>2916</v>
      </c>
      <c r="H344" s="835" t="s">
        <v>2917</v>
      </c>
      <c r="I344" s="849">
        <v>1.9900000095367432</v>
      </c>
      <c r="J344" s="849">
        <v>100</v>
      </c>
      <c r="K344" s="850">
        <v>199</v>
      </c>
    </row>
    <row r="345" spans="1:11" ht="14.4" customHeight="1" x14ac:dyDescent="0.3">
      <c r="A345" s="831" t="s">
        <v>575</v>
      </c>
      <c r="B345" s="832" t="s">
        <v>576</v>
      </c>
      <c r="C345" s="835" t="s">
        <v>602</v>
      </c>
      <c r="D345" s="863" t="s">
        <v>603</v>
      </c>
      <c r="E345" s="835" t="s">
        <v>2609</v>
      </c>
      <c r="F345" s="863" t="s">
        <v>2610</v>
      </c>
      <c r="G345" s="835" t="s">
        <v>2611</v>
      </c>
      <c r="H345" s="835" t="s">
        <v>2612</v>
      </c>
      <c r="I345" s="849">
        <v>10.436666965484619</v>
      </c>
      <c r="J345" s="849">
        <v>3200</v>
      </c>
      <c r="K345" s="850">
        <v>33488</v>
      </c>
    </row>
    <row r="346" spans="1:11" ht="14.4" customHeight="1" x14ac:dyDescent="0.3">
      <c r="A346" s="831" t="s">
        <v>575</v>
      </c>
      <c r="B346" s="832" t="s">
        <v>576</v>
      </c>
      <c r="C346" s="835" t="s">
        <v>602</v>
      </c>
      <c r="D346" s="863" t="s">
        <v>603</v>
      </c>
      <c r="E346" s="835" t="s">
        <v>2609</v>
      </c>
      <c r="F346" s="863" t="s">
        <v>2610</v>
      </c>
      <c r="G346" s="835" t="s">
        <v>2918</v>
      </c>
      <c r="H346" s="835" t="s">
        <v>2919</v>
      </c>
      <c r="I346" s="849">
        <v>25.559999465942383</v>
      </c>
      <c r="J346" s="849">
        <v>200</v>
      </c>
      <c r="K346" s="850">
        <v>5112.66015625</v>
      </c>
    </row>
    <row r="347" spans="1:11" ht="14.4" customHeight="1" x14ac:dyDescent="0.3">
      <c r="A347" s="831" t="s">
        <v>575</v>
      </c>
      <c r="B347" s="832" t="s">
        <v>576</v>
      </c>
      <c r="C347" s="835" t="s">
        <v>602</v>
      </c>
      <c r="D347" s="863" t="s">
        <v>603</v>
      </c>
      <c r="E347" s="835" t="s">
        <v>2613</v>
      </c>
      <c r="F347" s="863" t="s">
        <v>2614</v>
      </c>
      <c r="G347" s="835" t="s">
        <v>2617</v>
      </c>
      <c r="H347" s="835" t="s">
        <v>2618</v>
      </c>
      <c r="I347" s="849">
        <v>0.30285715205328806</v>
      </c>
      <c r="J347" s="849">
        <v>2800</v>
      </c>
      <c r="K347" s="850">
        <v>845</v>
      </c>
    </row>
    <row r="348" spans="1:11" ht="14.4" customHeight="1" x14ac:dyDescent="0.3">
      <c r="A348" s="831" t="s">
        <v>575</v>
      </c>
      <c r="B348" s="832" t="s">
        <v>576</v>
      </c>
      <c r="C348" s="835" t="s">
        <v>602</v>
      </c>
      <c r="D348" s="863" t="s">
        <v>603</v>
      </c>
      <c r="E348" s="835" t="s">
        <v>2613</v>
      </c>
      <c r="F348" s="863" t="s">
        <v>2614</v>
      </c>
      <c r="G348" s="835" t="s">
        <v>2619</v>
      </c>
      <c r="H348" s="835" t="s">
        <v>2620</v>
      </c>
      <c r="I348" s="849">
        <v>0.3033333420753479</v>
      </c>
      <c r="J348" s="849">
        <v>800</v>
      </c>
      <c r="K348" s="850">
        <v>241</v>
      </c>
    </row>
    <row r="349" spans="1:11" ht="14.4" customHeight="1" x14ac:dyDescent="0.3">
      <c r="A349" s="831" t="s">
        <v>575</v>
      </c>
      <c r="B349" s="832" t="s">
        <v>576</v>
      </c>
      <c r="C349" s="835" t="s">
        <v>602</v>
      </c>
      <c r="D349" s="863" t="s">
        <v>603</v>
      </c>
      <c r="E349" s="835" t="s">
        <v>2613</v>
      </c>
      <c r="F349" s="863" t="s">
        <v>2614</v>
      </c>
      <c r="G349" s="835" t="s">
        <v>2621</v>
      </c>
      <c r="H349" s="835" t="s">
        <v>2622</v>
      </c>
      <c r="I349" s="849">
        <v>0.52750001475214958</v>
      </c>
      <c r="J349" s="849">
        <v>8500</v>
      </c>
      <c r="K349" s="850">
        <v>4490</v>
      </c>
    </row>
    <row r="350" spans="1:11" ht="14.4" customHeight="1" x14ac:dyDescent="0.3">
      <c r="A350" s="831" t="s">
        <v>575</v>
      </c>
      <c r="B350" s="832" t="s">
        <v>576</v>
      </c>
      <c r="C350" s="835" t="s">
        <v>602</v>
      </c>
      <c r="D350" s="863" t="s">
        <v>603</v>
      </c>
      <c r="E350" s="835" t="s">
        <v>2613</v>
      </c>
      <c r="F350" s="863" t="s">
        <v>2614</v>
      </c>
      <c r="G350" s="835" t="s">
        <v>2920</v>
      </c>
      <c r="H350" s="835" t="s">
        <v>2921</v>
      </c>
      <c r="I350" s="849">
        <v>48.819999694824219</v>
      </c>
      <c r="J350" s="849">
        <v>50</v>
      </c>
      <c r="K350" s="850">
        <v>2441.0999450683594</v>
      </c>
    </row>
    <row r="351" spans="1:11" ht="14.4" customHeight="1" x14ac:dyDescent="0.3">
      <c r="A351" s="831" t="s">
        <v>575</v>
      </c>
      <c r="B351" s="832" t="s">
        <v>576</v>
      </c>
      <c r="C351" s="835" t="s">
        <v>602</v>
      </c>
      <c r="D351" s="863" t="s">
        <v>603</v>
      </c>
      <c r="E351" s="835" t="s">
        <v>2613</v>
      </c>
      <c r="F351" s="863" t="s">
        <v>2614</v>
      </c>
      <c r="G351" s="835" t="s">
        <v>2623</v>
      </c>
      <c r="H351" s="835" t="s">
        <v>2624</v>
      </c>
      <c r="I351" s="849">
        <v>1.7999999523162842</v>
      </c>
      <c r="J351" s="849">
        <v>400</v>
      </c>
      <c r="K351" s="850">
        <v>720</v>
      </c>
    </row>
    <row r="352" spans="1:11" ht="14.4" customHeight="1" x14ac:dyDescent="0.3">
      <c r="A352" s="831" t="s">
        <v>575</v>
      </c>
      <c r="B352" s="832" t="s">
        <v>576</v>
      </c>
      <c r="C352" s="835" t="s">
        <v>602</v>
      </c>
      <c r="D352" s="863" t="s">
        <v>603</v>
      </c>
      <c r="E352" s="835" t="s">
        <v>2613</v>
      </c>
      <c r="F352" s="863" t="s">
        <v>2614</v>
      </c>
      <c r="G352" s="835" t="s">
        <v>2625</v>
      </c>
      <c r="H352" s="835" t="s">
        <v>2626</v>
      </c>
      <c r="I352" s="849">
        <v>1.809999942779541</v>
      </c>
      <c r="J352" s="849">
        <v>400</v>
      </c>
      <c r="K352" s="850">
        <v>724</v>
      </c>
    </row>
    <row r="353" spans="1:11" ht="14.4" customHeight="1" x14ac:dyDescent="0.3">
      <c r="A353" s="831" t="s">
        <v>575</v>
      </c>
      <c r="B353" s="832" t="s">
        <v>576</v>
      </c>
      <c r="C353" s="835" t="s">
        <v>602</v>
      </c>
      <c r="D353" s="863" t="s">
        <v>603</v>
      </c>
      <c r="E353" s="835" t="s">
        <v>2627</v>
      </c>
      <c r="F353" s="863" t="s">
        <v>2628</v>
      </c>
      <c r="G353" s="835" t="s">
        <v>2629</v>
      </c>
      <c r="H353" s="835" t="s">
        <v>2630</v>
      </c>
      <c r="I353" s="849">
        <v>0.68999999761581421</v>
      </c>
      <c r="J353" s="849">
        <v>40000</v>
      </c>
      <c r="K353" s="850">
        <v>27600</v>
      </c>
    </row>
    <row r="354" spans="1:11" ht="14.4" customHeight="1" x14ac:dyDescent="0.3">
      <c r="A354" s="831" t="s">
        <v>575</v>
      </c>
      <c r="B354" s="832" t="s">
        <v>576</v>
      </c>
      <c r="C354" s="835" t="s">
        <v>602</v>
      </c>
      <c r="D354" s="863" t="s">
        <v>603</v>
      </c>
      <c r="E354" s="835" t="s">
        <v>2627</v>
      </c>
      <c r="F354" s="863" t="s">
        <v>2628</v>
      </c>
      <c r="G354" s="835" t="s">
        <v>2631</v>
      </c>
      <c r="H354" s="835" t="s">
        <v>2632</v>
      </c>
      <c r="I354" s="849">
        <v>0.68999999761581421</v>
      </c>
      <c r="J354" s="849">
        <v>65000</v>
      </c>
      <c r="K354" s="850">
        <v>44850</v>
      </c>
    </row>
    <row r="355" spans="1:11" ht="14.4" customHeight="1" x14ac:dyDescent="0.3">
      <c r="A355" s="831" t="s">
        <v>575</v>
      </c>
      <c r="B355" s="832" t="s">
        <v>576</v>
      </c>
      <c r="C355" s="835" t="s">
        <v>602</v>
      </c>
      <c r="D355" s="863" t="s">
        <v>603</v>
      </c>
      <c r="E355" s="835" t="s">
        <v>2627</v>
      </c>
      <c r="F355" s="863" t="s">
        <v>2628</v>
      </c>
      <c r="G355" s="835" t="s">
        <v>2922</v>
      </c>
      <c r="H355" s="835" t="s">
        <v>2923</v>
      </c>
      <c r="I355" s="849">
        <v>0.68999999761581421</v>
      </c>
      <c r="J355" s="849">
        <v>23000</v>
      </c>
      <c r="K355" s="850">
        <v>15870</v>
      </c>
    </row>
    <row r="356" spans="1:11" ht="14.4" customHeight="1" x14ac:dyDescent="0.3">
      <c r="A356" s="831" t="s">
        <v>575</v>
      </c>
      <c r="B356" s="832" t="s">
        <v>576</v>
      </c>
      <c r="C356" s="835" t="s">
        <v>602</v>
      </c>
      <c r="D356" s="863" t="s">
        <v>603</v>
      </c>
      <c r="E356" s="835" t="s">
        <v>2627</v>
      </c>
      <c r="F356" s="863" t="s">
        <v>2628</v>
      </c>
      <c r="G356" s="835" t="s">
        <v>2924</v>
      </c>
      <c r="H356" s="835" t="s">
        <v>2925</v>
      </c>
      <c r="I356" s="849">
        <v>14.184999465942383</v>
      </c>
      <c r="J356" s="849">
        <v>200</v>
      </c>
      <c r="K356" s="850">
        <v>2837.050048828125</v>
      </c>
    </row>
    <row r="357" spans="1:11" ht="14.4" customHeight="1" x14ac:dyDescent="0.3">
      <c r="A357" s="831" t="s">
        <v>575</v>
      </c>
      <c r="B357" s="832" t="s">
        <v>576</v>
      </c>
      <c r="C357" s="835" t="s">
        <v>602</v>
      </c>
      <c r="D357" s="863" t="s">
        <v>603</v>
      </c>
      <c r="E357" s="835" t="s">
        <v>2627</v>
      </c>
      <c r="F357" s="863" t="s">
        <v>2628</v>
      </c>
      <c r="G357" s="835" t="s">
        <v>2926</v>
      </c>
      <c r="H357" s="835" t="s">
        <v>2927</v>
      </c>
      <c r="I357" s="849">
        <v>13.509999593098959</v>
      </c>
      <c r="J357" s="849">
        <v>250</v>
      </c>
      <c r="K357" s="850">
        <v>3445.1300659179687</v>
      </c>
    </row>
    <row r="358" spans="1:11" ht="14.4" customHeight="1" x14ac:dyDescent="0.3">
      <c r="A358" s="831" t="s">
        <v>575</v>
      </c>
      <c r="B358" s="832" t="s">
        <v>576</v>
      </c>
      <c r="C358" s="835" t="s">
        <v>602</v>
      </c>
      <c r="D358" s="863" t="s">
        <v>603</v>
      </c>
      <c r="E358" s="835" t="s">
        <v>2627</v>
      </c>
      <c r="F358" s="863" t="s">
        <v>2628</v>
      </c>
      <c r="G358" s="835" t="s">
        <v>2928</v>
      </c>
      <c r="H358" s="835" t="s">
        <v>2929</v>
      </c>
      <c r="I358" s="849">
        <v>14.189999580383301</v>
      </c>
      <c r="J358" s="849">
        <v>250</v>
      </c>
      <c r="K358" s="850">
        <v>3445.800048828125</v>
      </c>
    </row>
    <row r="359" spans="1:11" ht="14.4" customHeight="1" x14ac:dyDescent="0.3">
      <c r="A359" s="831" t="s">
        <v>575</v>
      </c>
      <c r="B359" s="832" t="s">
        <v>576</v>
      </c>
      <c r="C359" s="835" t="s">
        <v>602</v>
      </c>
      <c r="D359" s="863" t="s">
        <v>603</v>
      </c>
      <c r="E359" s="835" t="s">
        <v>2627</v>
      </c>
      <c r="F359" s="863" t="s">
        <v>2628</v>
      </c>
      <c r="G359" s="835" t="s">
        <v>2709</v>
      </c>
      <c r="H359" s="835" t="s">
        <v>2710</v>
      </c>
      <c r="I359" s="849">
        <v>15.704999208450317</v>
      </c>
      <c r="J359" s="849">
        <v>750</v>
      </c>
      <c r="K359" s="850">
        <v>11552.670043945313</v>
      </c>
    </row>
    <row r="360" spans="1:11" ht="14.4" customHeight="1" x14ac:dyDescent="0.3">
      <c r="A360" s="831" t="s">
        <v>575</v>
      </c>
      <c r="B360" s="832" t="s">
        <v>576</v>
      </c>
      <c r="C360" s="835" t="s">
        <v>602</v>
      </c>
      <c r="D360" s="863" t="s">
        <v>603</v>
      </c>
      <c r="E360" s="835" t="s">
        <v>2627</v>
      </c>
      <c r="F360" s="863" t="s">
        <v>2628</v>
      </c>
      <c r="G360" s="835" t="s">
        <v>2930</v>
      </c>
      <c r="H360" s="835" t="s">
        <v>2931</v>
      </c>
      <c r="I360" s="849">
        <v>16.209999084472656</v>
      </c>
      <c r="J360" s="849">
        <v>150</v>
      </c>
      <c r="K360" s="850">
        <v>2431.9000244140625</v>
      </c>
    </row>
    <row r="361" spans="1:11" ht="14.4" customHeight="1" x14ac:dyDescent="0.3">
      <c r="A361" s="831" t="s">
        <v>575</v>
      </c>
      <c r="B361" s="832" t="s">
        <v>576</v>
      </c>
      <c r="C361" s="835" t="s">
        <v>602</v>
      </c>
      <c r="D361" s="863" t="s">
        <v>603</v>
      </c>
      <c r="E361" s="835" t="s">
        <v>2932</v>
      </c>
      <c r="F361" s="863" t="s">
        <v>2933</v>
      </c>
      <c r="G361" s="835" t="s">
        <v>2934</v>
      </c>
      <c r="H361" s="835" t="s">
        <v>2935</v>
      </c>
      <c r="I361" s="849">
        <v>16033</v>
      </c>
      <c r="J361" s="849">
        <v>6</v>
      </c>
      <c r="K361" s="850">
        <v>96198</v>
      </c>
    </row>
    <row r="362" spans="1:11" ht="14.4" customHeight="1" x14ac:dyDescent="0.3">
      <c r="A362" s="831" t="s">
        <v>575</v>
      </c>
      <c r="B362" s="832" t="s">
        <v>576</v>
      </c>
      <c r="C362" s="835" t="s">
        <v>602</v>
      </c>
      <c r="D362" s="863" t="s">
        <v>603</v>
      </c>
      <c r="E362" s="835" t="s">
        <v>2936</v>
      </c>
      <c r="F362" s="863" t="s">
        <v>2937</v>
      </c>
      <c r="G362" s="835" t="s">
        <v>2938</v>
      </c>
      <c r="H362" s="835" t="s">
        <v>2939</v>
      </c>
      <c r="I362" s="849">
        <v>319.91000366210937</v>
      </c>
      <c r="J362" s="849">
        <v>300</v>
      </c>
      <c r="K362" s="850">
        <v>95973.5029296875</v>
      </c>
    </row>
    <row r="363" spans="1:11" ht="14.4" customHeight="1" x14ac:dyDescent="0.3">
      <c r="A363" s="831" t="s">
        <v>575</v>
      </c>
      <c r="B363" s="832" t="s">
        <v>576</v>
      </c>
      <c r="C363" s="835" t="s">
        <v>602</v>
      </c>
      <c r="D363" s="863" t="s">
        <v>603</v>
      </c>
      <c r="E363" s="835" t="s">
        <v>2936</v>
      </c>
      <c r="F363" s="863" t="s">
        <v>2937</v>
      </c>
      <c r="G363" s="835" t="s">
        <v>2940</v>
      </c>
      <c r="H363" s="835" t="s">
        <v>2941</v>
      </c>
      <c r="I363" s="849">
        <v>1039.5</v>
      </c>
      <c r="J363" s="849">
        <v>10</v>
      </c>
      <c r="K363" s="850">
        <v>10395</v>
      </c>
    </row>
    <row r="364" spans="1:11" ht="14.4" customHeight="1" x14ac:dyDescent="0.3">
      <c r="A364" s="831" t="s">
        <v>575</v>
      </c>
      <c r="B364" s="832" t="s">
        <v>576</v>
      </c>
      <c r="C364" s="835" t="s">
        <v>602</v>
      </c>
      <c r="D364" s="863" t="s">
        <v>603</v>
      </c>
      <c r="E364" s="835" t="s">
        <v>2936</v>
      </c>
      <c r="F364" s="863" t="s">
        <v>2937</v>
      </c>
      <c r="G364" s="835" t="s">
        <v>2942</v>
      </c>
      <c r="H364" s="835" t="s">
        <v>2943</v>
      </c>
      <c r="I364" s="849">
        <v>1014.3500162760416</v>
      </c>
      <c r="J364" s="849">
        <v>80</v>
      </c>
      <c r="K364" s="850">
        <v>82009.560546875</v>
      </c>
    </row>
    <row r="365" spans="1:11" ht="14.4" customHeight="1" x14ac:dyDescent="0.3">
      <c r="A365" s="831" t="s">
        <v>575</v>
      </c>
      <c r="B365" s="832" t="s">
        <v>576</v>
      </c>
      <c r="C365" s="835" t="s">
        <v>602</v>
      </c>
      <c r="D365" s="863" t="s">
        <v>603</v>
      </c>
      <c r="E365" s="835" t="s">
        <v>2936</v>
      </c>
      <c r="F365" s="863" t="s">
        <v>2937</v>
      </c>
      <c r="G365" s="835" t="s">
        <v>2944</v>
      </c>
      <c r="H365" s="835" t="s">
        <v>2945</v>
      </c>
      <c r="I365" s="849">
        <v>5.5100002288818359</v>
      </c>
      <c r="J365" s="849">
        <v>10</v>
      </c>
      <c r="K365" s="850">
        <v>55.119998931884766</v>
      </c>
    </row>
    <row r="366" spans="1:11" ht="14.4" customHeight="1" x14ac:dyDescent="0.3">
      <c r="A366" s="831" t="s">
        <v>575</v>
      </c>
      <c r="B366" s="832" t="s">
        <v>576</v>
      </c>
      <c r="C366" s="835" t="s">
        <v>602</v>
      </c>
      <c r="D366" s="863" t="s">
        <v>603</v>
      </c>
      <c r="E366" s="835" t="s">
        <v>2936</v>
      </c>
      <c r="F366" s="863" t="s">
        <v>2937</v>
      </c>
      <c r="G366" s="835" t="s">
        <v>2946</v>
      </c>
      <c r="H366" s="835" t="s">
        <v>2947</v>
      </c>
      <c r="I366" s="849">
        <v>5.5100002288818359</v>
      </c>
      <c r="J366" s="849">
        <v>10</v>
      </c>
      <c r="K366" s="850">
        <v>55.119998931884766</v>
      </c>
    </row>
    <row r="367" spans="1:11" ht="14.4" customHeight="1" x14ac:dyDescent="0.3">
      <c r="A367" s="831" t="s">
        <v>575</v>
      </c>
      <c r="B367" s="832" t="s">
        <v>576</v>
      </c>
      <c r="C367" s="835" t="s">
        <v>602</v>
      </c>
      <c r="D367" s="863" t="s">
        <v>603</v>
      </c>
      <c r="E367" s="835" t="s">
        <v>2936</v>
      </c>
      <c r="F367" s="863" t="s">
        <v>2937</v>
      </c>
      <c r="G367" s="835" t="s">
        <v>2948</v>
      </c>
      <c r="H367" s="835" t="s">
        <v>2949</v>
      </c>
      <c r="I367" s="849">
        <v>7.320000171661377</v>
      </c>
      <c r="J367" s="849">
        <v>10</v>
      </c>
      <c r="K367" s="850">
        <v>73.180000305175781</v>
      </c>
    </row>
    <row r="368" spans="1:11" ht="14.4" customHeight="1" x14ac:dyDescent="0.3">
      <c r="A368" s="831" t="s">
        <v>575</v>
      </c>
      <c r="B368" s="832" t="s">
        <v>576</v>
      </c>
      <c r="C368" s="835" t="s">
        <v>602</v>
      </c>
      <c r="D368" s="863" t="s">
        <v>603</v>
      </c>
      <c r="E368" s="835" t="s">
        <v>2936</v>
      </c>
      <c r="F368" s="863" t="s">
        <v>2937</v>
      </c>
      <c r="G368" s="835" t="s">
        <v>2950</v>
      </c>
      <c r="H368" s="835" t="s">
        <v>2951</v>
      </c>
      <c r="I368" s="849">
        <v>7.320000171661377</v>
      </c>
      <c r="J368" s="849">
        <v>10</v>
      </c>
      <c r="K368" s="850">
        <v>73.180000305175781</v>
      </c>
    </row>
    <row r="369" spans="1:11" ht="14.4" customHeight="1" x14ac:dyDescent="0.3">
      <c r="A369" s="831" t="s">
        <v>575</v>
      </c>
      <c r="B369" s="832" t="s">
        <v>576</v>
      </c>
      <c r="C369" s="835" t="s">
        <v>602</v>
      </c>
      <c r="D369" s="863" t="s">
        <v>603</v>
      </c>
      <c r="E369" s="835" t="s">
        <v>2637</v>
      </c>
      <c r="F369" s="863" t="s">
        <v>2638</v>
      </c>
      <c r="G369" s="835" t="s">
        <v>2952</v>
      </c>
      <c r="H369" s="835" t="s">
        <v>2953</v>
      </c>
      <c r="I369" s="849">
        <v>154.8800048828125</v>
      </c>
      <c r="J369" s="849">
        <v>280</v>
      </c>
      <c r="K369" s="850">
        <v>43366.4013671875</v>
      </c>
    </row>
    <row r="370" spans="1:11" ht="14.4" customHeight="1" x14ac:dyDescent="0.3">
      <c r="A370" s="831" t="s">
        <v>575</v>
      </c>
      <c r="B370" s="832" t="s">
        <v>576</v>
      </c>
      <c r="C370" s="835" t="s">
        <v>602</v>
      </c>
      <c r="D370" s="863" t="s">
        <v>603</v>
      </c>
      <c r="E370" s="835" t="s">
        <v>2637</v>
      </c>
      <c r="F370" s="863" t="s">
        <v>2638</v>
      </c>
      <c r="G370" s="835" t="s">
        <v>2641</v>
      </c>
      <c r="H370" s="835" t="s">
        <v>2642</v>
      </c>
      <c r="I370" s="849">
        <v>15.609999656677246</v>
      </c>
      <c r="J370" s="849">
        <v>495</v>
      </c>
      <c r="K370" s="850">
        <v>7726.949951171875</v>
      </c>
    </row>
    <row r="371" spans="1:11" ht="14.4" customHeight="1" x14ac:dyDescent="0.3">
      <c r="A371" s="831" t="s">
        <v>575</v>
      </c>
      <c r="B371" s="832" t="s">
        <v>576</v>
      </c>
      <c r="C371" s="835" t="s">
        <v>602</v>
      </c>
      <c r="D371" s="863" t="s">
        <v>603</v>
      </c>
      <c r="E371" s="835" t="s">
        <v>2637</v>
      </c>
      <c r="F371" s="863" t="s">
        <v>2638</v>
      </c>
      <c r="G371" s="835" t="s">
        <v>2954</v>
      </c>
      <c r="H371" s="835" t="s">
        <v>2955</v>
      </c>
      <c r="I371" s="849">
        <v>21.719999313354492</v>
      </c>
      <c r="J371" s="849">
        <v>480</v>
      </c>
      <c r="K371" s="850">
        <v>10427.400085449219</v>
      </c>
    </row>
    <row r="372" spans="1:11" ht="14.4" customHeight="1" x14ac:dyDescent="0.3">
      <c r="A372" s="831" t="s">
        <v>575</v>
      </c>
      <c r="B372" s="832" t="s">
        <v>576</v>
      </c>
      <c r="C372" s="835" t="s">
        <v>602</v>
      </c>
      <c r="D372" s="863" t="s">
        <v>603</v>
      </c>
      <c r="E372" s="835" t="s">
        <v>2637</v>
      </c>
      <c r="F372" s="863" t="s">
        <v>2638</v>
      </c>
      <c r="G372" s="835" t="s">
        <v>2956</v>
      </c>
      <c r="H372" s="835" t="s">
        <v>2957</v>
      </c>
      <c r="I372" s="849">
        <v>127.37999725341797</v>
      </c>
      <c r="J372" s="849">
        <v>60</v>
      </c>
      <c r="K372" s="850">
        <v>7642.590087890625</v>
      </c>
    </row>
    <row r="373" spans="1:11" ht="14.4" customHeight="1" x14ac:dyDescent="0.3">
      <c r="A373" s="831" t="s">
        <v>575</v>
      </c>
      <c r="B373" s="832" t="s">
        <v>576</v>
      </c>
      <c r="C373" s="835" t="s">
        <v>602</v>
      </c>
      <c r="D373" s="863" t="s">
        <v>603</v>
      </c>
      <c r="E373" s="835" t="s">
        <v>2637</v>
      </c>
      <c r="F373" s="863" t="s">
        <v>2638</v>
      </c>
      <c r="G373" s="835" t="s">
        <v>2958</v>
      </c>
      <c r="H373" s="835" t="s">
        <v>2959</v>
      </c>
      <c r="I373" s="849">
        <v>54.279998779296875</v>
      </c>
      <c r="J373" s="849">
        <v>160</v>
      </c>
      <c r="K373" s="850">
        <v>8684.85986328125</v>
      </c>
    </row>
    <row r="374" spans="1:11" ht="14.4" customHeight="1" x14ac:dyDescent="0.3">
      <c r="A374" s="831" t="s">
        <v>575</v>
      </c>
      <c r="B374" s="832" t="s">
        <v>576</v>
      </c>
      <c r="C374" s="835" t="s">
        <v>602</v>
      </c>
      <c r="D374" s="863" t="s">
        <v>603</v>
      </c>
      <c r="E374" s="835" t="s">
        <v>2637</v>
      </c>
      <c r="F374" s="863" t="s">
        <v>2638</v>
      </c>
      <c r="G374" s="835" t="s">
        <v>2960</v>
      </c>
      <c r="H374" s="835" t="s">
        <v>2961</v>
      </c>
      <c r="I374" s="849">
        <v>249.79777357313367</v>
      </c>
      <c r="J374" s="849">
        <v>350</v>
      </c>
      <c r="K374" s="850">
        <v>89322.200927734375</v>
      </c>
    </row>
    <row r="375" spans="1:11" ht="14.4" customHeight="1" x14ac:dyDescent="0.3">
      <c r="A375" s="831" t="s">
        <v>575</v>
      </c>
      <c r="B375" s="832" t="s">
        <v>576</v>
      </c>
      <c r="C375" s="835" t="s">
        <v>602</v>
      </c>
      <c r="D375" s="863" t="s">
        <v>603</v>
      </c>
      <c r="E375" s="835" t="s">
        <v>2637</v>
      </c>
      <c r="F375" s="863" t="s">
        <v>2638</v>
      </c>
      <c r="G375" s="835" t="s">
        <v>2962</v>
      </c>
      <c r="H375" s="835" t="s">
        <v>2963</v>
      </c>
      <c r="I375" s="849">
        <v>511.82998657226562</v>
      </c>
      <c r="J375" s="849">
        <v>40</v>
      </c>
      <c r="K375" s="850">
        <v>20473.19921875</v>
      </c>
    </row>
    <row r="376" spans="1:11" ht="14.4" customHeight="1" x14ac:dyDescent="0.3">
      <c r="A376" s="831" t="s">
        <v>575</v>
      </c>
      <c r="B376" s="832" t="s">
        <v>576</v>
      </c>
      <c r="C376" s="835" t="s">
        <v>602</v>
      </c>
      <c r="D376" s="863" t="s">
        <v>603</v>
      </c>
      <c r="E376" s="835" t="s">
        <v>2637</v>
      </c>
      <c r="F376" s="863" t="s">
        <v>2638</v>
      </c>
      <c r="G376" s="835" t="s">
        <v>2964</v>
      </c>
      <c r="H376" s="835" t="s">
        <v>2965</v>
      </c>
      <c r="I376" s="849">
        <v>997.010009765625</v>
      </c>
      <c r="J376" s="849">
        <v>20</v>
      </c>
      <c r="K376" s="850">
        <v>19940.099609375</v>
      </c>
    </row>
    <row r="377" spans="1:11" ht="14.4" customHeight="1" x14ac:dyDescent="0.3">
      <c r="A377" s="831" t="s">
        <v>575</v>
      </c>
      <c r="B377" s="832" t="s">
        <v>576</v>
      </c>
      <c r="C377" s="835" t="s">
        <v>602</v>
      </c>
      <c r="D377" s="863" t="s">
        <v>603</v>
      </c>
      <c r="E377" s="835" t="s">
        <v>2637</v>
      </c>
      <c r="F377" s="863" t="s">
        <v>2638</v>
      </c>
      <c r="G377" s="835" t="s">
        <v>2966</v>
      </c>
      <c r="H377" s="835" t="s">
        <v>2967</v>
      </c>
      <c r="I377" s="849">
        <v>2.1800000667572021</v>
      </c>
      <c r="J377" s="849">
        <v>400</v>
      </c>
      <c r="K377" s="850">
        <v>871.20001220703125</v>
      </c>
    </row>
    <row r="378" spans="1:11" ht="14.4" customHeight="1" x14ac:dyDescent="0.3">
      <c r="A378" s="831" t="s">
        <v>575</v>
      </c>
      <c r="B378" s="832" t="s">
        <v>576</v>
      </c>
      <c r="C378" s="835" t="s">
        <v>605</v>
      </c>
      <c r="D378" s="863" t="s">
        <v>606</v>
      </c>
      <c r="E378" s="835" t="s">
        <v>2968</v>
      </c>
      <c r="F378" s="863" t="s">
        <v>2969</v>
      </c>
      <c r="G378" s="835" t="s">
        <v>2970</v>
      </c>
      <c r="H378" s="835" t="s">
        <v>2971</v>
      </c>
      <c r="I378" s="849">
        <v>93.293331909179685</v>
      </c>
      <c r="J378" s="849">
        <v>58</v>
      </c>
      <c r="K378" s="850">
        <v>6888.4799270629883</v>
      </c>
    </row>
    <row r="379" spans="1:11" ht="14.4" customHeight="1" x14ac:dyDescent="0.3">
      <c r="A379" s="831" t="s">
        <v>575</v>
      </c>
      <c r="B379" s="832" t="s">
        <v>576</v>
      </c>
      <c r="C379" s="835" t="s">
        <v>605</v>
      </c>
      <c r="D379" s="863" t="s">
        <v>606</v>
      </c>
      <c r="E379" s="835" t="s">
        <v>2968</v>
      </c>
      <c r="F379" s="863" t="s">
        <v>2969</v>
      </c>
      <c r="G379" s="835" t="s">
        <v>2972</v>
      </c>
      <c r="H379" s="835" t="s">
        <v>2973</v>
      </c>
      <c r="I379" s="849">
        <v>9318.01953125</v>
      </c>
      <c r="J379" s="849">
        <v>1</v>
      </c>
      <c r="K379" s="850">
        <v>9318.01953125</v>
      </c>
    </row>
    <row r="380" spans="1:11" ht="14.4" customHeight="1" x14ac:dyDescent="0.3">
      <c r="A380" s="831" t="s">
        <v>575</v>
      </c>
      <c r="B380" s="832" t="s">
        <v>576</v>
      </c>
      <c r="C380" s="835" t="s">
        <v>605</v>
      </c>
      <c r="D380" s="863" t="s">
        <v>606</v>
      </c>
      <c r="E380" s="835" t="s">
        <v>2968</v>
      </c>
      <c r="F380" s="863" t="s">
        <v>2969</v>
      </c>
      <c r="G380" s="835" t="s">
        <v>2974</v>
      </c>
      <c r="H380" s="835" t="s">
        <v>2975</v>
      </c>
      <c r="I380" s="849">
        <v>9318.01953125</v>
      </c>
      <c r="J380" s="849">
        <v>1</v>
      </c>
      <c r="K380" s="850">
        <v>9318.01953125</v>
      </c>
    </row>
    <row r="381" spans="1:11" ht="14.4" customHeight="1" x14ac:dyDescent="0.3">
      <c r="A381" s="831" t="s">
        <v>575</v>
      </c>
      <c r="B381" s="832" t="s">
        <v>576</v>
      </c>
      <c r="C381" s="835" t="s">
        <v>605</v>
      </c>
      <c r="D381" s="863" t="s">
        <v>606</v>
      </c>
      <c r="E381" s="835" t="s">
        <v>2968</v>
      </c>
      <c r="F381" s="863" t="s">
        <v>2969</v>
      </c>
      <c r="G381" s="835" t="s">
        <v>2976</v>
      </c>
      <c r="H381" s="835" t="s">
        <v>2977</v>
      </c>
      <c r="I381" s="849">
        <v>9318.01953125</v>
      </c>
      <c r="J381" s="849">
        <v>3</v>
      </c>
      <c r="K381" s="850">
        <v>27954.05859375</v>
      </c>
    </row>
    <row r="382" spans="1:11" ht="14.4" customHeight="1" x14ac:dyDescent="0.3">
      <c r="A382" s="831" t="s">
        <v>575</v>
      </c>
      <c r="B382" s="832" t="s">
        <v>576</v>
      </c>
      <c r="C382" s="835" t="s">
        <v>605</v>
      </c>
      <c r="D382" s="863" t="s">
        <v>606</v>
      </c>
      <c r="E382" s="835" t="s">
        <v>2968</v>
      </c>
      <c r="F382" s="863" t="s">
        <v>2969</v>
      </c>
      <c r="G382" s="835" t="s">
        <v>2978</v>
      </c>
      <c r="H382" s="835" t="s">
        <v>2979</v>
      </c>
      <c r="I382" s="849">
        <v>4125.6298828125</v>
      </c>
      <c r="J382" s="849">
        <v>1</v>
      </c>
      <c r="K382" s="850">
        <v>4125.6298828125</v>
      </c>
    </row>
    <row r="383" spans="1:11" ht="14.4" customHeight="1" x14ac:dyDescent="0.3">
      <c r="A383" s="831" t="s">
        <v>575</v>
      </c>
      <c r="B383" s="832" t="s">
        <v>576</v>
      </c>
      <c r="C383" s="835" t="s">
        <v>605</v>
      </c>
      <c r="D383" s="863" t="s">
        <v>606</v>
      </c>
      <c r="E383" s="835" t="s">
        <v>2968</v>
      </c>
      <c r="F383" s="863" t="s">
        <v>2969</v>
      </c>
      <c r="G383" s="835" t="s">
        <v>2980</v>
      </c>
      <c r="H383" s="835" t="s">
        <v>2981</v>
      </c>
      <c r="I383" s="849">
        <v>4125.6298828125</v>
      </c>
      <c r="J383" s="849">
        <v>1</v>
      </c>
      <c r="K383" s="850">
        <v>4125.6298828125</v>
      </c>
    </row>
    <row r="384" spans="1:11" ht="14.4" customHeight="1" x14ac:dyDescent="0.3">
      <c r="A384" s="831" t="s">
        <v>575</v>
      </c>
      <c r="B384" s="832" t="s">
        <v>576</v>
      </c>
      <c r="C384" s="835" t="s">
        <v>605</v>
      </c>
      <c r="D384" s="863" t="s">
        <v>606</v>
      </c>
      <c r="E384" s="835" t="s">
        <v>2968</v>
      </c>
      <c r="F384" s="863" t="s">
        <v>2969</v>
      </c>
      <c r="G384" s="835" t="s">
        <v>2982</v>
      </c>
      <c r="H384" s="835" t="s">
        <v>2983</v>
      </c>
      <c r="I384" s="849">
        <v>2626.820068359375</v>
      </c>
      <c r="J384" s="849">
        <v>5</v>
      </c>
      <c r="K384" s="850">
        <v>13134.100341796875</v>
      </c>
    </row>
    <row r="385" spans="1:11" ht="14.4" customHeight="1" x14ac:dyDescent="0.3">
      <c r="A385" s="831" t="s">
        <v>575</v>
      </c>
      <c r="B385" s="832" t="s">
        <v>576</v>
      </c>
      <c r="C385" s="835" t="s">
        <v>605</v>
      </c>
      <c r="D385" s="863" t="s">
        <v>606</v>
      </c>
      <c r="E385" s="835" t="s">
        <v>2968</v>
      </c>
      <c r="F385" s="863" t="s">
        <v>2969</v>
      </c>
      <c r="G385" s="835" t="s">
        <v>2984</v>
      </c>
      <c r="H385" s="835" t="s">
        <v>2985</v>
      </c>
      <c r="I385" s="849">
        <v>6155.22998046875</v>
      </c>
      <c r="J385" s="849">
        <v>1</v>
      </c>
      <c r="K385" s="850">
        <v>6155.22998046875</v>
      </c>
    </row>
    <row r="386" spans="1:11" ht="14.4" customHeight="1" x14ac:dyDescent="0.3">
      <c r="A386" s="831" t="s">
        <v>575</v>
      </c>
      <c r="B386" s="832" t="s">
        <v>576</v>
      </c>
      <c r="C386" s="835" t="s">
        <v>605</v>
      </c>
      <c r="D386" s="863" t="s">
        <v>606</v>
      </c>
      <c r="E386" s="835" t="s">
        <v>2968</v>
      </c>
      <c r="F386" s="863" t="s">
        <v>2969</v>
      </c>
      <c r="G386" s="835" t="s">
        <v>2986</v>
      </c>
      <c r="H386" s="835" t="s">
        <v>2987</v>
      </c>
      <c r="I386" s="849">
        <v>1041.949951171875</v>
      </c>
      <c r="J386" s="849">
        <v>80</v>
      </c>
      <c r="K386" s="850">
        <v>83355.6796875</v>
      </c>
    </row>
    <row r="387" spans="1:11" ht="14.4" customHeight="1" x14ac:dyDescent="0.3">
      <c r="A387" s="831" t="s">
        <v>575</v>
      </c>
      <c r="B387" s="832" t="s">
        <v>576</v>
      </c>
      <c r="C387" s="835" t="s">
        <v>605</v>
      </c>
      <c r="D387" s="863" t="s">
        <v>606</v>
      </c>
      <c r="E387" s="835" t="s">
        <v>2968</v>
      </c>
      <c r="F387" s="863" t="s">
        <v>2969</v>
      </c>
      <c r="G387" s="835" t="s">
        <v>2988</v>
      </c>
      <c r="H387" s="835" t="s">
        <v>2989</v>
      </c>
      <c r="I387" s="849">
        <v>11464.7001953125</v>
      </c>
      <c r="J387" s="849">
        <v>1</v>
      </c>
      <c r="K387" s="850">
        <v>11464.7001953125</v>
      </c>
    </row>
    <row r="388" spans="1:11" ht="14.4" customHeight="1" x14ac:dyDescent="0.3">
      <c r="A388" s="831" t="s">
        <v>575</v>
      </c>
      <c r="B388" s="832" t="s">
        <v>576</v>
      </c>
      <c r="C388" s="835" t="s">
        <v>605</v>
      </c>
      <c r="D388" s="863" t="s">
        <v>606</v>
      </c>
      <c r="E388" s="835" t="s">
        <v>2968</v>
      </c>
      <c r="F388" s="863" t="s">
        <v>2969</v>
      </c>
      <c r="G388" s="835" t="s">
        <v>2990</v>
      </c>
      <c r="H388" s="835" t="s">
        <v>2991</v>
      </c>
      <c r="I388" s="849">
        <v>11464.7001953125</v>
      </c>
      <c r="J388" s="849">
        <v>2</v>
      </c>
      <c r="K388" s="850">
        <v>22929.400390625</v>
      </c>
    </row>
    <row r="389" spans="1:11" ht="14.4" customHeight="1" x14ac:dyDescent="0.3">
      <c r="A389" s="831" t="s">
        <v>575</v>
      </c>
      <c r="B389" s="832" t="s">
        <v>576</v>
      </c>
      <c r="C389" s="835" t="s">
        <v>605</v>
      </c>
      <c r="D389" s="863" t="s">
        <v>606</v>
      </c>
      <c r="E389" s="835" t="s">
        <v>2968</v>
      </c>
      <c r="F389" s="863" t="s">
        <v>2969</v>
      </c>
      <c r="G389" s="835" t="s">
        <v>2992</v>
      </c>
      <c r="H389" s="835" t="s">
        <v>2993</v>
      </c>
      <c r="I389" s="849">
        <v>1852.9066975911458</v>
      </c>
      <c r="J389" s="849">
        <v>18</v>
      </c>
      <c r="K389" s="850">
        <v>33352.310180664063</v>
      </c>
    </row>
    <row r="390" spans="1:11" ht="14.4" customHeight="1" x14ac:dyDescent="0.3">
      <c r="A390" s="831" t="s">
        <v>575</v>
      </c>
      <c r="B390" s="832" t="s">
        <v>576</v>
      </c>
      <c r="C390" s="835" t="s">
        <v>605</v>
      </c>
      <c r="D390" s="863" t="s">
        <v>606</v>
      </c>
      <c r="E390" s="835" t="s">
        <v>2968</v>
      </c>
      <c r="F390" s="863" t="s">
        <v>2969</v>
      </c>
      <c r="G390" s="835" t="s">
        <v>2994</v>
      </c>
      <c r="H390" s="835" t="s">
        <v>2995</v>
      </c>
      <c r="I390" s="849">
        <v>11713.5</v>
      </c>
      <c r="J390" s="849">
        <v>1</v>
      </c>
      <c r="K390" s="850">
        <v>11713.5</v>
      </c>
    </row>
    <row r="391" spans="1:11" ht="14.4" customHeight="1" x14ac:dyDescent="0.3">
      <c r="A391" s="831" t="s">
        <v>575</v>
      </c>
      <c r="B391" s="832" t="s">
        <v>576</v>
      </c>
      <c r="C391" s="835" t="s">
        <v>605</v>
      </c>
      <c r="D391" s="863" t="s">
        <v>606</v>
      </c>
      <c r="E391" s="835" t="s">
        <v>2968</v>
      </c>
      <c r="F391" s="863" t="s">
        <v>2969</v>
      </c>
      <c r="G391" s="835" t="s">
        <v>2996</v>
      </c>
      <c r="H391" s="835" t="s">
        <v>2997</v>
      </c>
      <c r="I391" s="849">
        <v>22410.4150390625</v>
      </c>
      <c r="J391" s="849">
        <v>2</v>
      </c>
      <c r="K391" s="850">
        <v>44820.830078125</v>
      </c>
    </row>
    <row r="392" spans="1:11" ht="14.4" customHeight="1" x14ac:dyDescent="0.3">
      <c r="A392" s="831" t="s">
        <v>575</v>
      </c>
      <c r="B392" s="832" t="s">
        <v>576</v>
      </c>
      <c r="C392" s="835" t="s">
        <v>605</v>
      </c>
      <c r="D392" s="863" t="s">
        <v>606</v>
      </c>
      <c r="E392" s="835" t="s">
        <v>2968</v>
      </c>
      <c r="F392" s="863" t="s">
        <v>2969</v>
      </c>
      <c r="G392" s="835" t="s">
        <v>2998</v>
      </c>
      <c r="H392" s="835" t="s">
        <v>2999</v>
      </c>
      <c r="I392" s="849">
        <v>4260.4599609375</v>
      </c>
      <c r="J392" s="849">
        <v>1</v>
      </c>
      <c r="K392" s="850">
        <v>4260.4599609375</v>
      </c>
    </row>
    <row r="393" spans="1:11" ht="14.4" customHeight="1" x14ac:dyDescent="0.3">
      <c r="A393" s="831" t="s">
        <v>575</v>
      </c>
      <c r="B393" s="832" t="s">
        <v>576</v>
      </c>
      <c r="C393" s="835" t="s">
        <v>605</v>
      </c>
      <c r="D393" s="863" t="s">
        <v>606</v>
      </c>
      <c r="E393" s="835" t="s">
        <v>2968</v>
      </c>
      <c r="F393" s="863" t="s">
        <v>2969</v>
      </c>
      <c r="G393" s="835" t="s">
        <v>3000</v>
      </c>
      <c r="H393" s="835" t="s">
        <v>3001</v>
      </c>
      <c r="I393" s="849">
        <v>4260.4599609375</v>
      </c>
      <c r="J393" s="849">
        <v>1</v>
      </c>
      <c r="K393" s="850">
        <v>4260.4599609375</v>
      </c>
    </row>
    <row r="394" spans="1:11" ht="14.4" customHeight="1" x14ac:dyDescent="0.3">
      <c r="A394" s="831" t="s">
        <v>575</v>
      </c>
      <c r="B394" s="832" t="s">
        <v>576</v>
      </c>
      <c r="C394" s="835" t="s">
        <v>605</v>
      </c>
      <c r="D394" s="863" t="s">
        <v>606</v>
      </c>
      <c r="E394" s="835" t="s">
        <v>2968</v>
      </c>
      <c r="F394" s="863" t="s">
        <v>2969</v>
      </c>
      <c r="G394" s="835" t="s">
        <v>3002</v>
      </c>
      <c r="H394" s="835" t="s">
        <v>3003</v>
      </c>
      <c r="I394" s="849">
        <v>4260.4501953125</v>
      </c>
      <c r="J394" s="849">
        <v>1</v>
      </c>
      <c r="K394" s="850">
        <v>4260.4501953125</v>
      </c>
    </row>
    <row r="395" spans="1:11" ht="14.4" customHeight="1" x14ac:dyDescent="0.3">
      <c r="A395" s="831" t="s">
        <v>575</v>
      </c>
      <c r="B395" s="832" t="s">
        <v>576</v>
      </c>
      <c r="C395" s="835" t="s">
        <v>605</v>
      </c>
      <c r="D395" s="863" t="s">
        <v>606</v>
      </c>
      <c r="E395" s="835" t="s">
        <v>2968</v>
      </c>
      <c r="F395" s="863" t="s">
        <v>2969</v>
      </c>
      <c r="G395" s="835" t="s">
        <v>3004</v>
      </c>
      <c r="H395" s="835" t="s">
        <v>3005</v>
      </c>
      <c r="I395" s="849">
        <v>5964.47021484375</v>
      </c>
      <c r="J395" s="849">
        <v>1</v>
      </c>
      <c r="K395" s="850">
        <v>5964.47021484375</v>
      </c>
    </row>
    <row r="396" spans="1:11" ht="14.4" customHeight="1" x14ac:dyDescent="0.3">
      <c r="A396" s="831" t="s">
        <v>575</v>
      </c>
      <c r="B396" s="832" t="s">
        <v>576</v>
      </c>
      <c r="C396" s="835" t="s">
        <v>605</v>
      </c>
      <c r="D396" s="863" t="s">
        <v>606</v>
      </c>
      <c r="E396" s="835" t="s">
        <v>2968</v>
      </c>
      <c r="F396" s="863" t="s">
        <v>2969</v>
      </c>
      <c r="G396" s="835" t="s">
        <v>3006</v>
      </c>
      <c r="H396" s="835" t="s">
        <v>3007</v>
      </c>
      <c r="I396" s="849">
        <v>7666.7900390625</v>
      </c>
      <c r="J396" s="849">
        <v>1</v>
      </c>
      <c r="K396" s="850">
        <v>7666.7900390625</v>
      </c>
    </row>
    <row r="397" spans="1:11" ht="14.4" customHeight="1" x14ac:dyDescent="0.3">
      <c r="A397" s="831" t="s">
        <v>575</v>
      </c>
      <c r="B397" s="832" t="s">
        <v>576</v>
      </c>
      <c r="C397" s="835" t="s">
        <v>605</v>
      </c>
      <c r="D397" s="863" t="s">
        <v>606</v>
      </c>
      <c r="E397" s="835" t="s">
        <v>2968</v>
      </c>
      <c r="F397" s="863" t="s">
        <v>2969</v>
      </c>
      <c r="G397" s="835" t="s">
        <v>3008</v>
      </c>
      <c r="H397" s="835" t="s">
        <v>3009</v>
      </c>
      <c r="I397" s="849">
        <v>7666.77001953125</v>
      </c>
      <c r="J397" s="849">
        <v>1</v>
      </c>
      <c r="K397" s="850">
        <v>7666.77001953125</v>
      </c>
    </row>
    <row r="398" spans="1:11" ht="14.4" customHeight="1" x14ac:dyDescent="0.3">
      <c r="A398" s="831" t="s">
        <v>575</v>
      </c>
      <c r="B398" s="832" t="s">
        <v>576</v>
      </c>
      <c r="C398" s="835" t="s">
        <v>605</v>
      </c>
      <c r="D398" s="863" t="s">
        <v>606</v>
      </c>
      <c r="E398" s="835" t="s">
        <v>2968</v>
      </c>
      <c r="F398" s="863" t="s">
        <v>2969</v>
      </c>
      <c r="G398" s="835" t="s">
        <v>3010</v>
      </c>
      <c r="H398" s="835" t="s">
        <v>3011</v>
      </c>
      <c r="I398" s="849">
        <v>14688.900390625</v>
      </c>
      <c r="J398" s="849">
        <v>1</v>
      </c>
      <c r="K398" s="850">
        <v>14688.900390625</v>
      </c>
    </row>
    <row r="399" spans="1:11" ht="14.4" customHeight="1" x14ac:dyDescent="0.3">
      <c r="A399" s="831" t="s">
        <v>575</v>
      </c>
      <c r="B399" s="832" t="s">
        <v>576</v>
      </c>
      <c r="C399" s="835" t="s">
        <v>605</v>
      </c>
      <c r="D399" s="863" t="s">
        <v>606</v>
      </c>
      <c r="E399" s="835" t="s">
        <v>2968</v>
      </c>
      <c r="F399" s="863" t="s">
        <v>2969</v>
      </c>
      <c r="G399" s="835" t="s">
        <v>3012</v>
      </c>
      <c r="H399" s="835" t="s">
        <v>3013</v>
      </c>
      <c r="I399" s="849">
        <v>632.5</v>
      </c>
      <c r="J399" s="849">
        <v>10</v>
      </c>
      <c r="K399" s="850">
        <v>6325</v>
      </c>
    </row>
    <row r="400" spans="1:11" ht="14.4" customHeight="1" x14ac:dyDescent="0.3">
      <c r="A400" s="831" t="s">
        <v>575</v>
      </c>
      <c r="B400" s="832" t="s">
        <v>576</v>
      </c>
      <c r="C400" s="835" t="s">
        <v>605</v>
      </c>
      <c r="D400" s="863" t="s">
        <v>606</v>
      </c>
      <c r="E400" s="835" t="s">
        <v>2968</v>
      </c>
      <c r="F400" s="863" t="s">
        <v>2969</v>
      </c>
      <c r="G400" s="835" t="s">
        <v>3014</v>
      </c>
      <c r="H400" s="835" t="s">
        <v>3015</v>
      </c>
      <c r="I400" s="849">
        <v>24139</v>
      </c>
      <c r="J400" s="849">
        <v>2</v>
      </c>
      <c r="K400" s="850">
        <v>48278</v>
      </c>
    </row>
    <row r="401" spans="1:11" ht="14.4" customHeight="1" x14ac:dyDescent="0.3">
      <c r="A401" s="831" t="s">
        <v>575</v>
      </c>
      <c r="B401" s="832" t="s">
        <v>576</v>
      </c>
      <c r="C401" s="835" t="s">
        <v>605</v>
      </c>
      <c r="D401" s="863" t="s">
        <v>606</v>
      </c>
      <c r="E401" s="835" t="s">
        <v>2968</v>
      </c>
      <c r="F401" s="863" t="s">
        <v>2969</v>
      </c>
      <c r="G401" s="835" t="s">
        <v>3016</v>
      </c>
      <c r="H401" s="835" t="s">
        <v>3017</v>
      </c>
      <c r="I401" s="849">
        <v>24139</v>
      </c>
      <c r="J401" s="849">
        <v>2</v>
      </c>
      <c r="K401" s="850">
        <v>48278</v>
      </c>
    </row>
    <row r="402" spans="1:11" ht="14.4" customHeight="1" x14ac:dyDescent="0.3">
      <c r="A402" s="831" t="s">
        <v>575</v>
      </c>
      <c r="B402" s="832" t="s">
        <v>576</v>
      </c>
      <c r="C402" s="835" t="s">
        <v>605</v>
      </c>
      <c r="D402" s="863" t="s">
        <v>606</v>
      </c>
      <c r="E402" s="835" t="s">
        <v>2968</v>
      </c>
      <c r="F402" s="863" t="s">
        <v>2969</v>
      </c>
      <c r="G402" s="835" t="s">
        <v>3018</v>
      </c>
      <c r="H402" s="835" t="s">
        <v>3019</v>
      </c>
      <c r="I402" s="849">
        <v>24139</v>
      </c>
      <c r="J402" s="849">
        <v>2</v>
      </c>
      <c r="K402" s="850">
        <v>48278</v>
      </c>
    </row>
    <row r="403" spans="1:11" ht="14.4" customHeight="1" x14ac:dyDescent="0.3">
      <c r="A403" s="831" t="s">
        <v>575</v>
      </c>
      <c r="B403" s="832" t="s">
        <v>576</v>
      </c>
      <c r="C403" s="835" t="s">
        <v>605</v>
      </c>
      <c r="D403" s="863" t="s">
        <v>606</v>
      </c>
      <c r="E403" s="835" t="s">
        <v>2968</v>
      </c>
      <c r="F403" s="863" t="s">
        <v>2969</v>
      </c>
      <c r="G403" s="835" t="s">
        <v>3020</v>
      </c>
      <c r="H403" s="835" t="s">
        <v>3021</v>
      </c>
      <c r="I403" s="849">
        <v>12650</v>
      </c>
      <c r="J403" s="849">
        <v>3</v>
      </c>
      <c r="K403" s="850">
        <v>37950</v>
      </c>
    </row>
    <row r="404" spans="1:11" ht="14.4" customHeight="1" x14ac:dyDescent="0.3">
      <c r="A404" s="831" t="s">
        <v>575</v>
      </c>
      <c r="B404" s="832" t="s">
        <v>576</v>
      </c>
      <c r="C404" s="835" t="s">
        <v>605</v>
      </c>
      <c r="D404" s="863" t="s">
        <v>606</v>
      </c>
      <c r="E404" s="835" t="s">
        <v>2968</v>
      </c>
      <c r="F404" s="863" t="s">
        <v>2969</v>
      </c>
      <c r="G404" s="835" t="s">
        <v>3022</v>
      </c>
      <c r="H404" s="835" t="s">
        <v>3023</v>
      </c>
      <c r="I404" s="849">
        <v>12650</v>
      </c>
      <c r="J404" s="849">
        <v>71</v>
      </c>
      <c r="K404" s="850">
        <v>898150</v>
      </c>
    </row>
    <row r="405" spans="1:11" ht="14.4" customHeight="1" x14ac:dyDescent="0.3">
      <c r="A405" s="831" t="s">
        <v>575</v>
      </c>
      <c r="B405" s="832" t="s">
        <v>576</v>
      </c>
      <c r="C405" s="835" t="s">
        <v>605</v>
      </c>
      <c r="D405" s="863" t="s">
        <v>606</v>
      </c>
      <c r="E405" s="835" t="s">
        <v>2968</v>
      </c>
      <c r="F405" s="863" t="s">
        <v>2969</v>
      </c>
      <c r="G405" s="835" t="s">
        <v>3024</v>
      </c>
      <c r="H405" s="835" t="s">
        <v>3025</v>
      </c>
      <c r="I405" s="849">
        <v>12650</v>
      </c>
      <c r="J405" s="849">
        <v>101</v>
      </c>
      <c r="K405" s="850">
        <v>1277650</v>
      </c>
    </row>
    <row r="406" spans="1:11" ht="14.4" customHeight="1" x14ac:dyDescent="0.3">
      <c r="A406" s="831" t="s">
        <v>575</v>
      </c>
      <c r="B406" s="832" t="s">
        <v>576</v>
      </c>
      <c r="C406" s="835" t="s">
        <v>605</v>
      </c>
      <c r="D406" s="863" t="s">
        <v>606</v>
      </c>
      <c r="E406" s="835" t="s">
        <v>2968</v>
      </c>
      <c r="F406" s="863" t="s">
        <v>2969</v>
      </c>
      <c r="G406" s="835" t="s">
        <v>3026</v>
      </c>
      <c r="H406" s="835" t="s">
        <v>3027</v>
      </c>
      <c r="I406" s="849">
        <v>12650</v>
      </c>
      <c r="J406" s="849">
        <v>21</v>
      </c>
      <c r="K406" s="850">
        <v>265650</v>
      </c>
    </row>
    <row r="407" spans="1:11" ht="14.4" customHeight="1" x14ac:dyDescent="0.3">
      <c r="A407" s="831" t="s">
        <v>575</v>
      </c>
      <c r="B407" s="832" t="s">
        <v>576</v>
      </c>
      <c r="C407" s="835" t="s">
        <v>605</v>
      </c>
      <c r="D407" s="863" t="s">
        <v>606</v>
      </c>
      <c r="E407" s="835" t="s">
        <v>2968</v>
      </c>
      <c r="F407" s="863" t="s">
        <v>2969</v>
      </c>
      <c r="G407" s="835" t="s">
        <v>3028</v>
      </c>
      <c r="H407" s="835" t="s">
        <v>3029</v>
      </c>
      <c r="I407" s="849">
        <v>12650</v>
      </c>
      <c r="J407" s="849">
        <v>1</v>
      </c>
      <c r="K407" s="850">
        <v>12650</v>
      </c>
    </row>
    <row r="408" spans="1:11" ht="14.4" customHeight="1" x14ac:dyDescent="0.3">
      <c r="A408" s="831" t="s">
        <v>575</v>
      </c>
      <c r="B408" s="832" t="s">
        <v>576</v>
      </c>
      <c r="C408" s="835" t="s">
        <v>605</v>
      </c>
      <c r="D408" s="863" t="s">
        <v>606</v>
      </c>
      <c r="E408" s="835" t="s">
        <v>2968</v>
      </c>
      <c r="F408" s="863" t="s">
        <v>2969</v>
      </c>
      <c r="G408" s="835" t="s">
        <v>3030</v>
      </c>
      <c r="H408" s="835" t="s">
        <v>3031</v>
      </c>
      <c r="I408" s="849">
        <v>12650</v>
      </c>
      <c r="J408" s="849">
        <v>15</v>
      </c>
      <c r="K408" s="850">
        <v>189750</v>
      </c>
    </row>
    <row r="409" spans="1:11" ht="14.4" customHeight="1" x14ac:dyDescent="0.3">
      <c r="A409" s="831" t="s">
        <v>575</v>
      </c>
      <c r="B409" s="832" t="s">
        <v>576</v>
      </c>
      <c r="C409" s="835" t="s">
        <v>605</v>
      </c>
      <c r="D409" s="863" t="s">
        <v>606</v>
      </c>
      <c r="E409" s="835" t="s">
        <v>2968</v>
      </c>
      <c r="F409" s="863" t="s">
        <v>2969</v>
      </c>
      <c r="G409" s="835" t="s">
        <v>3032</v>
      </c>
      <c r="H409" s="835" t="s">
        <v>3033</v>
      </c>
      <c r="I409" s="849">
        <v>12650</v>
      </c>
      <c r="J409" s="849">
        <v>18</v>
      </c>
      <c r="K409" s="850">
        <v>227700</v>
      </c>
    </row>
    <row r="410" spans="1:11" ht="14.4" customHeight="1" x14ac:dyDescent="0.3">
      <c r="A410" s="831" t="s">
        <v>575</v>
      </c>
      <c r="B410" s="832" t="s">
        <v>576</v>
      </c>
      <c r="C410" s="835" t="s">
        <v>605</v>
      </c>
      <c r="D410" s="863" t="s">
        <v>606</v>
      </c>
      <c r="E410" s="835" t="s">
        <v>2968</v>
      </c>
      <c r="F410" s="863" t="s">
        <v>2969</v>
      </c>
      <c r="G410" s="835" t="s">
        <v>3034</v>
      </c>
      <c r="H410" s="835" t="s">
        <v>3035</v>
      </c>
      <c r="I410" s="849">
        <v>12650</v>
      </c>
      <c r="J410" s="849">
        <v>1</v>
      </c>
      <c r="K410" s="850">
        <v>12650</v>
      </c>
    </row>
    <row r="411" spans="1:11" ht="14.4" customHeight="1" x14ac:dyDescent="0.3">
      <c r="A411" s="831" t="s">
        <v>575</v>
      </c>
      <c r="B411" s="832" t="s">
        <v>576</v>
      </c>
      <c r="C411" s="835" t="s">
        <v>605</v>
      </c>
      <c r="D411" s="863" t="s">
        <v>606</v>
      </c>
      <c r="E411" s="835" t="s">
        <v>2968</v>
      </c>
      <c r="F411" s="863" t="s">
        <v>2969</v>
      </c>
      <c r="G411" s="835" t="s">
        <v>3036</v>
      </c>
      <c r="H411" s="835" t="s">
        <v>3037</v>
      </c>
      <c r="I411" s="849">
        <v>15747</v>
      </c>
      <c r="J411" s="849">
        <v>9</v>
      </c>
      <c r="K411" s="850">
        <v>141723</v>
      </c>
    </row>
    <row r="412" spans="1:11" ht="14.4" customHeight="1" x14ac:dyDescent="0.3">
      <c r="A412" s="831" t="s">
        <v>575</v>
      </c>
      <c r="B412" s="832" t="s">
        <v>576</v>
      </c>
      <c r="C412" s="835" t="s">
        <v>605</v>
      </c>
      <c r="D412" s="863" t="s">
        <v>606</v>
      </c>
      <c r="E412" s="835" t="s">
        <v>2968</v>
      </c>
      <c r="F412" s="863" t="s">
        <v>2969</v>
      </c>
      <c r="G412" s="835" t="s">
        <v>3038</v>
      </c>
      <c r="H412" s="835" t="s">
        <v>3039</v>
      </c>
      <c r="I412" s="849">
        <v>0</v>
      </c>
      <c r="J412" s="849">
        <v>0</v>
      </c>
      <c r="K412" s="850">
        <v>-3967.679931640625</v>
      </c>
    </row>
    <row r="413" spans="1:11" ht="14.4" customHeight="1" x14ac:dyDescent="0.3">
      <c r="A413" s="831" t="s">
        <v>575</v>
      </c>
      <c r="B413" s="832" t="s">
        <v>576</v>
      </c>
      <c r="C413" s="835" t="s">
        <v>605</v>
      </c>
      <c r="D413" s="863" t="s">
        <v>606</v>
      </c>
      <c r="E413" s="835" t="s">
        <v>2968</v>
      </c>
      <c r="F413" s="863" t="s">
        <v>2969</v>
      </c>
      <c r="G413" s="835" t="s">
        <v>3040</v>
      </c>
      <c r="H413" s="835" t="s">
        <v>3041</v>
      </c>
      <c r="I413" s="849">
        <v>19837.5</v>
      </c>
      <c r="J413" s="849">
        <v>1</v>
      </c>
      <c r="K413" s="850">
        <v>35707.340087890625</v>
      </c>
    </row>
    <row r="414" spans="1:11" ht="14.4" customHeight="1" x14ac:dyDescent="0.3">
      <c r="A414" s="831" t="s">
        <v>575</v>
      </c>
      <c r="B414" s="832" t="s">
        <v>576</v>
      </c>
      <c r="C414" s="835" t="s">
        <v>605</v>
      </c>
      <c r="D414" s="863" t="s">
        <v>606</v>
      </c>
      <c r="E414" s="835" t="s">
        <v>2968</v>
      </c>
      <c r="F414" s="863" t="s">
        <v>2969</v>
      </c>
      <c r="G414" s="835" t="s">
        <v>3042</v>
      </c>
      <c r="H414" s="835" t="s">
        <v>3043</v>
      </c>
      <c r="I414" s="849">
        <v>0</v>
      </c>
      <c r="J414" s="849">
        <v>0</v>
      </c>
      <c r="K414" s="850">
        <v>-3967.659912109375</v>
      </c>
    </row>
    <row r="415" spans="1:11" ht="14.4" customHeight="1" x14ac:dyDescent="0.3">
      <c r="A415" s="831" t="s">
        <v>575</v>
      </c>
      <c r="B415" s="832" t="s">
        <v>576</v>
      </c>
      <c r="C415" s="835" t="s">
        <v>605</v>
      </c>
      <c r="D415" s="863" t="s">
        <v>606</v>
      </c>
      <c r="E415" s="835" t="s">
        <v>2968</v>
      </c>
      <c r="F415" s="863" t="s">
        <v>2969</v>
      </c>
      <c r="G415" s="835" t="s">
        <v>3044</v>
      </c>
      <c r="H415" s="835" t="s">
        <v>3045</v>
      </c>
      <c r="I415" s="849">
        <v>39675</v>
      </c>
      <c r="J415" s="849">
        <v>1</v>
      </c>
      <c r="K415" s="850">
        <v>39675</v>
      </c>
    </row>
    <row r="416" spans="1:11" ht="14.4" customHeight="1" x14ac:dyDescent="0.3">
      <c r="A416" s="831" t="s">
        <v>575</v>
      </c>
      <c r="B416" s="832" t="s">
        <v>576</v>
      </c>
      <c r="C416" s="835" t="s">
        <v>605</v>
      </c>
      <c r="D416" s="863" t="s">
        <v>606</v>
      </c>
      <c r="E416" s="835" t="s">
        <v>2968</v>
      </c>
      <c r="F416" s="863" t="s">
        <v>2969</v>
      </c>
      <c r="G416" s="835" t="s">
        <v>2978</v>
      </c>
      <c r="H416" s="835" t="s">
        <v>3046</v>
      </c>
      <c r="I416" s="849">
        <v>3713.06201171875</v>
      </c>
      <c r="J416" s="849">
        <v>9</v>
      </c>
      <c r="K416" s="850">
        <v>37130.610117187724</v>
      </c>
    </row>
    <row r="417" spans="1:11" ht="14.4" customHeight="1" x14ac:dyDescent="0.3">
      <c r="A417" s="831" t="s">
        <v>575</v>
      </c>
      <c r="B417" s="832" t="s">
        <v>576</v>
      </c>
      <c r="C417" s="835" t="s">
        <v>605</v>
      </c>
      <c r="D417" s="863" t="s">
        <v>606</v>
      </c>
      <c r="E417" s="835" t="s">
        <v>2968</v>
      </c>
      <c r="F417" s="863" t="s">
        <v>2969</v>
      </c>
      <c r="G417" s="835" t="s">
        <v>2980</v>
      </c>
      <c r="H417" s="835" t="s">
        <v>3047</v>
      </c>
      <c r="I417" s="849">
        <v>4125.6201171875</v>
      </c>
      <c r="J417" s="849">
        <v>1</v>
      </c>
      <c r="K417" s="850">
        <v>4125.6201171875</v>
      </c>
    </row>
    <row r="418" spans="1:11" ht="14.4" customHeight="1" x14ac:dyDescent="0.3">
      <c r="A418" s="831" t="s">
        <v>575</v>
      </c>
      <c r="B418" s="832" t="s">
        <v>576</v>
      </c>
      <c r="C418" s="835" t="s">
        <v>605</v>
      </c>
      <c r="D418" s="863" t="s">
        <v>606</v>
      </c>
      <c r="E418" s="835" t="s">
        <v>2968</v>
      </c>
      <c r="F418" s="863" t="s">
        <v>2969</v>
      </c>
      <c r="G418" s="835" t="s">
        <v>3048</v>
      </c>
      <c r="H418" s="835" t="s">
        <v>3049</v>
      </c>
      <c r="I418" s="849">
        <v>4125.6298828125</v>
      </c>
      <c r="J418" s="849">
        <v>1</v>
      </c>
      <c r="K418" s="850">
        <v>4125.6298828125</v>
      </c>
    </row>
    <row r="419" spans="1:11" ht="14.4" customHeight="1" x14ac:dyDescent="0.3">
      <c r="A419" s="831" t="s">
        <v>575</v>
      </c>
      <c r="B419" s="832" t="s">
        <v>576</v>
      </c>
      <c r="C419" s="835" t="s">
        <v>605</v>
      </c>
      <c r="D419" s="863" t="s">
        <v>606</v>
      </c>
      <c r="E419" s="835" t="s">
        <v>2968</v>
      </c>
      <c r="F419" s="863" t="s">
        <v>2969</v>
      </c>
      <c r="G419" s="835" t="s">
        <v>3050</v>
      </c>
      <c r="H419" s="835" t="s">
        <v>3051</v>
      </c>
      <c r="I419" s="849">
        <v>5648.18994140625</v>
      </c>
      <c r="J419" s="849">
        <v>2</v>
      </c>
      <c r="K419" s="850">
        <v>11296.3798828125</v>
      </c>
    </row>
    <row r="420" spans="1:11" ht="14.4" customHeight="1" x14ac:dyDescent="0.3">
      <c r="A420" s="831" t="s">
        <v>575</v>
      </c>
      <c r="B420" s="832" t="s">
        <v>576</v>
      </c>
      <c r="C420" s="835" t="s">
        <v>605</v>
      </c>
      <c r="D420" s="863" t="s">
        <v>606</v>
      </c>
      <c r="E420" s="835" t="s">
        <v>2968</v>
      </c>
      <c r="F420" s="863" t="s">
        <v>2969</v>
      </c>
      <c r="G420" s="835" t="s">
        <v>3052</v>
      </c>
      <c r="H420" s="835" t="s">
        <v>3053</v>
      </c>
      <c r="I420" s="849">
        <v>5648.18994140625</v>
      </c>
      <c r="J420" s="849">
        <v>1</v>
      </c>
      <c r="K420" s="850">
        <v>5648.18994140625</v>
      </c>
    </row>
    <row r="421" spans="1:11" ht="14.4" customHeight="1" x14ac:dyDescent="0.3">
      <c r="A421" s="831" t="s">
        <v>575</v>
      </c>
      <c r="B421" s="832" t="s">
        <v>576</v>
      </c>
      <c r="C421" s="835" t="s">
        <v>605</v>
      </c>
      <c r="D421" s="863" t="s">
        <v>606</v>
      </c>
      <c r="E421" s="835" t="s">
        <v>2968</v>
      </c>
      <c r="F421" s="863" t="s">
        <v>2969</v>
      </c>
      <c r="G421" s="835" t="s">
        <v>3054</v>
      </c>
      <c r="H421" s="835" t="s">
        <v>3055</v>
      </c>
      <c r="I421" s="849">
        <v>6212.990234375</v>
      </c>
      <c r="J421" s="849">
        <v>1</v>
      </c>
      <c r="K421" s="850">
        <v>6212.990234375</v>
      </c>
    </row>
    <row r="422" spans="1:11" ht="14.4" customHeight="1" x14ac:dyDescent="0.3">
      <c r="A422" s="831" t="s">
        <v>575</v>
      </c>
      <c r="B422" s="832" t="s">
        <v>576</v>
      </c>
      <c r="C422" s="835" t="s">
        <v>605</v>
      </c>
      <c r="D422" s="863" t="s">
        <v>606</v>
      </c>
      <c r="E422" s="835" t="s">
        <v>2968</v>
      </c>
      <c r="F422" s="863" t="s">
        <v>2969</v>
      </c>
      <c r="G422" s="835" t="s">
        <v>3056</v>
      </c>
      <c r="H422" s="835" t="s">
        <v>3057</v>
      </c>
      <c r="I422" s="849">
        <v>586.8499755859375</v>
      </c>
      <c r="J422" s="849">
        <v>3</v>
      </c>
      <c r="K422" s="850">
        <v>1760.5400390625</v>
      </c>
    </row>
    <row r="423" spans="1:11" ht="14.4" customHeight="1" x14ac:dyDescent="0.3">
      <c r="A423" s="831" t="s">
        <v>575</v>
      </c>
      <c r="B423" s="832" t="s">
        <v>576</v>
      </c>
      <c r="C423" s="835" t="s">
        <v>605</v>
      </c>
      <c r="D423" s="863" t="s">
        <v>606</v>
      </c>
      <c r="E423" s="835" t="s">
        <v>2968</v>
      </c>
      <c r="F423" s="863" t="s">
        <v>2969</v>
      </c>
      <c r="G423" s="835" t="s">
        <v>3058</v>
      </c>
      <c r="H423" s="835" t="s">
        <v>3059</v>
      </c>
      <c r="I423" s="849">
        <v>544.489990234375</v>
      </c>
      <c r="J423" s="849">
        <v>1</v>
      </c>
      <c r="K423" s="850">
        <v>544.489990234375</v>
      </c>
    </row>
    <row r="424" spans="1:11" ht="14.4" customHeight="1" x14ac:dyDescent="0.3">
      <c r="A424" s="831" t="s">
        <v>575</v>
      </c>
      <c r="B424" s="832" t="s">
        <v>576</v>
      </c>
      <c r="C424" s="835" t="s">
        <v>605</v>
      </c>
      <c r="D424" s="863" t="s">
        <v>606</v>
      </c>
      <c r="E424" s="835" t="s">
        <v>2968</v>
      </c>
      <c r="F424" s="863" t="s">
        <v>2969</v>
      </c>
      <c r="G424" s="835" t="s">
        <v>3060</v>
      </c>
      <c r="H424" s="835" t="s">
        <v>3061</v>
      </c>
      <c r="I424" s="849">
        <v>0.60000002384185791</v>
      </c>
      <c r="J424" s="849">
        <v>1</v>
      </c>
      <c r="K424" s="850">
        <v>0.60000002384185791</v>
      </c>
    </row>
    <row r="425" spans="1:11" ht="14.4" customHeight="1" x14ac:dyDescent="0.3">
      <c r="A425" s="831" t="s">
        <v>575</v>
      </c>
      <c r="B425" s="832" t="s">
        <v>576</v>
      </c>
      <c r="C425" s="835" t="s">
        <v>605</v>
      </c>
      <c r="D425" s="863" t="s">
        <v>606</v>
      </c>
      <c r="E425" s="835" t="s">
        <v>2968</v>
      </c>
      <c r="F425" s="863" t="s">
        <v>2969</v>
      </c>
      <c r="G425" s="835" t="s">
        <v>3062</v>
      </c>
      <c r="H425" s="835" t="s">
        <v>3063</v>
      </c>
      <c r="I425" s="849">
        <v>0.60000002384185791</v>
      </c>
      <c r="J425" s="849">
        <v>2</v>
      </c>
      <c r="K425" s="850">
        <v>1.2000000476837158</v>
      </c>
    </row>
    <row r="426" spans="1:11" ht="14.4" customHeight="1" x14ac:dyDescent="0.3">
      <c r="A426" s="831" t="s">
        <v>575</v>
      </c>
      <c r="B426" s="832" t="s">
        <v>576</v>
      </c>
      <c r="C426" s="835" t="s">
        <v>605</v>
      </c>
      <c r="D426" s="863" t="s">
        <v>606</v>
      </c>
      <c r="E426" s="835" t="s">
        <v>2968</v>
      </c>
      <c r="F426" s="863" t="s">
        <v>2969</v>
      </c>
      <c r="G426" s="835" t="s">
        <v>3064</v>
      </c>
      <c r="H426" s="835" t="s">
        <v>3065</v>
      </c>
      <c r="I426" s="849">
        <v>0.60000002384185791</v>
      </c>
      <c r="J426" s="849">
        <v>3</v>
      </c>
      <c r="K426" s="850">
        <v>1.7899999618530273</v>
      </c>
    </row>
    <row r="427" spans="1:11" ht="14.4" customHeight="1" x14ac:dyDescent="0.3">
      <c r="A427" s="831" t="s">
        <v>575</v>
      </c>
      <c r="B427" s="832" t="s">
        <v>576</v>
      </c>
      <c r="C427" s="835" t="s">
        <v>605</v>
      </c>
      <c r="D427" s="863" t="s">
        <v>606</v>
      </c>
      <c r="E427" s="835" t="s">
        <v>2968</v>
      </c>
      <c r="F427" s="863" t="s">
        <v>2969</v>
      </c>
      <c r="G427" s="835" t="s">
        <v>3066</v>
      </c>
      <c r="H427" s="835" t="s">
        <v>3067</v>
      </c>
      <c r="I427" s="849">
        <v>0.60000002384185791</v>
      </c>
      <c r="J427" s="849">
        <v>2</v>
      </c>
      <c r="K427" s="850">
        <v>1.2000000476837158</v>
      </c>
    </row>
    <row r="428" spans="1:11" ht="14.4" customHeight="1" x14ac:dyDescent="0.3">
      <c r="A428" s="831" t="s">
        <v>575</v>
      </c>
      <c r="B428" s="832" t="s">
        <v>576</v>
      </c>
      <c r="C428" s="835" t="s">
        <v>605</v>
      </c>
      <c r="D428" s="863" t="s">
        <v>606</v>
      </c>
      <c r="E428" s="835" t="s">
        <v>2968</v>
      </c>
      <c r="F428" s="863" t="s">
        <v>2969</v>
      </c>
      <c r="G428" s="835" t="s">
        <v>3068</v>
      </c>
      <c r="H428" s="835" t="s">
        <v>3069</v>
      </c>
      <c r="I428" s="849">
        <v>14750.5703125</v>
      </c>
      <c r="J428" s="849">
        <v>1</v>
      </c>
      <c r="K428" s="850">
        <v>14750.5703125</v>
      </c>
    </row>
    <row r="429" spans="1:11" ht="14.4" customHeight="1" x14ac:dyDescent="0.3">
      <c r="A429" s="831" t="s">
        <v>575</v>
      </c>
      <c r="B429" s="832" t="s">
        <v>576</v>
      </c>
      <c r="C429" s="835" t="s">
        <v>605</v>
      </c>
      <c r="D429" s="863" t="s">
        <v>606</v>
      </c>
      <c r="E429" s="835" t="s">
        <v>2968</v>
      </c>
      <c r="F429" s="863" t="s">
        <v>2969</v>
      </c>
      <c r="G429" s="835" t="s">
        <v>3070</v>
      </c>
      <c r="H429" s="835" t="s">
        <v>3071</v>
      </c>
      <c r="I429" s="849">
        <v>10222.3798828125</v>
      </c>
      <c r="J429" s="849">
        <v>1</v>
      </c>
      <c r="K429" s="850">
        <v>10222.3798828125</v>
      </c>
    </row>
    <row r="430" spans="1:11" ht="14.4" customHeight="1" x14ac:dyDescent="0.3">
      <c r="A430" s="831" t="s">
        <v>575</v>
      </c>
      <c r="B430" s="832" t="s">
        <v>576</v>
      </c>
      <c r="C430" s="835" t="s">
        <v>605</v>
      </c>
      <c r="D430" s="863" t="s">
        <v>606</v>
      </c>
      <c r="E430" s="835" t="s">
        <v>2968</v>
      </c>
      <c r="F430" s="863" t="s">
        <v>2969</v>
      </c>
      <c r="G430" s="835" t="s">
        <v>3072</v>
      </c>
      <c r="H430" s="835" t="s">
        <v>3073</v>
      </c>
      <c r="I430" s="849">
        <v>2564.929931640625</v>
      </c>
      <c r="J430" s="849">
        <v>3</v>
      </c>
      <c r="K430" s="850">
        <v>7694.7998046875</v>
      </c>
    </row>
    <row r="431" spans="1:11" ht="14.4" customHeight="1" x14ac:dyDescent="0.3">
      <c r="A431" s="831" t="s">
        <v>575</v>
      </c>
      <c r="B431" s="832" t="s">
        <v>576</v>
      </c>
      <c r="C431" s="835" t="s">
        <v>605</v>
      </c>
      <c r="D431" s="863" t="s">
        <v>606</v>
      </c>
      <c r="E431" s="835" t="s">
        <v>2968</v>
      </c>
      <c r="F431" s="863" t="s">
        <v>2969</v>
      </c>
      <c r="G431" s="835" t="s">
        <v>3074</v>
      </c>
      <c r="H431" s="835" t="s">
        <v>3075</v>
      </c>
      <c r="I431" s="849">
        <v>2564.5</v>
      </c>
      <c r="J431" s="849">
        <v>6</v>
      </c>
      <c r="K431" s="850">
        <v>15387</v>
      </c>
    </row>
    <row r="432" spans="1:11" ht="14.4" customHeight="1" x14ac:dyDescent="0.3">
      <c r="A432" s="831" t="s">
        <v>575</v>
      </c>
      <c r="B432" s="832" t="s">
        <v>576</v>
      </c>
      <c r="C432" s="835" t="s">
        <v>605</v>
      </c>
      <c r="D432" s="863" t="s">
        <v>606</v>
      </c>
      <c r="E432" s="835" t="s">
        <v>2968</v>
      </c>
      <c r="F432" s="863" t="s">
        <v>2969</v>
      </c>
      <c r="G432" s="835" t="s">
        <v>3076</v>
      </c>
      <c r="H432" s="835" t="s">
        <v>3077</v>
      </c>
      <c r="I432" s="849">
        <v>7308.1400146484375</v>
      </c>
      <c r="J432" s="849">
        <v>17</v>
      </c>
      <c r="K432" s="850">
        <v>124238.9296875</v>
      </c>
    </row>
    <row r="433" spans="1:11" ht="14.4" customHeight="1" x14ac:dyDescent="0.3">
      <c r="A433" s="831" t="s">
        <v>575</v>
      </c>
      <c r="B433" s="832" t="s">
        <v>576</v>
      </c>
      <c r="C433" s="835" t="s">
        <v>605</v>
      </c>
      <c r="D433" s="863" t="s">
        <v>606</v>
      </c>
      <c r="E433" s="835" t="s">
        <v>2968</v>
      </c>
      <c r="F433" s="863" t="s">
        <v>2969</v>
      </c>
      <c r="G433" s="835" t="s">
        <v>3078</v>
      </c>
      <c r="H433" s="835" t="s">
        <v>3079</v>
      </c>
      <c r="I433" s="849">
        <v>8693.76953125</v>
      </c>
      <c r="J433" s="849">
        <v>1</v>
      </c>
      <c r="K433" s="850">
        <v>8693.76953125</v>
      </c>
    </row>
    <row r="434" spans="1:11" ht="14.4" customHeight="1" x14ac:dyDescent="0.3">
      <c r="A434" s="831" t="s">
        <v>575</v>
      </c>
      <c r="B434" s="832" t="s">
        <v>576</v>
      </c>
      <c r="C434" s="835" t="s">
        <v>605</v>
      </c>
      <c r="D434" s="863" t="s">
        <v>606</v>
      </c>
      <c r="E434" s="835" t="s">
        <v>2968</v>
      </c>
      <c r="F434" s="863" t="s">
        <v>2969</v>
      </c>
      <c r="G434" s="835" t="s">
        <v>3080</v>
      </c>
      <c r="H434" s="835" t="s">
        <v>3081</v>
      </c>
      <c r="I434" s="849">
        <v>2564.5</v>
      </c>
      <c r="J434" s="849">
        <v>8</v>
      </c>
      <c r="K434" s="850">
        <v>20516</v>
      </c>
    </row>
    <row r="435" spans="1:11" ht="14.4" customHeight="1" x14ac:dyDescent="0.3">
      <c r="A435" s="831" t="s">
        <v>575</v>
      </c>
      <c r="B435" s="832" t="s">
        <v>576</v>
      </c>
      <c r="C435" s="835" t="s">
        <v>605</v>
      </c>
      <c r="D435" s="863" t="s">
        <v>606</v>
      </c>
      <c r="E435" s="835" t="s">
        <v>2968</v>
      </c>
      <c r="F435" s="863" t="s">
        <v>2969</v>
      </c>
      <c r="G435" s="835" t="s">
        <v>3082</v>
      </c>
      <c r="H435" s="835" t="s">
        <v>3083</v>
      </c>
      <c r="I435" s="849">
        <v>552</v>
      </c>
      <c r="J435" s="849">
        <v>3</v>
      </c>
      <c r="K435" s="850">
        <v>1656</v>
      </c>
    </row>
    <row r="436" spans="1:11" ht="14.4" customHeight="1" x14ac:dyDescent="0.3">
      <c r="A436" s="831" t="s">
        <v>575</v>
      </c>
      <c r="B436" s="832" t="s">
        <v>576</v>
      </c>
      <c r="C436" s="835" t="s">
        <v>605</v>
      </c>
      <c r="D436" s="863" t="s">
        <v>606</v>
      </c>
      <c r="E436" s="835" t="s">
        <v>2968</v>
      </c>
      <c r="F436" s="863" t="s">
        <v>2969</v>
      </c>
      <c r="G436" s="835" t="s">
        <v>3084</v>
      </c>
      <c r="H436" s="835" t="s">
        <v>3085</v>
      </c>
      <c r="I436" s="849">
        <v>1958.5450439453125</v>
      </c>
      <c r="J436" s="849">
        <v>4</v>
      </c>
      <c r="K436" s="850">
        <v>7834.18017578125</v>
      </c>
    </row>
    <row r="437" spans="1:11" ht="14.4" customHeight="1" x14ac:dyDescent="0.3">
      <c r="A437" s="831" t="s">
        <v>575</v>
      </c>
      <c r="B437" s="832" t="s">
        <v>576</v>
      </c>
      <c r="C437" s="835" t="s">
        <v>605</v>
      </c>
      <c r="D437" s="863" t="s">
        <v>606</v>
      </c>
      <c r="E437" s="835" t="s">
        <v>2968</v>
      </c>
      <c r="F437" s="863" t="s">
        <v>2969</v>
      </c>
      <c r="G437" s="835" t="s">
        <v>3086</v>
      </c>
      <c r="H437" s="835" t="s">
        <v>3087</v>
      </c>
      <c r="I437" s="849">
        <v>552</v>
      </c>
      <c r="J437" s="849">
        <v>4</v>
      </c>
      <c r="K437" s="850">
        <v>2208</v>
      </c>
    </row>
    <row r="438" spans="1:11" ht="14.4" customHeight="1" x14ac:dyDescent="0.3">
      <c r="A438" s="831" t="s">
        <v>575</v>
      </c>
      <c r="B438" s="832" t="s">
        <v>576</v>
      </c>
      <c r="C438" s="835" t="s">
        <v>605</v>
      </c>
      <c r="D438" s="863" t="s">
        <v>606</v>
      </c>
      <c r="E438" s="835" t="s">
        <v>2968</v>
      </c>
      <c r="F438" s="863" t="s">
        <v>2969</v>
      </c>
      <c r="G438" s="835" t="s">
        <v>3088</v>
      </c>
      <c r="H438" s="835" t="s">
        <v>3089</v>
      </c>
      <c r="I438" s="849">
        <v>552</v>
      </c>
      <c r="J438" s="849">
        <v>2</v>
      </c>
      <c r="K438" s="850">
        <v>1104</v>
      </c>
    </row>
    <row r="439" spans="1:11" ht="14.4" customHeight="1" x14ac:dyDescent="0.3">
      <c r="A439" s="831" t="s">
        <v>575</v>
      </c>
      <c r="B439" s="832" t="s">
        <v>576</v>
      </c>
      <c r="C439" s="835" t="s">
        <v>605</v>
      </c>
      <c r="D439" s="863" t="s">
        <v>606</v>
      </c>
      <c r="E439" s="835" t="s">
        <v>2968</v>
      </c>
      <c r="F439" s="863" t="s">
        <v>2969</v>
      </c>
      <c r="G439" s="835" t="s">
        <v>3090</v>
      </c>
      <c r="H439" s="835" t="s">
        <v>3091</v>
      </c>
      <c r="I439" s="849">
        <v>552</v>
      </c>
      <c r="J439" s="849">
        <v>3</v>
      </c>
      <c r="K439" s="850">
        <v>1656</v>
      </c>
    </row>
    <row r="440" spans="1:11" ht="14.4" customHeight="1" x14ac:dyDescent="0.3">
      <c r="A440" s="831" t="s">
        <v>575</v>
      </c>
      <c r="B440" s="832" t="s">
        <v>576</v>
      </c>
      <c r="C440" s="835" t="s">
        <v>605</v>
      </c>
      <c r="D440" s="863" t="s">
        <v>606</v>
      </c>
      <c r="E440" s="835" t="s">
        <v>2968</v>
      </c>
      <c r="F440" s="863" t="s">
        <v>2969</v>
      </c>
      <c r="G440" s="835" t="s">
        <v>3092</v>
      </c>
      <c r="H440" s="835" t="s">
        <v>3093</v>
      </c>
      <c r="I440" s="849">
        <v>552</v>
      </c>
      <c r="J440" s="849">
        <v>1</v>
      </c>
      <c r="K440" s="850">
        <v>552</v>
      </c>
    </row>
    <row r="441" spans="1:11" ht="14.4" customHeight="1" x14ac:dyDescent="0.3">
      <c r="A441" s="831" t="s">
        <v>575</v>
      </c>
      <c r="B441" s="832" t="s">
        <v>576</v>
      </c>
      <c r="C441" s="835" t="s">
        <v>605</v>
      </c>
      <c r="D441" s="863" t="s">
        <v>606</v>
      </c>
      <c r="E441" s="835" t="s">
        <v>2968</v>
      </c>
      <c r="F441" s="863" t="s">
        <v>2969</v>
      </c>
      <c r="G441" s="835" t="s">
        <v>3082</v>
      </c>
      <c r="H441" s="835" t="s">
        <v>3094</v>
      </c>
      <c r="I441" s="849">
        <v>552</v>
      </c>
      <c r="J441" s="849">
        <v>2</v>
      </c>
      <c r="K441" s="850">
        <v>1104</v>
      </c>
    </row>
    <row r="442" spans="1:11" ht="14.4" customHeight="1" x14ac:dyDescent="0.3">
      <c r="A442" s="831" t="s">
        <v>575</v>
      </c>
      <c r="B442" s="832" t="s">
        <v>576</v>
      </c>
      <c r="C442" s="835" t="s">
        <v>605</v>
      </c>
      <c r="D442" s="863" t="s">
        <v>606</v>
      </c>
      <c r="E442" s="835" t="s">
        <v>2968</v>
      </c>
      <c r="F442" s="863" t="s">
        <v>2969</v>
      </c>
      <c r="G442" s="835" t="s">
        <v>3084</v>
      </c>
      <c r="H442" s="835" t="s">
        <v>3095</v>
      </c>
      <c r="I442" s="849">
        <v>552</v>
      </c>
      <c r="J442" s="849">
        <v>3</v>
      </c>
      <c r="K442" s="850">
        <v>1656</v>
      </c>
    </row>
    <row r="443" spans="1:11" ht="14.4" customHeight="1" x14ac:dyDescent="0.3">
      <c r="A443" s="831" t="s">
        <v>575</v>
      </c>
      <c r="B443" s="832" t="s">
        <v>576</v>
      </c>
      <c r="C443" s="835" t="s">
        <v>605</v>
      </c>
      <c r="D443" s="863" t="s">
        <v>606</v>
      </c>
      <c r="E443" s="835" t="s">
        <v>2968</v>
      </c>
      <c r="F443" s="863" t="s">
        <v>2969</v>
      </c>
      <c r="G443" s="835" t="s">
        <v>3096</v>
      </c>
      <c r="H443" s="835" t="s">
        <v>3097</v>
      </c>
      <c r="I443" s="849">
        <v>552</v>
      </c>
      <c r="J443" s="849">
        <v>77</v>
      </c>
      <c r="K443" s="850">
        <v>42504</v>
      </c>
    </row>
    <row r="444" spans="1:11" ht="14.4" customHeight="1" x14ac:dyDescent="0.3">
      <c r="A444" s="831" t="s">
        <v>575</v>
      </c>
      <c r="B444" s="832" t="s">
        <v>576</v>
      </c>
      <c r="C444" s="835" t="s">
        <v>605</v>
      </c>
      <c r="D444" s="863" t="s">
        <v>606</v>
      </c>
      <c r="E444" s="835" t="s">
        <v>2968</v>
      </c>
      <c r="F444" s="863" t="s">
        <v>2969</v>
      </c>
      <c r="G444" s="835" t="s">
        <v>3098</v>
      </c>
      <c r="H444" s="835" t="s">
        <v>3099</v>
      </c>
      <c r="I444" s="849">
        <v>1040.6666666666667</v>
      </c>
      <c r="J444" s="849">
        <v>7</v>
      </c>
      <c r="K444" s="850">
        <v>3864</v>
      </c>
    </row>
    <row r="445" spans="1:11" ht="14.4" customHeight="1" x14ac:dyDescent="0.3">
      <c r="A445" s="831" t="s">
        <v>575</v>
      </c>
      <c r="B445" s="832" t="s">
        <v>576</v>
      </c>
      <c r="C445" s="835" t="s">
        <v>605</v>
      </c>
      <c r="D445" s="863" t="s">
        <v>606</v>
      </c>
      <c r="E445" s="835" t="s">
        <v>2968</v>
      </c>
      <c r="F445" s="863" t="s">
        <v>2969</v>
      </c>
      <c r="G445" s="835" t="s">
        <v>3100</v>
      </c>
      <c r="H445" s="835" t="s">
        <v>3101</v>
      </c>
      <c r="I445" s="849">
        <v>552</v>
      </c>
      <c r="J445" s="849">
        <v>2</v>
      </c>
      <c r="K445" s="850">
        <v>1104</v>
      </c>
    </row>
    <row r="446" spans="1:11" ht="14.4" customHeight="1" x14ac:dyDescent="0.3">
      <c r="A446" s="831" t="s">
        <v>575</v>
      </c>
      <c r="B446" s="832" t="s">
        <v>576</v>
      </c>
      <c r="C446" s="835" t="s">
        <v>605</v>
      </c>
      <c r="D446" s="863" t="s">
        <v>606</v>
      </c>
      <c r="E446" s="835" t="s">
        <v>2968</v>
      </c>
      <c r="F446" s="863" t="s">
        <v>2969</v>
      </c>
      <c r="G446" s="835" t="s">
        <v>3102</v>
      </c>
      <c r="H446" s="835" t="s">
        <v>3103</v>
      </c>
      <c r="I446" s="849">
        <v>552</v>
      </c>
      <c r="J446" s="849">
        <v>9</v>
      </c>
      <c r="K446" s="850">
        <v>4968</v>
      </c>
    </row>
    <row r="447" spans="1:11" ht="14.4" customHeight="1" x14ac:dyDescent="0.3">
      <c r="A447" s="831" t="s">
        <v>575</v>
      </c>
      <c r="B447" s="832" t="s">
        <v>576</v>
      </c>
      <c r="C447" s="835" t="s">
        <v>605</v>
      </c>
      <c r="D447" s="863" t="s">
        <v>606</v>
      </c>
      <c r="E447" s="835" t="s">
        <v>2968</v>
      </c>
      <c r="F447" s="863" t="s">
        <v>2969</v>
      </c>
      <c r="G447" s="835" t="s">
        <v>3100</v>
      </c>
      <c r="H447" s="835" t="s">
        <v>3104</v>
      </c>
      <c r="I447" s="849">
        <v>552</v>
      </c>
      <c r="J447" s="849">
        <v>2</v>
      </c>
      <c r="K447" s="850">
        <v>1104</v>
      </c>
    </row>
    <row r="448" spans="1:11" ht="14.4" customHeight="1" x14ac:dyDescent="0.3">
      <c r="A448" s="831" t="s">
        <v>575</v>
      </c>
      <c r="B448" s="832" t="s">
        <v>576</v>
      </c>
      <c r="C448" s="835" t="s">
        <v>605</v>
      </c>
      <c r="D448" s="863" t="s">
        <v>606</v>
      </c>
      <c r="E448" s="835" t="s">
        <v>2968</v>
      </c>
      <c r="F448" s="863" t="s">
        <v>2969</v>
      </c>
      <c r="G448" s="835" t="s">
        <v>3105</v>
      </c>
      <c r="H448" s="835" t="s">
        <v>3106</v>
      </c>
      <c r="I448" s="849">
        <v>552</v>
      </c>
      <c r="J448" s="849">
        <v>7</v>
      </c>
      <c r="K448" s="850">
        <v>3864</v>
      </c>
    </row>
    <row r="449" spans="1:11" ht="14.4" customHeight="1" x14ac:dyDescent="0.3">
      <c r="A449" s="831" t="s">
        <v>575</v>
      </c>
      <c r="B449" s="832" t="s">
        <v>576</v>
      </c>
      <c r="C449" s="835" t="s">
        <v>605</v>
      </c>
      <c r="D449" s="863" t="s">
        <v>606</v>
      </c>
      <c r="E449" s="835" t="s">
        <v>2968</v>
      </c>
      <c r="F449" s="863" t="s">
        <v>2969</v>
      </c>
      <c r="G449" s="835" t="s">
        <v>3107</v>
      </c>
      <c r="H449" s="835" t="s">
        <v>3108</v>
      </c>
      <c r="I449" s="849">
        <v>552</v>
      </c>
      <c r="J449" s="849">
        <v>1</v>
      </c>
      <c r="K449" s="850">
        <v>552</v>
      </c>
    </row>
    <row r="450" spans="1:11" ht="14.4" customHeight="1" x14ac:dyDescent="0.3">
      <c r="A450" s="831" t="s">
        <v>575</v>
      </c>
      <c r="B450" s="832" t="s">
        <v>576</v>
      </c>
      <c r="C450" s="835" t="s">
        <v>605</v>
      </c>
      <c r="D450" s="863" t="s">
        <v>606</v>
      </c>
      <c r="E450" s="835" t="s">
        <v>2968</v>
      </c>
      <c r="F450" s="863" t="s">
        <v>2969</v>
      </c>
      <c r="G450" s="835" t="s">
        <v>3109</v>
      </c>
      <c r="H450" s="835" t="s">
        <v>3110</v>
      </c>
      <c r="I450" s="849">
        <v>573.80999755859375</v>
      </c>
      <c r="J450" s="849">
        <v>7</v>
      </c>
      <c r="K450" s="850">
        <v>3973.0499877929687</v>
      </c>
    </row>
    <row r="451" spans="1:11" ht="14.4" customHeight="1" x14ac:dyDescent="0.3">
      <c r="A451" s="831" t="s">
        <v>575</v>
      </c>
      <c r="B451" s="832" t="s">
        <v>576</v>
      </c>
      <c r="C451" s="835" t="s">
        <v>605</v>
      </c>
      <c r="D451" s="863" t="s">
        <v>606</v>
      </c>
      <c r="E451" s="835" t="s">
        <v>2968</v>
      </c>
      <c r="F451" s="863" t="s">
        <v>2969</v>
      </c>
      <c r="G451" s="835" t="s">
        <v>3111</v>
      </c>
      <c r="H451" s="835" t="s">
        <v>3112</v>
      </c>
      <c r="I451" s="849">
        <v>588.35333251953125</v>
      </c>
      <c r="J451" s="849">
        <v>5</v>
      </c>
      <c r="K451" s="850">
        <v>2978.1099853515625</v>
      </c>
    </row>
    <row r="452" spans="1:11" ht="14.4" customHeight="1" x14ac:dyDescent="0.3">
      <c r="A452" s="831" t="s">
        <v>575</v>
      </c>
      <c r="B452" s="832" t="s">
        <v>576</v>
      </c>
      <c r="C452" s="835" t="s">
        <v>605</v>
      </c>
      <c r="D452" s="863" t="s">
        <v>606</v>
      </c>
      <c r="E452" s="835" t="s">
        <v>2968</v>
      </c>
      <c r="F452" s="863" t="s">
        <v>2969</v>
      </c>
      <c r="G452" s="835" t="s">
        <v>3113</v>
      </c>
      <c r="H452" s="835" t="s">
        <v>3114</v>
      </c>
      <c r="I452" s="849">
        <v>554.29998779296875</v>
      </c>
      <c r="J452" s="849">
        <v>2</v>
      </c>
      <c r="K452" s="850">
        <v>1108.5899658203125</v>
      </c>
    </row>
    <row r="453" spans="1:11" ht="14.4" customHeight="1" x14ac:dyDescent="0.3">
      <c r="A453" s="831" t="s">
        <v>575</v>
      </c>
      <c r="B453" s="832" t="s">
        <v>576</v>
      </c>
      <c r="C453" s="835" t="s">
        <v>605</v>
      </c>
      <c r="D453" s="863" t="s">
        <v>606</v>
      </c>
      <c r="E453" s="835" t="s">
        <v>2968</v>
      </c>
      <c r="F453" s="863" t="s">
        <v>2969</v>
      </c>
      <c r="G453" s="835" t="s">
        <v>3115</v>
      </c>
      <c r="H453" s="835" t="s">
        <v>3116</v>
      </c>
      <c r="I453" s="849">
        <v>4623</v>
      </c>
      <c r="J453" s="849">
        <v>2</v>
      </c>
      <c r="K453" s="850">
        <v>9246</v>
      </c>
    </row>
    <row r="454" spans="1:11" ht="14.4" customHeight="1" x14ac:dyDescent="0.3">
      <c r="A454" s="831" t="s">
        <v>575</v>
      </c>
      <c r="B454" s="832" t="s">
        <v>576</v>
      </c>
      <c r="C454" s="835" t="s">
        <v>605</v>
      </c>
      <c r="D454" s="863" t="s">
        <v>606</v>
      </c>
      <c r="E454" s="835" t="s">
        <v>2968</v>
      </c>
      <c r="F454" s="863" t="s">
        <v>2969</v>
      </c>
      <c r="G454" s="835" t="s">
        <v>3117</v>
      </c>
      <c r="H454" s="835" t="s">
        <v>3118</v>
      </c>
      <c r="I454" s="849">
        <v>4623</v>
      </c>
      <c r="J454" s="849">
        <v>139</v>
      </c>
      <c r="K454" s="850">
        <v>642597</v>
      </c>
    </row>
    <row r="455" spans="1:11" ht="14.4" customHeight="1" x14ac:dyDescent="0.3">
      <c r="A455" s="831" t="s">
        <v>575</v>
      </c>
      <c r="B455" s="832" t="s">
        <v>576</v>
      </c>
      <c r="C455" s="835" t="s">
        <v>605</v>
      </c>
      <c r="D455" s="863" t="s">
        <v>606</v>
      </c>
      <c r="E455" s="835" t="s">
        <v>2968</v>
      </c>
      <c r="F455" s="863" t="s">
        <v>2969</v>
      </c>
      <c r="G455" s="835" t="s">
        <v>3119</v>
      </c>
      <c r="H455" s="835" t="s">
        <v>3120</v>
      </c>
      <c r="I455" s="849">
        <v>4623</v>
      </c>
      <c r="J455" s="849">
        <v>80</v>
      </c>
      <c r="K455" s="850">
        <v>369840</v>
      </c>
    </row>
    <row r="456" spans="1:11" ht="14.4" customHeight="1" x14ac:dyDescent="0.3">
      <c r="A456" s="831" t="s">
        <v>575</v>
      </c>
      <c r="B456" s="832" t="s">
        <v>576</v>
      </c>
      <c r="C456" s="835" t="s">
        <v>605</v>
      </c>
      <c r="D456" s="863" t="s">
        <v>606</v>
      </c>
      <c r="E456" s="835" t="s">
        <v>2968</v>
      </c>
      <c r="F456" s="863" t="s">
        <v>2969</v>
      </c>
      <c r="G456" s="835" t="s">
        <v>3121</v>
      </c>
      <c r="H456" s="835" t="s">
        <v>3122</v>
      </c>
      <c r="I456" s="849">
        <v>4623</v>
      </c>
      <c r="J456" s="849">
        <v>5</v>
      </c>
      <c r="K456" s="850">
        <v>23115</v>
      </c>
    </row>
    <row r="457" spans="1:11" ht="14.4" customHeight="1" x14ac:dyDescent="0.3">
      <c r="A457" s="831" t="s">
        <v>575</v>
      </c>
      <c r="B457" s="832" t="s">
        <v>576</v>
      </c>
      <c r="C457" s="835" t="s">
        <v>605</v>
      </c>
      <c r="D457" s="863" t="s">
        <v>606</v>
      </c>
      <c r="E457" s="835" t="s">
        <v>2968</v>
      </c>
      <c r="F457" s="863" t="s">
        <v>2969</v>
      </c>
      <c r="G457" s="835" t="s">
        <v>3123</v>
      </c>
      <c r="H457" s="835" t="s">
        <v>3124</v>
      </c>
      <c r="I457" s="849">
        <v>3565.72509765625</v>
      </c>
      <c r="J457" s="849">
        <v>1</v>
      </c>
      <c r="K457" s="850">
        <v>6233.0001831054687</v>
      </c>
    </row>
    <row r="458" spans="1:11" ht="14.4" customHeight="1" x14ac:dyDescent="0.3">
      <c r="A458" s="831" t="s">
        <v>575</v>
      </c>
      <c r="B458" s="832" t="s">
        <v>576</v>
      </c>
      <c r="C458" s="835" t="s">
        <v>605</v>
      </c>
      <c r="D458" s="863" t="s">
        <v>606</v>
      </c>
      <c r="E458" s="835" t="s">
        <v>2968</v>
      </c>
      <c r="F458" s="863" t="s">
        <v>2969</v>
      </c>
      <c r="G458" s="835" t="s">
        <v>3125</v>
      </c>
      <c r="H458" s="835" t="s">
        <v>3126</v>
      </c>
      <c r="I458" s="849">
        <v>4531</v>
      </c>
      <c r="J458" s="849">
        <v>1</v>
      </c>
      <c r="K458" s="850">
        <v>4531</v>
      </c>
    </row>
    <row r="459" spans="1:11" ht="14.4" customHeight="1" x14ac:dyDescent="0.3">
      <c r="A459" s="831" t="s">
        <v>575</v>
      </c>
      <c r="B459" s="832" t="s">
        <v>576</v>
      </c>
      <c r="C459" s="835" t="s">
        <v>605</v>
      </c>
      <c r="D459" s="863" t="s">
        <v>606</v>
      </c>
      <c r="E459" s="835" t="s">
        <v>2968</v>
      </c>
      <c r="F459" s="863" t="s">
        <v>2969</v>
      </c>
      <c r="G459" s="835" t="s">
        <v>3127</v>
      </c>
      <c r="H459" s="835" t="s">
        <v>3128</v>
      </c>
      <c r="I459" s="849">
        <v>552</v>
      </c>
      <c r="J459" s="849">
        <v>13</v>
      </c>
      <c r="K459" s="850">
        <v>7176</v>
      </c>
    </row>
    <row r="460" spans="1:11" ht="14.4" customHeight="1" x14ac:dyDescent="0.3">
      <c r="A460" s="831" t="s">
        <v>575</v>
      </c>
      <c r="B460" s="832" t="s">
        <v>576</v>
      </c>
      <c r="C460" s="835" t="s">
        <v>605</v>
      </c>
      <c r="D460" s="863" t="s">
        <v>606</v>
      </c>
      <c r="E460" s="835" t="s">
        <v>2968</v>
      </c>
      <c r="F460" s="863" t="s">
        <v>2969</v>
      </c>
      <c r="G460" s="835" t="s">
        <v>3129</v>
      </c>
      <c r="H460" s="835" t="s">
        <v>3130</v>
      </c>
      <c r="I460" s="849">
        <v>552</v>
      </c>
      <c r="J460" s="849">
        <v>12</v>
      </c>
      <c r="K460" s="850">
        <v>6624</v>
      </c>
    </row>
    <row r="461" spans="1:11" ht="14.4" customHeight="1" x14ac:dyDescent="0.3">
      <c r="A461" s="831" t="s">
        <v>575</v>
      </c>
      <c r="B461" s="832" t="s">
        <v>576</v>
      </c>
      <c r="C461" s="835" t="s">
        <v>605</v>
      </c>
      <c r="D461" s="863" t="s">
        <v>606</v>
      </c>
      <c r="E461" s="835" t="s">
        <v>2968</v>
      </c>
      <c r="F461" s="863" t="s">
        <v>2969</v>
      </c>
      <c r="G461" s="835" t="s">
        <v>3131</v>
      </c>
      <c r="H461" s="835" t="s">
        <v>3132</v>
      </c>
      <c r="I461" s="849">
        <v>552</v>
      </c>
      <c r="J461" s="849">
        <v>12</v>
      </c>
      <c r="K461" s="850">
        <v>6624</v>
      </c>
    </row>
    <row r="462" spans="1:11" ht="14.4" customHeight="1" x14ac:dyDescent="0.3">
      <c r="A462" s="831" t="s">
        <v>575</v>
      </c>
      <c r="B462" s="832" t="s">
        <v>576</v>
      </c>
      <c r="C462" s="835" t="s">
        <v>605</v>
      </c>
      <c r="D462" s="863" t="s">
        <v>606</v>
      </c>
      <c r="E462" s="835" t="s">
        <v>2968</v>
      </c>
      <c r="F462" s="863" t="s">
        <v>2969</v>
      </c>
      <c r="G462" s="835" t="s">
        <v>3133</v>
      </c>
      <c r="H462" s="835" t="s">
        <v>3134</v>
      </c>
      <c r="I462" s="849">
        <v>552</v>
      </c>
      <c r="J462" s="849">
        <v>2</v>
      </c>
      <c r="K462" s="850">
        <v>1104</v>
      </c>
    </row>
    <row r="463" spans="1:11" ht="14.4" customHeight="1" x14ac:dyDescent="0.3">
      <c r="A463" s="831" t="s">
        <v>575</v>
      </c>
      <c r="B463" s="832" t="s">
        <v>576</v>
      </c>
      <c r="C463" s="835" t="s">
        <v>605</v>
      </c>
      <c r="D463" s="863" t="s">
        <v>606</v>
      </c>
      <c r="E463" s="835" t="s">
        <v>2968</v>
      </c>
      <c r="F463" s="863" t="s">
        <v>2969</v>
      </c>
      <c r="G463" s="835" t="s">
        <v>3135</v>
      </c>
      <c r="H463" s="835" t="s">
        <v>3136</v>
      </c>
      <c r="I463" s="849">
        <v>10110</v>
      </c>
      <c r="J463" s="849">
        <v>1</v>
      </c>
      <c r="K463" s="850">
        <v>10110</v>
      </c>
    </row>
    <row r="464" spans="1:11" ht="14.4" customHeight="1" x14ac:dyDescent="0.3">
      <c r="A464" s="831" t="s">
        <v>575</v>
      </c>
      <c r="B464" s="832" t="s">
        <v>576</v>
      </c>
      <c r="C464" s="835" t="s">
        <v>605</v>
      </c>
      <c r="D464" s="863" t="s">
        <v>606</v>
      </c>
      <c r="E464" s="835" t="s">
        <v>2968</v>
      </c>
      <c r="F464" s="863" t="s">
        <v>2969</v>
      </c>
      <c r="G464" s="835" t="s">
        <v>3137</v>
      </c>
      <c r="H464" s="835" t="s">
        <v>3138</v>
      </c>
      <c r="I464" s="849">
        <v>10110</v>
      </c>
      <c r="J464" s="849">
        <v>3</v>
      </c>
      <c r="K464" s="850">
        <v>30330</v>
      </c>
    </row>
    <row r="465" spans="1:11" ht="14.4" customHeight="1" x14ac:dyDescent="0.3">
      <c r="A465" s="831" t="s">
        <v>575</v>
      </c>
      <c r="B465" s="832" t="s">
        <v>576</v>
      </c>
      <c r="C465" s="835" t="s">
        <v>605</v>
      </c>
      <c r="D465" s="863" t="s">
        <v>606</v>
      </c>
      <c r="E465" s="835" t="s">
        <v>2968</v>
      </c>
      <c r="F465" s="863" t="s">
        <v>2969</v>
      </c>
      <c r="G465" s="835" t="s">
        <v>3139</v>
      </c>
      <c r="H465" s="835" t="s">
        <v>3140</v>
      </c>
      <c r="I465" s="849">
        <v>4623</v>
      </c>
      <c r="J465" s="849">
        <v>3</v>
      </c>
      <c r="K465" s="850">
        <v>13869</v>
      </c>
    </row>
    <row r="466" spans="1:11" ht="14.4" customHeight="1" x14ac:dyDescent="0.3">
      <c r="A466" s="831" t="s">
        <v>575</v>
      </c>
      <c r="B466" s="832" t="s">
        <v>576</v>
      </c>
      <c r="C466" s="835" t="s">
        <v>605</v>
      </c>
      <c r="D466" s="863" t="s">
        <v>606</v>
      </c>
      <c r="E466" s="835" t="s">
        <v>2968</v>
      </c>
      <c r="F466" s="863" t="s">
        <v>2969</v>
      </c>
      <c r="G466" s="835" t="s">
        <v>3141</v>
      </c>
      <c r="H466" s="835" t="s">
        <v>3142</v>
      </c>
      <c r="I466" s="849">
        <v>4623</v>
      </c>
      <c r="J466" s="849">
        <v>3</v>
      </c>
      <c r="K466" s="850">
        <v>13869</v>
      </c>
    </row>
    <row r="467" spans="1:11" ht="14.4" customHeight="1" x14ac:dyDescent="0.3">
      <c r="A467" s="831" t="s">
        <v>575</v>
      </c>
      <c r="B467" s="832" t="s">
        <v>576</v>
      </c>
      <c r="C467" s="835" t="s">
        <v>605</v>
      </c>
      <c r="D467" s="863" t="s">
        <v>606</v>
      </c>
      <c r="E467" s="835" t="s">
        <v>2968</v>
      </c>
      <c r="F467" s="863" t="s">
        <v>2969</v>
      </c>
      <c r="G467" s="835" t="s">
        <v>3143</v>
      </c>
      <c r="H467" s="835" t="s">
        <v>3144</v>
      </c>
      <c r="I467" s="849">
        <v>4623</v>
      </c>
      <c r="J467" s="849">
        <v>9</v>
      </c>
      <c r="K467" s="850">
        <v>41607</v>
      </c>
    </row>
    <row r="468" spans="1:11" ht="14.4" customHeight="1" x14ac:dyDescent="0.3">
      <c r="A468" s="831" t="s">
        <v>575</v>
      </c>
      <c r="B468" s="832" t="s">
        <v>576</v>
      </c>
      <c r="C468" s="835" t="s">
        <v>605</v>
      </c>
      <c r="D468" s="863" t="s">
        <v>606</v>
      </c>
      <c r="E468" s="835" t="s">
        <v>2968</v>
      </c>
      <c r="F468" s="863" t="s">
        <v>2969</v>
      </c>
      <c r="G468" s="835" t="s">
        <v>3145</v>
      </c>
      <c r="H468" s="835" t="s">
        <v>3146</v>
      </c>
      <c r="I468" s="849">
        <v>4623</v>
      </c>
      <c r="J468" s="849">
        <v>10</v>
      </c>
      <c r="K468" s="850">
        <v>46230</v>
      </c>
    </row>
    <row r="469" spans="1:11" ht="14.4" customHeight="1" x14ac:dyDescent="0.3">
      <c r="A469" s="831" t="s">
        <v>575</v>
      </c>
      <c r="B469" s="832" t="s">
        <v>576</v>
      </c>
      <c r="C469" s="835" t="s">
        <v>605</v>
      </c>
      <c r="D469" s="863" t="s">
        <v>606</v>
      </c>
      <c r="E469" s="835" t="s">
        <v>2968</v>
      </c>
      <c r="F469" s="863" t="s">
        <v>2969</v>
      </c>
      <c r="G469" s="835" t="s">
        <v>3147</v>
      </c>
      <c r="H469" s="835" t="s">
        <v>3148</v>
      </c>
      <c r="I469" s="849">
        <v>4623</v>
      </c>
      <c r="J469" s="849">
        <v>57</v>
      </c>
      <c r="K469" s="850">
        <v>263511</v>
      </c>
    </row>
    <row r="470" spans="1:11" ht="14.4" customHeight="1" x14ac:dyDescent="0.3">
      <c r="A470" s="831" t="s">
        <v>575</v>
      </c>
      <c r="B470" s="832" t="s">
        <v>576</v>
      </c>
      <c r="C470" s="835" t="s">
        <v>605</v>
      </c>
      <c r="D470" s="863" t="s">
        <v>606</v>
      </c>
      <c r="E470" s="835" t="s">
        <v>2968</v>
      </c>
      <c r="F470" s="863" t="s">
        <v>2969</v>
      </c>
      <c r="G470" s="835" t="s">
        <v>3149</v>
      </c>
      <c r="H470" s="835" t="s">
        <v>3150</v>
      </c>
      <c r="I470" s="849">
        <v>4623</v>
      </c>
      <c r="J470" s="849">
        <v>1</v>
      </c>
      <c r="K470" s="850">
        <v>4623</v>
      </c>
    </row>
    <row r="471" spans="1:11" ht="14.4" customHeight="1" x14ac:dyDescent="0.3">
      <c r="A471" s="831" t="s">
        <v>575</v>
      </c>
      <c r="B471" s="832" t="s">
        <v>576</v>
      </c>
      <c r="C471" s="835" t="s">
        <v>605</v>
      </c>
      <c r="D471" s="863" t="s">
        <v>606</v>
      </c>
      <c r="E471" s="835" t="s">
        <v>2968</v>
      </c>
      <c r="F471" s="863" t="s">
        <v>2969</v>
      </c>
      <c r="G471" s="835" t="s">
        <v>3151</v>
      </c>
      <c r="H471" s="835" t="s">
        <v>3152</v>
      </c>
      <c r="I471" s="849">
        <v>552</v>
      </c>
      <c r="J471" s="849">
        <v>2</v>
      </c>
      <c r="K471" s="850">
        <v>1104</v>
      </c>
    </row>
    <row r="472" spans="1:11" ht="14.4" customHeight="1" x14ac:dyDescent="0.3">
      <c r="A472" s="831" t="s">
        <v>575</v>
      </c>
      <c r="B472" s="832" t="s">
        <v>576</v>
      </c>
      <c r="C472" s="835" t="s">
        <v>605</v>
      </c>
      <c r="D472" s="863" t="s">
        <v>606</v>
      </c>
      <c r="E472" s="835" t="s">
        <v>2968</v>
      </c>
      <c r="F472" s="863" t="s">
        <v>2969</v>
      </c>
      <c r="G472" s="835" t="s">
        <v>3153</v>
      </c>
      <c r="H472" s="835" t="s">
        <v>3154</v>
      </c>
      <c r="I472" s="849">
        <v>552</v>
      </c>
      <c r="J472" s="849">
        <v>24</v>
      </c>
      <c r="K472" s="850">
        <v>13248</v>
      </c>
    </row>
    <row r="473" spans="1:11" ht="14.4" customHeight="1" x14ac:dyDescent="0.3">
      <c r="A473" s="831" t="s">
        <v>575</v>
      </c>
      <c r="B473" s="832" t="s">
        <v>576</v>
      </c>
      <c r="C473" s="835" t="s">
        <v>605</v>
      </c>
      <c r="D473" s="863" t="s">
        <v>606</v>
      </c>
      <c r="E473" s="835" t="s">
        <v>2968</v>
      </c>
      <c r="F473" s="863" t="s">
        <v>2969</v>
      </c>
      <c r="G473" s="835" t="s">
        <v>3155</v>
      </c>
      <c r="H473" s="835" t="s">
        <v>3156</v>
      </c>
      <c r="I473" s="849">
        <v>1409.727333984375</v>
      </c>
      <c r="J473" s="849">
        <v>309</v>
      </c>
      <c r="K473" s="850">
        <v>440634.00004577637</v>
      </c>
    </row>
    <row r="474" spans="1:11" ht="14.4" customHeight="1" x14ac:dyDescent="0.3">
      <c r="A474" s="831" t="s">
        <v>575</v>
      </c>
      <c r="B474" s="832" t="s">
        <v>576</v>
      </c>
      <c r="C474" s="835" t="s">
        <v>605</v>
      </c>
      <c r="D474" s="863" t="s">
        <v>606</v>
      </c>
      <c r="E474" s="835" t="s">
        <v>2968</v>
      </c>
      <c r="F474" s="863" t="s">
        <v>2969</v>
      </c>
      <c r="G474" s="835" t="s">
        <v>3157</v>
      </c>
      <c r="H474" s="835" t="s">
        <v>3158</v>
      </c>
      <c r="I474" s="849">
        <v>5520</v>
      </c>
      <c r="J474" s="849">
        <v>2</v>
      </c>
      <c r="K474" s="850">
        <v>11040</v>
      </c>
    </row>
    <row r="475" spans="1:11" ht="14.4" customHeight="1" x14ac:dyDescent="0.3">
      <c r="A475" s="831" t="s">
        <v>575</v>
      </c>
      <c r="B475" s="832" t="s">
        <v>576</v>
      </c>
      <c r="C475" s="835" t="s">
        <v>605</v>
      </c>
      <c r="D475" s="863" t="s">
        <v>606</v>
      </c>
      <c r="E475" s="835" t="s">
        <v>2968</v>
      </c>
      <c r="F475" s="863" t="s">
        <v>2969</v>
      </c>
      <c r="G475" s="835" t="s">
        <v>3157</v>
      </c>
      <c r="H475" s="835" t="s">
        <v>3159</v>
      </c>
      <c r="I475" s="849">
        <v>5542.97021484375</v>
      </c>
      <c r="J475" s="849">
        <v>2</v>
      </c>
      <c r="K475" s="850">
        <v>11085.9404296875</v>
      </c>
    </row>
    <row r="476" spans="1:11" ht="14.4" customHeight="1" x14ac:dyDescent="0.3">
      <c r="A476" s="831" t="s">
        <v>575</v>
      </c>
      <c r="B476" s="832" t="s">
        <v>576</v>
      </c>
      <c r="C476" s="835" t="s">
        <v>605</v>
      </c>
      <c r="D476" s="863" t="s">
        <v>606</v>
      </c>
      <c r="E476" s="835" t="s">
        <v>2968</v>
      </c>
      <c r="F476" s="863" t="s">
        <v>2969</v>
      </c>
      <c r="G476" s="835" t="s">
        <v>3160</v>
      </c>
      <c r="H476" s="835" t="s">
        <v>3161</v>
      </c>
      <c r="I476" s="849">
        <v>7796.56005859375</v>
      </c>
      <c r="J476" s="849">
        <v>1</v>
      </c>
      <c r="K476" s="850">
        <v>7796.56005859375</v>
      </c>
    </row>
    <row r="477" spans="1:11" ht="14.4" customHeight="1" x14ac:dyDescent="0.3">
      <c r="A477" s="831" t="s">
        <v>575</v>
      </c>
      <c r="B477" s="832" t="s">
        <v>576</v>
      </c>
      <c r="C477" s="835" t="s">
        <v>605</v>
      </c>
      <c r="D477" s="863" t="s">
        <v>606</v>
      </c>
      <c r="E477" s="835" t="s">
        <v>2968</v>
      </c>
      <c r="F477" s="863" t="s">
        <v>2969</v>
      </c>
      <c r="G477" s="835" t="s">
        <v>3162</v>
      </c>
      <c r="H477" s="835" t="s">
        <v>3163</v>
      </c>
      <c r="I477" s="849">
        <v>1191.9199951171875</v>
      </c>
      <c r="J477" s="849">
        <v>21</v>
      </c>
      <c r="K477" s="850">
        <v>31369.91015625</v>
      </c>
    </row>
    <row r="478" spans="1:11" ht="14.4" customHeight="1" x14ac:dyDescent="0.3">
      <c r="A478" s="831" t="s">
        <v>575</v>
      </c>
      <c r="B478" s="832" t="s">
        <v>576</v>
      </c>
      <c r="C478" s="835" t="s">
        <v>605</v>
      </c>
      <c r="D478" s="863" t="s">
        <v>606</v>
      </c>
      <c r="E478" s="835" t="s">
        <v>2968</v>
      </c>
      <c r="F478" s="863" t="s">
        <v>2969</v>
      </c>
      <c r="G478" s="835" t="s">
        <v>3164</v>
      </c>
      <c r="H478" s="835" t="s">
        <v>3165</v>
      </c>
      <c r="I478" s="849">
        <v>1924.4949951171875</v>
      </c>
      <c r="J478" s="849">
        <v>2</v>
      </c>
      <c r="K478" s="850">
        <v>3848.989990234375</v>
      </c>
    </row>
    <row r="479" spans="1:11" ht="14.4" customHeight="1" x14ac:dyDescent="0.3">
      <c r="A479" s="831" t="s">
        <v>575</v>
      </c>
      <c r="B479" s="832" t="s">
        <v>576</v>
      </c>
      <c r="C479" s="835" t="s">
        <v>605</v>
      </c>
      <c r="D479" s="863" t="s">
        <v>606</v>
      </c>
      <c r="E479" s="835" t="s">
        <v>2968</v>
      </c>
      <c r="F479" s="863" t="s">
        <v>2969</v>
      </c>
      <c r="G479" s="835" t="s">
        <v>3166</v>
      </c>
      <c r="H479" s="835" t="s">
        <v>3167</v>
      </c>
      <c r="I479" s="849">
        <v>8320.25</v>
      </c>
      <c r="J479" s="849">
        <v>2</v>
      </c>
      <c r="K479" s="850">
        <v>16640.5</v>
      </c>
    </row>
    <row r="480" spans="1:11" ht="14.4" customHeight="1" x14ac:dyDescent="0.3">
      <c r="A480" s="831" t="s">
        <v>575</v>
      </c>
      <c r="B480" s="832" t="s">
        <v>576</v>
      </c>
      <c r="C480" s="835" t="s">
        <v>605</v>
      </c>
      <c r="D480" s="863" t="s">
        <v>606</v>
      </c>
      <c r="E480" s="835" t="s">
        <v>2968</v>
      </c>
      <c r="F480" s="863" t="s">
        <v>2969</v>
      </c>
      <c r="G480" s="835" t="s">
        <v>3168</v>
      </c>
      <c r="H480" s="835" t="s">
        <v>3169</v>
      </c>
      <c r="I480" s="849">
        <v>8320.25</v>
      </c>
      <c r="J480" s="849">
        <v>1</v>
      </c>
      <c r="K480" s="850">
        <v>8320.25</v>
      </c>
    </row>
    <row r="481" spans="1:11" ht="14.4" customHeight="1" x14ac:dyDescent="0.3">
      <c r="A481" s="831" t="s">
        <v>575</v>
      </c>
      <c r="B481" s="832" t="s">
        <v>576</v>
      </c>
      <c r="C481" s="835" t="s">
        <v>605</v>
      </c>
      <c r="D481" s="863" t="s">
        <v>606</v>
      </c>
      <c r="E481" s="835" t="s">
        <v>2968</v>
      </c>
      <c r="F481" s="863" t="s">
        <v>2969</v>
      </c>
      <c r="G481" s="835" t="s">
        <v>3170</v>
      </c>
      <c r="H481" s="835" t="s">
        <v>3171</v>
      </c>
      <c r="I481" s="849">
        <v>8320.25</v>
      </c>
      <c r="J481" s="849">
        <v>9</v>
      </c>
      <c r="K481" s="850">
        <v>74882.25</v>
      </c>
    </row>
    <row r="482" spans="1:11" ht="14.4" customHeight="1" x14ac:dyDescent="0.3">
      <c r="A482" s="831" t="s">
        <v>575</v>
      </c>
      <c r="B482" s="832" t="s">
        <v>576</v>
      </c>
      <c r="C482" s="835" t="s">
        <v>605</v>
      </c>
      <c r="D482" s="863" t="s">
        <v>606</v>
      </c>
      <c r="E482" s="835" t="s">
        <v>2968</v>
      </c>
      <c r="F482" s="863" t="s">
        <v>2969</v>
      </c>
      <c r="G482" s="835" t="s">
        <v>3172</v>
      </c>
      <c r="H482" s="835" t="s">
        <v>3173</v>
      </c>
      <c r="I482" s="849">
        <v>7414.1120117187502</v>
      </c>
      <c r="J482" s="849">
        <v>22</v>
      </c>
      <c r="K482" s="850">
        <v>183389.6201171875</v>
      </c>
    </row>
    <row r="483" spans="1:11" ht="14.4" customHeight="1" x14ac:dyDescent="0.3">
      <c r="A483" s="831" t="s">
        <v>575</v>
      </c>
      <c r="B483" s="832" t="s">
        <v>576</v>
      </c>
      <c r="C483" s="835" t="s">
        <v>605</v>
      </c>
      <c r="D483" s="863" t="s">
        <v>606</v>
      </c>
      <c r="E483" s="835" t="s">
        <v>2968</v>
      </c>
      <c r="F483" s="863" t="s">
        <v>2969</v>
      </c>
      <c r="G483" s="835" t="s">
        <v>3174</v>
      </c>
      <c r="H483" s="835" t="s">
        <v>3175</v>
      </c>
      <c r="I483" s="849">
        <v>7187.5775146484375</v>
      </c>
      <c r="J483" s="849">
        <v>26</v>
      </c>
      <c r="K483" s="850">
        <v>219767.6875</v>
      </c>
    </row>
    <row r="484" spans="1:11" ht="14.4" customHeight="1" x14ac:dyDescent="0.3">
      <c r="A484" s="831" t="s">
        <v>575</v>
      </c>
      <c r="B484" s="832" t="s">
        <v>576</v>
      </c>
      <c r="C484" s="835" t="s">
        <v>605</v>
      </c>
      <c r="D484" s="863" t="s">
        <v>606</v>
      </c>
      <c r="E484" s="835" t="s">
        <v>2968</v>
      </c>
      <c r="F484" s="863" t="s">
        <v>2969</v>
      </c>
      <c r="G484" s="835" t="s">
        <v>3176</v>
      </c>
      <c r="H484" s="835" t="s">
        <v>3177</v>
      </c>
      <c r="I484" s="849">
        <v>8664.3701171875</v>
      </c>
      <c r="J484" s="849">
        <v>2</v>
      </c>
      <c r="K484" s="850">
        <v>17328.740234375</v>
      </c>
    </row>
    <row r="485" spans="1:11" ht="14.4" customHeight="1" x14ac:dyDescent="0.3">
      <c r="A485" s="831" t="s">
        <v>575</v>
      </c>
      <c r="B485" s="832" t="s">
        <v>576</v>
      </c>
      <c r="C485" s="835" t="s">
        <v>605</v>
      </c>
      <c r="D485" s="863" t="s">
        <v>606</v>
      </c>
      <c r="E485" s="835" t="s">
        <v>2968</v>
      </c>
      <c r="F485" s="863" t="s">
        <v>2969</v>
      </c>
      <c r="G485" s="835" t="s">
        <v>3178</v>
      </c>
      <c r="H485" s="835" t="s">
        <v>3179</v>
      </c>
      <c r="I485" s="849">
        <v>1130.7614310128349</v>
      </c>
      <c r="J485" s="849">
        <v>60</v>
      </c>
      <c r="K485" s="850">
        <v>82132.9599609375</v>
      </c>
    </row>
    <row r="486" spans="1:11" ht="14.4" customHeight="1" x14ac:dyDescent="0.3">
      <c r="A486" s="831" t="s">
        <v>575</v>
      </c>
      <c r="B486" s="832" t="s">
        <v>576</v>
      </c>
      <c r="C486" s="835" t="s">
        <v>605</v>
      </c>
      <c r="D486" s="863" t="s">
        <v>606</v>
      </c>
      <c r="E486" s="835" t="s">
        <v>2968</v>
      </c>
      <c r="F486" s="863" t="s">
        <v>2969</v>
      </c>
      <c r="G486" s="835" t="s">
        <v>3180</v>
      </c>
      <c r="H486" s="835" t="s">
        <v>3181</v>
      </c>
      <c r="I486" s="849">
        <v>15200.009765625</v>
      </c>
      <c r="J486" s="849">
        <v>1</v>
      </c>
      <c r="K486" s="850">
        <v>15200.009765625</v>
      </c>
    </row>
    <row r="487" spans="1:11" ht="14.4" customHeight="1" x14ac:dyDescent="0.3">
      <c r="A487" s="831" t="s">
        <v>575</v>
      </c>
      <c r="B487" s="832" t="s">
        <v>576</v>
      </c>
      <c r="C487" s="835" t="s">
        <v>605</v>
      </c>
      <c r="D487" s="863" t="s">
        <v>606</v>
      </c>
      <c r="E487" s="835" t="s">
        <v>2968</v>
      </c>
      <c r="F487" s="863" t="s">
        <v>2969</v>
      </c>
      <c r="G487" s="835" t="s">
        <v>3182</v>
      </c>
      <c r="H487" s="835" t="s">
        <v>3183</v>
      </c>
      <c r="I487" s="849">
        <v>900</v>
      </c>
      <c r="J487" s="849">
        <v>9</v>
      </c>
      <c r="K487" s="850">
        <v>8100.009765625</v>
      </c>
    </row>
    <row r="488" spans="1:11" ht="14.4" customHeight="1" x14ac:dyDescent="0.3">
      <c r="A488" s="831" t="s">
        <v>575</v>
      </c>
      <c r="B488" s="832" t="s">
        <v>576</v>
      </c>
      <c r="C488" s="835" t="s">
        <v>605</v>
      </c>
      <c r="D488" s="863" t="s">
        <v>606</v>
      </c>
      <c r="E488" s="835" t="s">
        <v>2968</v>
      </c>
      <c r="F488" s="863" t="s">
        <v>2969</v>
      </c>
      <c r="G488" s="835" t="s">
        <v>3184</v>
      </c>
      <c r="H488" s="835" t="s">
        <v>3185</v>
      </c>
      <c r="I488" s="849">
        <v>0</v>
      </c>
      <c r="J488" s="849">
        <v>8</v>
      </c>
      <c r="K488" s="850">
        <v>0</v>
      </c>
    </row>
    <row r="489" spans="1:11" ht="14.4" customHeight="1" x14ac:dyDescent="0.3">
      <c r="A489" s="831" t="s">
        <v>575</v>
      </c>
      <c r="B489" s="832" t="s">
        <v>576</v>
      </c>
      <c r="C489" s="835" t="s">
        <v>605</v>
      </c>
      <c r="D489" s="863" t="s">
        <v>606</v>
      </c>
      <c r="E489" s="835" t="s">
        <v>2968</v>
      </c>
      <c r="F489" s="863" t="s">
        <v>2969</v>
      </c>
      <c r="G489" s="835" t="s">
        <v>3186</v>
      </c>
      <c r="H489" s="835" t="s">
        <v>3187</v>
      </c>
      <c r="I489" s="849">
        <v>749.989990234375</v>
      </c>
      <c r="J489" s="849">
        <v>2</v>
      </c>
      <c r="K489" s="850">
        <v>1499.97998046875</v>
      </c>
    </row>
    <row r="490" spans="1:11" ht="14.4" customHeight="1" x14ac:dyDescent="0.3">
      <c r="A490" s="831" t="s">
        <v>575</v>
      </c>
      <c r="B490" s="832" t="s">
        <v>576</v>
      </c>
      <c r="C490" s="835" t="s">
        <v>605</v>
      </c>
      <c r="D490" s="863" t="s">
        <v>606</v>
      </c>
      <c r="E490" s="835" t="s">
        <v>2968</v>
      </c>
      <c r="F490" s="863" t="s">
        <v>2969</v>
      </c>
      <c r="G490" s="835" t="s">
        <v>3188</v>
      </c>
      <c r="H490" s="835" t="s">
        <v>3189</v>
      </c>
      <c r="I490" s="849">
        <v>749.989990234375</v>
      </c>
      <c r="J490" s="849">
        <v>2</v>
      </c>
      <c r="K490" s="850">
        <v>1499.97998046875</v>
      </c>
    </row>
    <row r="491" spans="1:11" ht="14.4" customHeight="1" x14ac:dyDescent="0.3">
      <c r="A491" s="831" t="s">
        <v>575</v>
      </c>
      <c r="B491" s="832" t="s">
        <v>576</v>
      </c>
      <c r="C491" s="835" t="s">
        <v>605</v>
      </c>
      <c r="D491" s="863" t="s">
        <v>606</v>
      </c>
      <c r="E491" s="835" t="s">
        <v>2968</v>
      </c>
      <c r="F491" s="863" t="s">
        <v>2969</v>
      </c>
      <c r="G491" s="835" t="s">
        <v>3190</v>
      </c>
      <c r="H491" s="835" t="s">
        <v>3191</v>
      </c>
      <c r="I491" s="849">
        <v>0</v>
      </c>
      <c r="J491" s="849">
        <v>1</v>
      </c>
      <c r="K491" s="850">
        <v>0</v>
      </c>
    </row>
    <row r="492" spans="1:11" ht="14.4" customHeight="1" x14ac:dyDescent="0.3">
      <c r="A492" s="831" t="s">
        <v>575</v>
      </c>
      <c r="B492" s="832" t="s">
        <v>576</v>
      </c>
      <c r="C492" s="835" t="s">
        <v>605</v>
      </c>
      <c r="D492" s="863" t="s">
        <v>606</v>
      </c>
      <c r="E492" s="835" t="s">
        <v>2968</v>
      </c>
      <c r="F492" s="863" t="s">
        <v>2969</v>
      </c>
      <c r="G492" s="835" t="s">
        <v>3192</v>
      </c>
      <c r="H492" s="835" t="s">
        <v>3193</v>
      </c>
      <c r="I492" s="849">
        <v>0</v>
      </c>
      <c r="J492" s="849">
        <v>2</v>
      </c>
      <c r="K492" s="850">
        <v>0</v>
      </c>
    </row>
    <row r="493" spans="1:11" ht="14.4" customHeight="1" x14ac:dyDescent="0.3">
      <c r="A493" s="831" t="s">
        <v>575</v>
      </c>
      <c r="B493" s="832" t="s">
        <v>576</v>
      </c>
      <c r="C493" s="835" t="s">
        <v>605</v>
      </c>
      <c r="D493" s="863" t="s">
        <v>606</v>
      </c>
      <c r="E493" s="835" t="s">
        <v>2968</v>
      </c>
      <c r="F493" s="863" t="s">
        <v>2969</v>
      </c>
      <c r="G493" s="835" t="s">
        <v>3194</v>
      </c>
      <c r="H493" s="835" t="s">
        <v>3195</v>
      </c>
      <c r="I493" s="849">
        <v>1767.053255200386</v>
      </c>
      <c r="J493" s="849">
        <v>5</v>
      </c>
      <c r="K493" s="850">
        <v>21201.179531225935</v>
      </c>
    </row>
    <row r="494" spans="1:11" ht="14.4" customHeight="1" x14ac:dyDescent="0.3">
      <c r="A494" s="831" t="s">
        <v>575</v>
      </c>
      <c r="B494" s="832" t="s">
        <v>576</v>
      </c>
      <c r="C494" s="835" t="s">
        <v>605</v>
      </c>
      <c r="D494" s="863" t="s">
        <v>606</v>
      </c>
      <c r="E494" s="835" t="s">
        <v>2968</v>
      </c>
      <c r="F494" s="863" t="s">
        <v>2969</v>
      </c>
      <c r="G494" s="835" t="s">
        <v>3196</v>
      </c>
      <c r="H494" s="835" t="s">
        <v>3197</v>
      </c>
      <c r="I494" s="849">
        <v>5300.009765625</v>
      </c>
      <c r="J494" s="849">
        <v>1</v>
      </c>
      <c r="K494" s="850">
        <v>5300.009765625</v>
      </c>
    </row>
    <row r="495" spans="1:11" ht="14.4" customHeight="1" x14ac:dyDescent="0.3">
      <c r="A495" s="831" t="s">
        <v>575</v>
      </c>
      <c r="B495" s="832" t="s">
        <v>576</v>
      </c>
      <c r="C495" s="835" t="s">
        <v>605</v>
      </c>
      <c r="D495" s="863" t="s">
        <v>606</v>
      </c>
      <c r="E495" s="835" t="s">
        <v>2968</v>
      </c>
      <c r="F495" s="863" t="s">
        <v>2969</v>
      </c>
      <c r="G495" s="835" t="s">
        <v>3198</v>
      </c>
      <c r="H495" s="835" t="s">
        <v>3199</v>
      </c>
      <c r="I495" s="849">
        <v>5300.009765625</v>
      </c>
      <c r="J495" s="849">
        <v>2</v>
      </c>
      <c r="K495" s="850">
        <v>10600.009765625</v>
      </c>
    </row>
    <row r="496" spans="1:11" ht="14.4" customHeight="1" x14ac:dyDescent="0.3">
      <c r="A496" s="831" t="s">
        <v>575</v>
      </c>
      <c r="B496" s="832" t="s">
        <v>576</v>
      </c>
      <c r="C496" s="835" t="s">
        <v>605</v>
      </c>
      <c r="D496" s="863" t="s">
        <v>606</v>
      </c>
      <c r="E496" s="835" t="s">
        <v>2968</v>
      </c>
      <c r="F496" s="863" t="s">
        <v>2969</v>
      </c>
      <c r="G496" s="835" t="s">
        <v>3200</v>
      </c>
      <c r="H496" s="835" t="s">
        <v>3201</v>
      </c>
      <c r="I496" s="849">
        <v>0</v>
      </c>
      <c r="J496" s="849">
        <v>2</v>
      </c>
      <c r="K496" s="850">
        <v>0</v>
      </c>
    </row>
    <row r="497" spans="1:11" ht="14.4" customHeight="1" x14ac:dyDescent="0.3">
      <c r="A497" s="831" t="s">
        <v>575</v>
      </c>
      <c r="B497" s="832" t="s">
        <v>576</v>
      </c>
      <c r="C497" s="835" t="s">
        <v>605</v>
      </c>
      <c r="D497" s="863" t="s">
        <v>606</v>
      </c>
      <c r="E497" s="835" t="s">
        <v>2968</v>
      </c>
      <c r="F497" s="863" t="s">
        <v>2969</v>
      </c>
      <c r="G497" s="835" t="s">
        <v>3202</v>
      </c>
      <c r="H497" s="835" t="s">
        <v>3203</v>
      </c>
      <c r="I497" s="849">
        <v>0</v>
      </c>
      <c r="J497" s="849">
        <v>1</v>
      </c>
      <c r="K497" s="850">
        <v>0</v>
      </c>
    </row>
    <row r="498" spans="1:11" ht="14.4" customHeight="1" x14ac:dyDescent="0.3">
      <c r="A498" s="831" t="s">
        <v>575</v>
      </c>
      <c r="B498" s="832" t="s">
        <v>576</v>
      </c>
      <c r="C498" s="835" t="s">
        <v>605</v>
      </c>
      <c r="D498" s="863" t="s">
        <v>606</v>
      </c>
      <c r="E498" s="835" t="s">
        <v>2968</v>
      </c>
      <c r="F498" s="863" t="s">
        <v>2969</v>
      </c>
      <c r="G498" s="835" t="s">
        <v>3204</v>
      </c>
      <c r="H498" s="835" t="s">
        <v>3205</v>
      </c>
      <c r="I498" s="849">
        <v>0</v>
      </c>
      <c r="J498" s="849">
        <v>1</v>
      </c>
      <c r="K498" s="850">
        <v>0</v>
      </c>
    </row>
    <row r="499" spans="1:11" ht="14.4" customHeight="1" x14ac:dyDescent="0.3">
      <c r="A499" s="831" t="s">
        <v>575</v>
      </c>
      <c r="B499" s="832" t="s">
        <v>576</v>
      </c>
      <c r="C499" s="835" t="s">
        <v>605</v>
      </c>
      <c r="D499" s="863" t="s">
        <v>606</v>
      </c>
      <c r="E499" s="835" t="s">
        <v>2968</v>
      </c>
      <c r="F499" s="863" t="s">
        <v>2969</v>
      </c>
      <c r="G499" s="835" t="s">
        <v>3206</v>
      </c>
      <c r="H499" s="835" t="s">
        <v>3207</v>
      </c>
      <c r="I499" s="849">
        <v>6500</v>
      </c>
      <c r="J499" s="849">
        <v>2</v>
      </c>
      <c r="K499" s="850">
        <v>12999.990234375</v>
      </c>
    </row>
    <row r="500" spans="1:11" ht="14.4" customHeight="1" x14ac:dyDescent="0.3">
      <c r="A500" s="831" t="s">
        <v>575</v>
      </c>
      <c r="B500" s="832" t="s">
        <v>576</v>
      </c>
      <c r="C500" s="835" t="s">
        <v>605</v>
      </c>
      <c r="D500" s="863" t="s">
        <v>606</v>
      </c>
      <c r="E500" s="835" t="s">
        <v>2968</v>
      </c>
      <c r="F500" s="863" t="s">
        <v>2969</v>
      </c>
      <c r="G500" s="835" t="s">
        <v>3208</v>
      </c>
      <c r="H500" s="835" t="s">
        <v>3209</v>
      </c>
      <c r="I500" s="849">
        <v>0</v>
      </c>
      <c r="J500" s="849">
        <v>2</v>
      </c>
      <c r="K500" s="850">
        <v>0</v>
      </c>
    </row>
    <row r="501" spans="1:11" ht="14.4" customHeight="1" x14ac:dyDescent="0.3">
      <c r="A501" s="831" t="s">
        <v>575</v>
      </c>
      <c r="B501" s="832" t="s">
        <v>576</v>
      </c>
      <c r="C501" s="835" t="s">
        <v>605</v>
      </c>
      <c r="D501" s="863" t="s">
        <v>606</v>
      </c>
      <c r="E501" s="835" t="s">
        <v>2968</v>
      </c>
      <c r="F501" s="863" t="s">
        <v>2969</v>
      </c>
      <c r="G501" s="835" t="s">
        <v>3210</v>
      </c>
      <c r="H501" s="835" t="s">
        <v>3211</v>
      </c>
      <c r="I501" s="849">
        <v>552</v>
      </c>
      <c r="J501" s="849">
        <v>6</v>
      </c>
      <c r="K501" s="850">
        <v>3312</v>
      </c>
    </row>
    <row r="502" spans="1:11" ht="14.4" customHeight="1" x14ac:dyDescent="0.3">
      <c r="A502" s="831" t="s">
        <v>575</v>
      </c>
      <c r="B502" s="832" t="s">
        <v>576</v>
      </c>
      <c r="C502" s="835" t="s">
        <v>605</v>
      </c>
      <c r="D502" s="863" t="s">
        <v>606</v>
      </c>
      <c r="E502" s="835" t="s">
        <v>2968</v>
      </c>
      <c r="F502" s="863" t="s">
        <v>2969</v>
      </c>
      <c r="G502" s="835" t="s">
        <v>3212</v>
      </c>
      <c r="H502" s="835" t="s">
        <v>3213</v>
      </c>
      <c r="I502" s="849">
        <v>15747</v>
      </c>
      <c r="J502" s="849">
        <v>7</v>
      </c>
      <c r="K502" s="850">
        <v>110229</v>
      </c>
    </row>
    <row r="503" spans="1:11" ht="14.4" customHeight="1" x14ac:dyDescent="0.3">
      <c r="A503" s="831" t="s">
        <v>575</v>
      </c>
      <c r="B503" s="832" t="s">
        <v>576</v>
      </c>
      <c r="C503" s="835" t="s">
        <v>605</v>
      </c>
      <c r="D503" s="863" t="s">
        <v>606</v>
      </c>
      <c r="E503" s="835" t="s">
        <v>2968</v>
      </c>
      <c r="F503" s="863" t="s">
        <v>2969</v>
      </c>
      <c r="G503" s="835" t="s">
        <v>3214</v>
      </c>
      <c r="H503" s="835" t="s">
        <v>3215</v>
      </c>
      <c r="I503" s="849">
        <v>38881.5</v>
      </c>
      <c r="J503" s="849">
        <v>3</v>
      </c>
      <c r="K503" s="850">
        <v>103689.4296875</v>
      </c>
    </row>
    <row r="504" spans="1:11" ht="14.4" customHeight="1" x14ac:dyDescent="0.3">
      <c r="A504" s="831" t="s">
        <v>575</v>
      </c>
      <c r="B504" s="832" t="s">
        <v>576</v>
      </c>
      <c r="C504" s="835" t="s">
        <v>605</v>
      </c>
      <c r="D504" s="863" t="s">
        <v>606</v>
      </c>
      <c r="E504" s="835" t="s">
        <v>2968</v>
      </c>
      <c r="F504" s="863" t="s">
        <v>2969</v>
      </c>
      <c r="G504" s="835" t="s">
        <v>3216</v>
      </c>
      <c r="H504" s="835" t="s">
        <v>3217</v>
      </c>
      <c r="I504" s="849">
        <v>51842</v>
      </c>
      <c r="J504" s="849">
        <v>1</v>
      </c>
      <c r="K504" s="850">
        <v>51842</v>
      </c>
    </row>
    <row r="505" spans="1:11" ht="14.4" customHeight="1" x14ac:dyDescent="0.3">
      <c r="A505" s="831" t="s">
        <v>575</v>
      </c>
      <c r="B505" s="832" t="s">
        <v>576</v>
      </c>
      <c r="C505" s="835" t="s">
        <v>605</v>
      </c>
      <c r="D505" s="863" t="s">
        <v>606</v>
      </c>
      <c r="E505" s="835" t="s">
        <v>2968</v>
      </c>
      <c r="F505" s="863" t="s">
        <v>2969</v>
      </c>
      <c r="G505" s="835" t="s">
        <v>3218</v>
      </c>
      <c r="H505" s="835" t="s">
        <v>3219</v>
      </c>
      <c r="I505" s="849">
        <v>5.429999828338623</v>
      </c>
      <c r="J505" s="849">
        <v>1</v>
      </c>
      <c r="K505" s="850">
        <v>5.429999828338623</v>
      </c>
    </row>
    <row r="506" spans="1:11" ht="14.4" customHeight="1" x14ac:dyDescent="0.3">
      <c r="A506" s="831" t="s">
        <v>575</v>
      </c>
      <c r="B506" s="832" t="s">
        <v>576</v>
      </c>
      <c r="C506" s="835" t="s">
        <v>605</v>
      </c>
      <c r="D506" s="863" t="s">
        <v>606</v>
      </c>
      <c r="E506" s="835" t="s">
        <v>2968</v>
      </c>
      <c r="F506" s="863" t="s">
        <v>2969</v>
      </c>
      <c r="G506" s="835" t="s">
        <v>3220</v>
      </c>
      <c r="H506" s="835" t="s">
        <v>3221</v>
      </c>
      <c r="I506" s="849">
        <v>51842</v>
      </c>
      <c r="J506" s="849">
        <v>1</v>
      </c>
      <c r="K506" s="850">
        <v>51842</v>
      </c>
    </row>
    <row r="507" spans="1:11" ht="14.4" customHeight="1" x14ac:dyDescent="0.3">
      <c r="A507" s="831" t="s">
        <v>575</v>
      </c>
      <c r="B507" s="832" t="s">
        <v>576</v>
      </c>
      <c r="C507" s="835" t="s">
        <v>605</v>
      </c>
      <c r="D507" s="863" t="s">
        <v>606</v>
      </c>
      <c r="E507" s="835" t="s">
        <v>2968</v>
      </c>
      <c r="F507" s="863" t="s">
        <v>2969</v>
      </c>
      <c r="G507" s="835" t="s">
        <v>3222</v>
      </c>
      <c r="H507" s="835" t="s">
        <v>3223</v>
      </c>
      <c r="I507" s="849">
        <v>552</v>
      </c>
      <c r="J507" s="849">
        <v>4</v>
      </c>
      <c r="K507" s="850">
        <v>2208</v>
      </c>
    </row>
    <row r="508" spans="1:11" ht="14.4" customHeight="1" x14ac:dyDescent="0.3">
      <c r="A508" s="831" t="s">
        <v>575</v>
      </c>
      <c r="B508" s="832" t="s">
        <v>576</v>
      </c>
      <c r="C508" s="835" t="s">
        <v>605</v>
      </c>
      <c r="D508" s="863" t="s">
        <v>606</v>
      </c>
      <c r="E508" s="835" t="s">
        <v>2968</v>
      </c>
      <c r="F508" s="863" t="s">
        <v>2969</v>
      </c>
      <c r="G508" s="835" t="s">
        <v>3224</v>
      </c>
      <c r="H508" s="835" t="s">
        <v>3225</v>
      </c>
      <c r="I508" s="849">
        <v>315.42857142857144</v>
      </c>
      <c r="J508" s="849">
        <v>13</v>
      </c>
      <c r="K508" s="850">
        <v>3865.3798828125</v>
      </c>
    </row>
    <row r="509" spans="1:11" ht="14.4" customHeight="1" x14ac:dyDescent="0.3">
      <c r="A509" s="831" t="s">
        <v>575</v>
      </c>
      <c r="B509" s="832" t="s">
        <v>576</v>
      </c>
      <c r="C509" s="835" t="s">
        <v>605</v>
      </c>
      <c r="D509" s="863" t="s">
        <v>606</v>
      </c>
      <c r="E509" s="835" t="s">
        <v>2968</v>
      </c>
      <c r="F509" s="863" t="s">
        <v>2969</v>
      </c>
      <c r="G509" s="835" t="s">
        <v>3226</v>
      </c>
      <c r="H509" s="835" t="s">
        <v>3227</v>
      </c>
      <c r="I509" s="849">
        <v>33339.0498046875</v>
      </c>
      <c r="J509" s="849">
        <v>3</v>
      </c>
      <c r="K509" s="850">
        <v>137654.9990234375</v>
      </c>
    </row>
    <row r="510" spans="1:11" ht="14.4" customHeight="1" x14ac:dyDescent="0.3">
      <c r="A510" s="831" t="s">
        <v>575</v>
      </c>
      <c r="B510" s="832" t="s">
        <v>576</v>
      </c>
      <c r="C510" s="835" t="s">
        <v>605</v>
      </c>
      <c r="D510" s="863" t="s">
        <v>606</v>
      </c>
      <c r="E510" s="835" t="s">
        <v>2968</v>
      </c>
      <c r="F510" s="863" t="s">
        <v>2969</v>
      </c>
      <c r="G510" s="835" t="s">
        <v>3228</v>
      </c>
      <c r="H510" s="835" t="s">
        <v>3229</v>
      </c>
      <c r="I510" s="849">
        <v>2645</v>
      </c>
      <c r="J510" s="849">
        <v>2</v>
      </c>
      <c r="K510" s="850">
        <v>5290</v>
      </c>
    </row>
    <row r="511" spans="1:11" ht="14.4" customHeight="1" x14ac:dyDescent="0.3">
      <c r="A511" s="831" t="s">
        <v>575</v>
      </c>
      <c r="B511" s="832" t="s">
        <v>576</v>
      </c>
      <c r="C511" s="835" t="s">
        <v>605</v>
      </c>
      <c r="D511" s="863" t="s">
        <v>606</v>
      </c>
      <c r="E511" s="835" t="s">
        <v>2968</v>
      </c>
      <c r="F511" s="863" t="s">
        <v>2969</v>
      </c>
      <c r="G511" s="835" t="s">
        <v>3230</v>
      </c>
      <c r="H511" s="835" t="s">
        <v>3231</v>
      </c>
      <c r="I511" s="849">
        <v>2645</v>
      </c>
      <c r="J511" s="849">
        <v>2</v>
      </c>
      <c r="K511" s="850">
        <v>5290</v>
      </c>
    </row>
    <row r="512" spans="1:11" ht="14.4" customHeight="1" x14ac:dyDescent="0.3">
      <c r="A512" s="831" t="s">
        <v>575</v>
      </c>
      <c r="B512" s="832" t="s">
        <v>576</v>
      </c>
      <c r="C512" s="835" t="s">
        <v>605</v>
      </c>
      <c r="D512" s="863" t="s">
        <v>606</v>
      </c>
      <c r="E512" s="835" t="s">
        <v>2968</v>
      </c>
      <c r="F512" s="863" t="s">
        <v>2969</v>
      </c>
      <c r="G512" s="835" t="s">
        <v>3232</v>
      </c>
      <c r="H512" s="835" t="s">
        <v>3233</v>
      </c>
      <c r="I512" s="849">
        <v>2397.199951171875</v>
      </c>
      <c r="J512" s="849">
        <v>2</v>
      </c>
      <c r="K512" s="850">
        <v>5290</v>
      </c>
    </row>
    <row r="513" spans="1:11" ht="14.4" customHeight="1" x14ac:dyDescent="0.3">
      <c r="A513" s="831" t="s">
        <v>575</v>
      </c>
      <c r="B513" s="832" t="s">
        <v>576</v>
      </c>
      <c r="C513" s="835" t="s">
        <v>605</v>
      </c>
      <c r="D513" s="863" t="s">
        <v>606</v>
      </c>
      <c r="E513" s="835" t="s">
        <v>2968</v>
      </c>
      <c r="F513" s="863" t="s">
        <v>2969</v>
      </c>
      <c r="G513" s="835" t="s">
        <v>3234</v>
      </c>
      <c r="H513" s="835" t="s">
        <v>3235</v>
      </c>
      <c r="I513" s="849">
        <v>51175</v>
      </c>
      <c r="J513" s="849">
        <v>1</v>
      </c>
      <c r="K513" s="850">
        <v>51175</v>
      </c>
    </row>
    <row r="514" spans="1:11" ht="14.4" customHeight="1" x14ac:dyDescent="0.3">
      <c r="A514" s="831" t="s">
        <v>575</v>
      </c>
      <c r="B514" s="832" t="s">
        <v>576</v>
      </c>
      <c r="C514" s="835" t="s">
        <v>605</v>
      </c>
      <c r="D514" s="863" t="s">
        <v>606</v>
      </c>
      <c r="E514" s="835" t="s">
        <v>2968</v>
      </c>
      <c r="F514" s="863" t="s">
        <v>2969</v>
      </c>
      <c r="G514" s="835" t="s">
        <v>3236</v>
      </c>
      <c r="H514" s="835" t="s">
        <v>3237</v>
      </c>
      <c r="I514" s="849">
        <v>51175</v>
      </c>
      <c r="J514" s="849">
        <v>4</v>
      </c>
      <c r="K514" s="850">
        <v>204700</v>
      </c>
    </row>
    <row r="515" spans="1:11" ht="14.4" customHeight="1" x14ac:dyDescent="0.3">
      <c r="A515" s="831" t="s">
        <v>575</v>
      </c>
      <c r="B515" s="832" t="s">
        <v>576</v>
      </c>
      <c r="C515" s="835" t="s">
        <v>605</v>
      </c>
      <c r="D515" s="863" t="s">
        <v>606</v>
      </c>
      <c r="E515" s="835" t="s">
        <v>2968</v>
      </c>
      <c r="F515" s="863" t="s">
        <v>2969</v>
      </c>
      <c r="G515" s="835" t="s">
        <v>3238</v>
      </c>
      <c r="H515" s="835" t="s">
        <v>3239</v>
      </c>
      <c r="I515" s="849">
        <v>420.85443793402777</v>
      </c>
      <c r="J515" s="849">
        <v>15</v>
      </c>
      <c r="K515" s="850">
        <v>7101.8398229982704</v>
      </c>
    </row>
    <row r="516" spans="1:11" ht="14.4" customHeight="1" x14ac:dyDescent="0.3">
      <c r="A516" s="831" t="s">
        <v>575</v>
      </c>
      <c r="B516" s="832" t="s">
        <v>576</v>
      </c>
      <c r="C516" s="835" t="s">
        <v>605</v>
      </c>
      <c r="D516" s="863" t="s">
        <v>606</v>
      </c>
      <c r="E516" s="835" t="s">
        <v>2968</v>
      </c>
      <c r="F516" s="863" t="s">
        <v>2969</v>
      </c>
      <c r="G516" s="835" t="s">
        <v>3240</v>
      </c>
      <c r="H516" s="835" t="s">
        <v>3241</v>
      </c>
      <c r="I516" s="849">
        <v>8320.25</v>
      </c>
      <c r="J516" s="849">
        <v>3</v>
      </c>
      <c r="K516" s="850">
        <v>24960.75</v>
      </c>
    </row>
    <row r="517" spans="1:11" ht="14.4" customHeight="1" x14ac:dyDescent="0.3">
      <c r="A517" s="831" t="s">
        <v>575</v>
      </c>
      <c r="B517" s="832" t="s">
        <v>576</v>
      </c>
      <c r="C517" s="835" t="s">
        <v>605</v>
      </c>
      <c r="D517" s="863" t="s">
        <v>606</v>
      </c>
      <c r="E517" s="835" t="s">
        <v>2968</v>
      </c>
      <c r="F517" s="863" t="s">
        <v>2969</v>
      </c>
      <c r="G517" s="835" t="s">
        <v>3242</v>
      </c>
      <c r="H517" s="835" t="s">
        <v>3243</v>
      </c>
      <c r="I517" s="849">
        <v>8320.25</v>
      </c>
      <c r="J517" s="849">
        <v>2</v>
      </c>
      <c r="K517" s="850">
        <v>16640.5</v>
      </c>
    </row>
    <row r="518" spans="1:11" ht="14.4" customHeight="1" x14ac:dyDescent="0.3">
      <c r="A518" s="831" t="s">
        <v>575</v>
      </c>
      <c r="B518" s="832" t="s">
        <v>576</v>
      </c>
      <c r="C518" s="835" t="s">
        <v>605</v>
      </c>
      <c r="D518" s="863" t="s">
        <v>606</v>
      </c>
      <c r="E518" s="835" t="s">
        <v>2968</v>
      </c>
      <c r="F518" s="863" t="s">
        <v>2969</v>
      </c>
      <c r="G518" s="835" t="s">
        <v>3244</v>
      </c>
      <c r="H518" s="835" t="s">
        <v>3245</v>
      </c>
      <c r="I518" s="849">
        <v>7796.580078125</v>
      </c>
      <c r="J518" s="849">
        <v>2</v>
      </c>
      <c r="K518" s="850">
        <v>15593.150390625</v>
      </c>
    </row>
    <row r="519" spans="1:11" ht="14.4" customHeight="1" x14ac:dyDescent="0.3">
      <c r="A519" s="831" t="s">
        <v>575</v>
      </c>
      <c r="B519" s="832" t="s">
        <v>576</v>
      </c>
      <c r="C519" s="835" t="s">
        <v>605</v>
      </c>
      <c r="D519" s="863" t="s">
        <v>606</v>
      </c>
      <c r="E519" s="835" t="s">
        <v>2968</v>
      </c>
      <c r="F519" s="863" t="s">
        <v>2969</v>
      </c>
      <c r="G519" s="835" t="s">
        <v>3246</v>
      </c>
      <c r="H519" s="835" t="s">
        <v>3247</v>
      </c>
      <c r="I519" s="849">
        <v>8320.25</v>
      </c>
      <c r="J519" s="849">
        <v>4</v>
      </c>
      <c r="K519" s="850">
        <v>33281</v>
      </c>
    </row>
    <row r="520" spans="1:11" ht="14.4" customHeight="1" x14ac:dyDescent="0.3">
      <c r="A520" s="831" t="s">
        <v>575</v>
      </c>
      <c r="B520" s="832" t="s">
        <v>576</v>
      </c>
      <c r="C520" s="835" t="s">
        <v>605</v>
      </c>
      <c r="D520" s="863" t="s">
        <v>606</v>
      </c>
      <c r="E520" s="835" t="s">
        <v>2968</v>
      </c>
      <c r="F520" s="863" t="s">
        <v>2969</v>
      </c>
      <c r="G520" s="835" t="s">
        <v>3248</v>
      </c>
      <c r="H520" s="835" t="s">
        <v>3249</v>
      </c>
      <c r="I520" s="849">
        <v>8320.25</v>
      </c>
      <c r="J520" s="849">
        <v>1</v>
      </c>
      <c r="K520" s="850">
        <v>8320.25</v>
      </c>
    </row>
    <row r="521" spans="1:11" ht="14.4" customHeight="1" x14ac:dyDescent="0.3">
      <c r="A521" s="831" t="s">
        <v>575</v>
      </c>
      <c r="B521" s="832" t="s">
        <v>576</v>
      </c>
      <c r="C521" s="835" t="s">
        <v>605</v>
      </c>
      <c r="D521" s="863" t="s">
        <v>606</v>
      </c>
      <c r="E521" s="835" t="s">
        <v>2968</v>
      </c>
      <c r="F521" s="863" t="s">
        <v>2969</v>
      </c>
      <c r="G521" s="835" t="s">
        <v>3250</v>
      </c>
      <c r="H521" s="835" t="s">
        <v>3251</v>
      </c>
      <c r="I521" s="849">
        <v>8320.25</v>
      </c>
      <c r="J521" s="849">
        <v>6</v>
      </c>
      <c r="K521" s="850">
        <v>49921.5</v>
      </c>
    </row>
    <row r="522" spans="1:11" ht="14.4" customHeight="1" x14ac:dyDescent="0.3">
      <c r="A522" s="831" t="s">
        <v>575</v>
      </c>
      <c r="B522" s="832" t="s">
        <v>576</v>
      </c>
      <c r="C522" s="835" t="s">
        <v>605</v>
      </c>
      <c r="D522" s="863" t="s">
        <v>606</v>
      </c>
      <c r="E522" s="835" t="s">
        <v>2968</v>
      </c>
      <c r="F522" s="863" t="s">
        <v>2969</v>
      </c>
      <c r="G522" s="835" t="s">
        <v>3252</v>
      </c>
      <c r="H522" s="835" t="s">
        <v>3253</v>
      </c>
      <c r="I522" s="849">
        <v>8320.25</v>
      </c>
      <c r="J522" s="849">
        <v>10</v>
      </c>
      <c r="K522" s="850">
        <v>83202.5</v>
      </c>
    </row>
    <row r="523" spans="1:11" ht="14.4" customHeight="1" x14ac:dyDescent="0.3">
      <c r="A523" s="831" t="s">
        <v>575</v>
      </c>
      <c r="B523" s="832" t="s">
        <v>576</v>
      </c>
      <c r="C523" s="835" t="s">
        <v>605</v>
      </c>
      <c r="D523" s="863" t="s">
        <v>606</v>
      </c>
      <c r="E523" s="835" t="s">
        <v>2968</v>
      </c>
      <c r="F523" s="863" t="s">
        <v>2969</v>
      </c>
      <c r="G523" s="835" t="s">
        <v>3254</v>
      </c>
      <c r="H523" s="835" t="s">
        <v>3255</v>
      </c>
      <c r="I523" s="849">
        <v>9389.91015625</v>
      </c>
      <c r="J523" s="849">
        <v>4</v>
      </c>
      <c r="K523" s="850">
        <v>37559.640625</v>
      </c>
    </row>
    <row r="524" spans="1:11" ht="14.4" customHeight="1" x14ac:dyDescent="0.3">
      <c r="A524" s="831" t="s">
        <v>575</v>
      </c>
      <c r="B524" s="832" t="s">
        <v>576</v>
      </c>
      <c r="C524" s="835" t="s">
        <v>605</v>
      </c>
      <c r="D524" s="863" t="s">
        <v>606</v>
      </c>
      <c r="E524" s="835" t="s">
        <v>2968</v>
      </c>
      <c r="F524" s="863" t="s">
        <v>2969</v>
      </c>
      <c r="G524" s="835" t="s">
        <v>3256</v>
      </c>
      <c r="H524" s="835" t="s">
        <v>3257</v>
      </c>
      <c r="I524" s="849">
        <v>9389.91015625</v>
      </c>
      <c r="J524" s="849">
        <v>4</v>
      </c>
      <c r="K524" s="850">
        <v>37559.640625</v>
      </c>
    </row>
    <row r="525" spans="1:11" ht="14.4" customHeight="1" x14ac:dyDescent="0.3">
      <c r="A525" s="831" t="s">
        <v>575</v>
      </c>
      <c r="B525" s="832" t="s">
        <v>576</v>
      </c>
      <c r="C525" s="835" t="s">
        <v>605</v>
      </c>
      <c r="D525" s="863" t="s">
        <v>606</v>
      </c>
      <c r="E525" s="835" t="s">
        <v>2968</v>
      </c>
      <c r="F525" s="863" t="s">
        <v>2969</v>
      </c>
      <c r="G525" s="835" t="s">
        <v>3240</v>
      </c>
      <c r="H525" s="835" t="s">
        <v>3258</v>
      </c>
      <c r="I525" s="849">
        <v>8320.25</v>
      </c>
      <c r="J525" s="849">
        <v>14</v>
      </c>
      <c r="K525" s="850">
        <v>116483.5</v>
      </c>
    </row>
    <row r="526" spans="1:11" ht="14.4" customHeight="1" x14ac:dyDescent="0.3">
      <c r="A526" s="831" t="s">
        <v>575</v>
      </c>
      <c r="B526" s="832" t="s">
        <v>576</v>
      </c>
      <c r="C526" s="835" t="s">
        <v>605</v>
      </c>
      <c r="D526" s="863" t="s">
        <v>606</v>
      </c>
      <c r="E526" s="835" t="s">
        <v>2968</v>
      </c>
      <c r="F526" s="863" t="s">
        <v>2969</v>
      </c>
      <c r="G526" s="835" t="s">
        <v>3259</v>
      </c>
      <c r="H526" s="835" t="s">
        <v>3260</v>
      </c>
      <c r="I526" s="849">
        <v>8320.25</v>
      </c>
      <c r="J526" s="849">
        <v>8</v>
      </c>
      <c r="K526" s="850">
        <v>66562</v>
      </c>
    </row>
    <row r="527" spans="1:11" ht="14.4" customHeight="1" x14ac:dyDescent="0.3">
      <c r="A527" s="831" t="s">
        <v>575</v>
      </c>
      <c r="B527" s="832" t="s">
        <v>576</v>
      </c>
      <c r="C527" s="835" t="s">
        <v>605</v>
      </c>
      <c r="D527" s="863" t="s">
        <v>606</v>
      </c>
      <c r="E527" s="835" t="s">
        <v>2968</v>
      </c>
      <c r="F527" s="863" t="s">
        <v>2969</v>
      </c>
      <c r="G527" s="835" t="s">
        <v>3242</v>
      </c>
      <c r="H527" s="835" t="s">
        <v>3261</v>
      </c>
      <c r="I527" s="849">
        <v>8320.25</v>
      </c>
      <c r="J527" s="849">
        <v>12</v>
      </c>
      <c r="K527" s="850">
        <v>99843</v>
      </c>
    </row>
    <row r="528" spans="1:11" ht="14.4" customHeight="1" x14ac:dyDescent="0.3">
      <c r="A528" s="831" t="s">
        <v>575</v>
      </c>
      <c r="B528" s="832" t="s">
        <v>576</v>
      </c>
      <c r="C528" s="835" t="s">
        <v>605</v>
      </c>
      <c r="D528" s="863" t="s">
        <v>606</v>
      </c>
      <c r="E528" s="835" t="s">
        <v>2968</v>
      </c>
      <c r="F528" s="863" t="s">
        <v>2969</v>
      </c>
      <c r="G528" s="835" t="s">
        <v>3262</v>
      </c>
      <c r="H528" s="835" t="s">
        <v>3263</v>
      </c>
      <c r="I528" s="849">
        <v>8320.25</v>
      </c>
      <c r="J528" s="849">
        <v>4</v>
      </c>
      <c r="K528" s="850">
        <v>33281</v>
      </c>
    </row>
    <row r="529" spans="1:11" ht="14.4" customHeight="1" x14ac:dyDescent="0.3">
      <c r="A529" s="831" t="s">
        <v>575</v>
      </c>
      <c r="B529" s="832" t="s">
        <v>576</v>
      </c>
      <c r="C529" s="835" t="s">
        <v>605</v>
      </c>
      <c r="D529" s="863" t="s">
        <v>606</v>
      </c>
      <c r="E529" s="835" t="s">
        <v>2968</v>
      </c>
      <c r="F529" s="863" t="s">
        <v>2969</v>
      </c>
      <c r="G529" s="835" t="s">
        <v>3264</v>
      </c>
      <c r="H529" s="835" t="s">
        <v>3265</v>
      </c>
      <c r="I529" s="849">
        <v>7628.60009765625</v>
      </c>
      <c r="J529" s="849">
        <v>6</v>
      </c>
      <c r="K529" s="850">
        <v>47154.900390625</v>
      </c>
    </row>
    <row r="530" spans="1:11" ht="14.4" customHeight="1" x14ac:dyDescent="0.3">
      <c r="A530" s="831" t="s">
        <v>575</v>
      </c>
      <c r="B530" s="832" t="s">
        <v>576</v>
      </c>
      <c r="C530" s="835" t="s">
        <v>605</v>
      </c>
      <c r="D530" s="863" t="s">
        <v>606</v>
      </c>
      <c r="E530" s="835" t="s">
        <v>2968</v>
      </c>
      <c r="F530" s="863" t="s">
        <v>2969</v>
      </c>
      <c r="G530" s="835" t="s">
        <v>3162</v>
      </c>
      <c r="H530" s="835" t="s">
        <v>3266</v>
      </c>
      <c r="I530" s="849">
        <v>1423.1666666666667</v>
      </c>
      <c r="J530" s="849">
        <v>62</v>
      </c>
      <c r="K530" s="850">
        <v>96255</v>
      </c>
    </row>
    <row r="531" spans="1:11" ht="14.4" customHeight="1" x14ac:dyDescent="0.3">
      <c r="A531" s="831" t="s">
        <v>575</v>
      </c>
      <c r="B531" s="832" t="s">
        <v>576</v>
      </c>
      <c r="C531" s="835" t="s">
        <v>605</v>
      </c>
      <c r="D531" s="863" t="s">
        <v>606</v>
      </c>
      <c r="E531" s="835" t="s">
        <v>2968</v>
      </c>
      <c r="F531" s="863" t="s">
        <v>2969</v>
      </c>
      <c r="G531" s="835" t="s">
        <v>3267</v>
      </c>
      <c r="H531" s="835" t="s">
        <v>3268</v>
      </c>
      <c r="I531" s="849">
        <v>1920.5</v>
      </c>
      <c r="J531" s="849">
        <v>1</v>
      </c>
      <c r="K531" s="850">
        <v>1920.5</v>
      </c>
    </row>
    <row r="532" spans="1:11" ht="14.4" customHeight="1" x14ac:dyDescent="0.3">
      <c r="A532" s="831" t="s">
        <v>575</v>
      </c>
      <c r="B532" s="832" t="s">
        <v>576</v>
      </c>
      <c r="C532" s="835" t="s">
        <v>605</v>
      </c>
      <c r="D532" s="863" t="s">
        <v>606</v>
      </c>
      <c r="E532" s="835" t="s">
        <v>2968</v>
      </c>
      <c r="F532" s="863" t="s">
        <v>2969</v>
      </c>
      <c r="G532" s="835" t="s">
        <v>3164</v>
      </c>
      <c r="H532" s="835" t="s">
        <v>3269</v>
      </c>
      <c r="I532" s="849">
        <v>1920.5</v>
      </c>
      <c r="J532" s="849">
        <v>3</v>
      </c>
      <c r="K532" s="850">
        <v>5761.5</v>
      </c>
    </row>
    <row r="533" spans="1:11" ht="14.4" customHeight="1" x14ac:dyDescent="0.3">
      <c r="A533" s="831" t="s">
        <v>575</v>
      </c>
      <c r="B533" s="832" t="s">
        <v>576</v>
      </c>
      <c r="C533" s="835" t="s">
        <v>605</v>
      </c>
      <c r="D533" s="863" t="s">
        <v>606</v>
      </c>
      <c r="E533" s="835" t="s">
        <v>2968</v>
      </c>
      <c r="F533" s="863" t="s">
        <v>2969</v>
      </c>
      <c r="G533" s="835" t="s">
        <v>3270</v>
      </c>
      <c r="H533" s="835" t="s">
        <v>3271</v>
      </c>
      <c r="I533" s="849">
        <v>5520</v>
      </c>
      <c r="J533" s="849">
        <v>8</v>
      </c>
      <c r="K533" s="850">
        <v>44160</v>
      </c>
    </row>
    <row r="534" spans="1:11" ht="14.4" customHeight="1" x14ac:dyDescent="0.3">
      <c r="A534" s="831" t="s">
        <v>575</v>
      </c>
      <c r="B534" s="832" t="s">
        <v>576</v>
      </c>
      <c r="C534" s="835" t="s">
        <v>605</v>
      </c>
      <c r="D534" s="863" t="s">
        <v>606</v>
      </c>
      <c r="E534" s="835" t="s">
        <v>2968</v>
      </c>
      <c r="F534" s="863" t="s">
        <v>2969</v>
      </c>
      <c r="G534" s="835" t="s">
        <v>3272</v>
      </c>
      <c r="H534" s="835" t="s">
        <v>3273</v>
      </c>
      <c r="I534" s="849">
        <v>0.20000000298023224</v>
      </c>
      <c r="J534" s="849">
        <v>8</v>
      </c>
      <c r="K534" s="850">
        <v>1.559999942779541</v>
      </c>
    </row>
    <row r="535" spans="1:11" ht="14.4" customHeight="1" x14ac:dyDescent="0.3">
      <c r="A535" s="831" t="s">
        <v>575</v>
      </c>
      <c r="B535" s="832" t="s">
        <v>576</v>
      </c>
      <c r="C535" s="835" t="s">
        <v>605</v>
      </c>
      <c r="D535" s="863" t="s">
        <v>606</v>
      </c>
      <c r="E535" s="835" t="s">
        <v>2968</v>
      </c>
      <c r="F535" s="863" t="s">
        <v>2969</v>
      </c>
      <c r="G535" s="835" t="s">
        <v>3274</v>
      </c>
      <c r="H535" s="835" t="s">
        <v>3275</v>
      </c>
      <c r="I535" s="849">
        <v>0.28999999165534973</v>
      </c>
      <c r="J535" s="849">
        <v>1</v>
      </c>
      <c r="K535" s="850">
        <v>0.28999999165534973</v>
      </c>
    </row>
    <row r="536" spans="1:11" ht="14.4" customHeight="1" x14ac:dyDescent="0.3">
      <c r="A536" s="831" t="s">
        <v>575</v>
      </c>
      <c r="B536" s="832" t="s">
        <v>576</v>
      </c>
      <c r="C536" s="835" t="s">
        <v>605</v>
      </c>
      <c r="D536" s="863" t="s">
        <v>606</v>
      </c>
      <c r="E536" s="835" t="s">
        <v>2968</v>
      </c>
      <c r="F536" s="863" t="s">
        <v>2969</v>
      </c>
      <c r="G536" s="835" t="s">
        <v>3276</v>
      </c>
      <c r="H536" s="835" t="s">
        <v>3277</v>
      </c>
      <c r="I536" s="849">
        <v>2128.5750732421875</v>
      </c>
      <c r="J536" s="849">
        <v>2</v>
      </c>
      <c r="K536" s="850">
        <v>4257.150146484375</v>
      </c>
    </row>
    <row r="537" spans="1:11" ht="14.4" customHeight="1" x14ac:dyDescent="0.3">
      <c r="A537" s="831" t="s">
        <v>575</v>
      </c>
      <c r="B537" s="832" t="s">
        <v>576</v>
      </c>
      <c r="C537" s="835" t="s">
        <v>605</v>
      </c>
      <c r="D537" s="863" t="s">
        <v>606</v>
      </c>
      <c r="E537" s="835" t="s">
        <v>2968</v>
      </c>
      <c r="F537" s="863" t="s">
        <v>2969</v>
      </c>
      <c r="G537" s="835" t="s">
        <v>3278</v>
      </c>
      <c r="H537" s="835" t="s">
        <v>3279</v>
      </c>
      <c r="I537" s="849">
        <v>3928.340087890625</v>
      </c>
      <c r="J537" s="849">
        <v>2</v>
      </c>
      <c r="K537" s="850">
        <v>7856.68017578125</v>
      </c>
    </row>
    <row r="538" spans="1:11" ht="14.4" customHeight="1" x14ac:dyDescent="0.3">
      <c r="A538" s="831" t="s">
        <v>575</v>
      </c>
      <c r="B538" s="832" t="s">
        <v>576</v>
      </c>
      <c r="C538" s="835" t="s">
        <v>605</v>
      </c>
      <c r="D538" s="863" t="s">
        <v>606</v>
      </c>
      <c r="E538" s="835" t="s">
        <v>2968</v>
      </c>
      <c r="F538" s="863" t="s">
        <v>2969</v>
      </c>
      <c r="G538" s="835" t="s">
        <v>3280</v>
      </c>
      <c r="H538" s="835" t="s">
        <v>3281</v>
      </c>
      <c r="I538" s="849">
        <v>3928.340087890625</v>
      </c>
      <c r="J538" s="849">
        <v>1</v>
      </c>
      <c r="K538" s="850">
        <v>3928.340087890625</v>
      </c>
    </row>
    <row r="539" spans="1:11" ht="14.4" customHeight="1" x14ac:dyDescent="0.3">
      <c r="A539" s="831" t="s">
        <v>575</v>
      </c>
      <c r="B539" s="832" t="s">
        <v>576</v>
      </c>
      <c r="C539" s="835" t="s">
        <v>605</v>
      </c>
      <c r="D539" s="863" t="s">
        <v>606</v>
      </c>
      <c r="E539" s="835" t="s">
        <v>2968</v>
      </c>
      <c r="F539" s="863" t="s">
        <v>2969</v>
      </c>
      <c r="G539" s="835" t="s">
        <v>3282</v>
      </c>
      <c r="H539" s="835" t="s">
        <v>3283</v>
      </c>
      <c r="I539" s="849">
        <v>3928.3450927734375</v>
      </c>
      <c r="J539" s="849">
        <v>5</v>
      </c>
      <c r="K539" s="850">
        <v>19641.72021484375</v>
      </c>
    </row>
    <row r="540" spans="1:11" ht="14.4" customHeight="1" x14ac:dyDescent="0.3">
      <c r="A540" s="831" t="s">
        <v>575</v>
      </c>
      <c r="B540" s="832" t="s">
        <v>576</v>
      </c>
      <c r="C540" s="835" t="s">
        <v>605</v>
      </c>
      <c r="D540" s="863" t="s">
        <v>606</v>
      </c>
      <c r="E540" s="835" t="s">
        <v>2968</v>
      </c>
      <c r="F540" s="863" t="s">
        <v>2969</v>
      </c>
      <c r="G540" s="835" t="s">
        <v>3284</v>
      </c>
      <c r="H540" s="835" t="s">
        <v>3285</v>
      </c>
      <c r="I540" s="849">
        <v>4385.3798828125</v>
      </c>
      <c r="J540" s="849">
        <v>6</v>
      </c>
      <c r="K540" s="850">
        <v>26312.26953125</v>
      </c>
    </row>
    <row r="541" spans="1:11" ht="14.4" customHeight="1" x14ac:dyDescent="0.3">
      <c r="A541" s="831" t="s">
        <v>575</v>
      </c>
      <c r="B541" s="832" t="s">
        <v>576</v>
      </c>
      <c r="C541" s="835" t="s">
        <v>605</v>
      </c>
      <c r="D541" s="863" t="s">
        <v>606</v>
      </c>
      <c r="E541" s="835" t="s">
        <v>2968</v>
      </c>
      <c r="F541" s="863" t="s">
        <v>2969</v>
      </c>
      <c r="G541" s="835" t="s">
        <v>3286</v>
      </c>
      <c r="H541" s="835" t="s">
        <v>3287</v>
      </c>
      <c r="I541" s="849">
        <v>5255.93017578125</v>
      </c>
      <c r="J541" s="849">
        <v>1</v>
      </c>
      <c r="K541" s="850">
        <v>5255.93017578125</v>
      </c>
    </row>
    <row r="542" spans="1:11" ht="14.4" customHeight="1" x14ac:dyDescent="0.3">
      <c r="A542" s="831" t="s">
        <v>575</v>
      </c>
      <c r="B542" s="832" t="s">
        <v>576</v>
      </c>
      <c r="C542" s="835" t="s">
        <v>605</v>
      </c>
      <c r="D542" s="863" t="s">
        <v>606</v>
      </c>
      <c r="E542" s="835" t="s">
        <v>2968</v>
      </c>
      <c r="F542" s="863" t="s">
        <v>2969</v>
      </c>
      <c r="G542" s="835" t="s">
        <v>3288</v>
      </c>
      <c r="H542" s="835" t="s">
        <v>3289</v>
      </c>
      <c r="I542" s="849">
        <v>3928.3450927734375</v>
      </c>
      <c r="J542" s="849">
        <v>2</v>
      </c>
      <c r="K542" s="850">
        <v>7856.690185546875</v>
      </c>
    </row>
    <row r="543" spans="1:11" ht="14.4" customHeight="1" x14ac:dyDescent="0.3">
      <c r="A543" s="831" t="s">
        <v>575</v>
      </c>
      <c r="B543" s="832" t="s">
        <v>576</v>
      </c>
      <c r="C543" s="835" t="s">
        <v>605</v>
      </c>
      <c r="D543" s="863" t="s">
        <v>606</v>
      </c>
      <c r="E543" s="835" t="s">
        <v>2968</v>
      </c>
      <c r="F543" s="863" t="s">
        <v>2969</v>
      </c>
      <c r="G543" s="835" t="s">
        <v>3290</v>
      </c>
      <c r="H543" s="835" t="s">
        <v>3291</v>
      </c>
      <c r="I543" s="849">
        <v>4385.3798828125</v>
      </c>
      <c r="J543" s="849">
        <v>1</v>
      </c>
      <c r="K543" s="850">
        <v>4385.3798828125</v>
      </c>
    </row>
    <row r="544" spans="1:11" ht="14.4" customHeight="1" x14ac:dyDescent="0.3">
      <c r="A544" s="831" t="s">
        <v>575</v>
      </c>
      <c r="B544" s="832" t="s">
        <v>576</v>
      </c>
      <c r="C544" s="835" t="s">
        <v>605</v>
      </c>
      <c r="D544" s="863" t="s">
        <v>606</v>
      </c>
      <c r="E544" s="835" t="s">
        <v>2968</v>
      </c>
      <c r="F544" s="863" t="s">
        <v>2969</v>
      </c>
      <c r="G544" s="835" t="s">
        <v>3292</v>
      </c>
      <c r="H544" s="835" t="s">
        <v>3293</v>
      </c>
      <c r="I544" s="849">
        <v>3928.340087890625</v>
      </c>
      <c r="J544" s="849">
        <v>3</v>
      </c>
      <c r="K544" s="850">
        <v>11785.020263671875</v>
      </c>
    </row>
    <row r="545" spans="1:11" ht="14.4" customHeight="1" x14ac:dyDescent="0.3">
      <c r="A545" s="831" t="s">
        <v>575</v>
      </c>
      <c r="B545" s="832" t="s">
        <v>576</v>
      </c>
      <c r="C545" s="835" t="s">
        <v>605</v>
      </c>
      <c r="D545" s="863" t="s">
        <v>606</v>
      </c>
      <c r="E545" s="835" t="s">
        <v>2968</v>
      </c>
      <c r="F545" s="863" t="s">
        <v>2969</v>
      </c>
      <c r="G545" s="835" t="s">
        <v>3294</v>
      </c>
      <c r="H545" s="835" t="s">
        <v>3295</v>
      </c>
      <c r="I545" s="849">
        <v>4385.3798828125</v>
      </c>
      <c r="J545" s="849">
        <v>2</v>
      </c>
      <c r="K545" s="850">
        <v>8770.75</v>
      </c>
    </row>
    <row r="546" spans="1:11" ht="14.4" customHeight="1" x14ac:dyDescent="0.3">
      <c r="A546" s="831" t="s">
        <v>575</v>
      </c>
      <c r="B546" s="832" t="s">
        <v>576</v>
      </c>
      <c r="C546" s="835" t="s">
        <v>605</v>
      </c>
      <c r="D546" s="863" t="s">
        <v>606</v>
      </c>
      <c r="E546" s="835" t="s">
        <v>2968</v>
      </c>
      <c r="F546" s="863" t="s">
        <v>2969</v>
      </c>
      <c r="G546" s="835" t="s">
        <v>3296</v>
      </c>
      <c r="H546" s="835" t="s">
        <v>3297</v>
      </c>
      <c r="I546" s="849">
        <v>1595.530029296875</v>
      </c>
      <c r="J546" s="849">
        <v>12</v>
      </c>
      <c r="K546" s="850">
        <v>19146.3896484375</v>
      </c>
    </row>
    <row r="547" spans="1:11" ht="14.4" customHeight="1" x14ac:dyDescent="0.3">
      <c r="A547" s="831" t="s">
        <v>575</v>
      </c>
      <c r="B547" s="832" t="s">
        <v>576</v>
      </c>
      <c r="C547" s="835" t="s">
        <v>605</v>
      </c>
      <c r="D547" s="863" t="s">
        <v>606</v>
      </c>
      <c r="E547" s="835" t="s">
        <v>2968</v>
      </c>
      <c r="F547" s="863" t="s">
        <v>2969</v>
      </c>
      <c r="G547" s="835" t="s">
        <v>3298</v>
      </c>
      <c r="H547" s="835" t="s">
        <v>3299</v>
      </c>
      <c r="I547" s="849">
        <v>3122.56005859375</v>
      </c>
      <c r="J547" s="849">
        <v>1</v>
      </c>
      <c r="K547" s="850">
        <v>3122.56005859375</v>
      </c>
    </row>
    <row r="548" spans="1:11" ht="14.4" customHeight="1" x14ac:dyDescent="0.3">
      <c r="A548" s="831" t="s">
        <v>575</v>
      </c>
      <c r="B548" s="832" t="s">
        <v>576</v>
      </c>
      <c r="C548" s="835" t="s">
        <v>605</v>
      </c>
      <c r="D548" s="863" t="s">
        <v>606</v>
      </c>
      <c r="E548" s="835" t="s">
        <v>2968</v>
      </c>
      <c r="F548" s="863" t="s">
        <v>2969</v>
      </c>
      <c r="G548" s="835" t="s">
        <v>3300</v>
      </c>
      <c r="H548" s="835" t="s">
        <v>3301</v>
      </c>
      <c r="I548" s="849">
        <v>5835.77001953125</v>
      </c>
      <c r="J548" s="849">
        <v>2</v>
      </c>
      <c r="K548" s="850">
        <v>11671.5400390625</v>
      </c>
    </row>
    <row r="549" spans="1:11" ht="14.4" customHeight="1" x14ac:dyDescent="0.3">
      <c r="A549" s="831" t="s">
        <v>575</v>
      </c>
      <c r="B549" s="832" t="s">
        <v>576</v>
      </c>
      <c r="C549" s="835" t="s">
        <v>605</v>
      </c>
      <c r="D549" s="863" t="s">
        <v>606</v>
      </c>
      <c r="E549" s="835" t="s">
        <v>2968</v>
      </c>
      <c r="F549" s="863" t="s">
        <v>2969</v>
      </c>
      <c r="G549" s="835" t="s">
        <v>3302</v>
      </c>
      <c r="H549" s="835" t="s">
        <v>3303</v>
      </c>
      <c r="I549" s="849">
        <v>5835.77001953125</v>
      </c>
      <c r="J549" s="849">
        <v>1</v>
      </c>
      <c r="K549" s="850">
        <v>5835.77001953125</v>
      </c>
    </row>
    <row r="550" spans="1:11" ht="14.4" customHeight="1" x14ac:dyDescent="0.3">
      <c r="A550" s="831" t="s">
        <v>575</v>
      </c>
      <c r="B550" s="832" t="s">
        <v>576</v>
      </c>
      <c r="C550" s="835" t="s">
        <v>605</v>
      </c>
      <c r="D550" s="863" t="s">
        <v>606</v>
      </c>
      <c r="E550" s="835" t="s">
        <v>2968</v>
      </c>
      <c r="F550" s="863" t="s">
        <v>2969</v>
      </c>
      <c r="G550" s="835" t="s">
        <v>3304</v>
      </c>
      <c r="H550" s="835" t="s">
        <v>3305</v>
      </c>
      <c r="I550" s="849">
        <v>8630.83984375</v>
      </c>
      <c r="J550" s="849">
        <v>1</v>
      </c>
      <c r="K550" s="850">
        <v>8630.83984375</v>
      </c>
    </row>
    <row r="551" spans="1:11" ht="14.4" customHeight="1" x14ac:dyDescent="0.3">
      <c r="A551" s="831" t="s">
        <v>575</v>
      </c>
      <c r="B551" s="832" t="s">
        <v>576</v>
      </c>
      <c r="C551" s="835" t="s">
        <v>605</v>
      </c>
      <c r="D551" s="863" t="s">
        <v>606</v>
      </c>
      <c r="E551" s="835" t="s">
        <v>2968</v>
      </c>
      <c r="F551" s="863" t="s">
        <v>2969</v>
      </c>
      <c r="G551" s="835" t="s">
        <v>3306</v>
      </c>
      <c r="H551" s="835" t="s">
        <v>3307</v>
      </c>
      <c r="I551" s="849">
        <v>2046.7984570312501</v>
      </c>
      <c r="J551" s="849">
        <v>26</v>
      </c>
      <c r="K551" s="850">
        <v>55342.881561279297</v>
      </c>
    </row>
    <row r="552" spans="1:11" ht="14.4" customHeight="1" x14ac:dyDescent="0.3">
      <c r="A552" s="831" t="s">
        <v>575</v>
      </c>
      <c r="B552" s="832" t="s">
        <v>576</v>
      </c>
      <c r="C552" s="835" t="s">
        <v>605</v>
      </c>
      <c r="D552" s="863" t="s">
        <v>606</v>
      </c>
      <c r="E552" s="835" t="s">
        <v>2968</v>
      </c>
      <c r="F552" s="863" t="s">
        <v>2969</v>
      </c>
      <c r="G552" s="835" t="s">
        <v>3308</v>
      </c>
      <c r="H552" s="835" t="s">
        <v>3309</v>
      </c>
      <c r="I552" s="849">
        <v>62658</v>
      </c>
      <c r="J552" s="849">
        <v>1</v>
      </c>
      <c r="K552" s="850">
        <v>62658</v>
      </c>
    </row>
    <row r="553" spans="1:11" ht="14.4" customHeight="1" x14ac:dyDescent="0.3">
      <c r="A553" s="831" t="s">
        <v>575</v>
      </c>
      <c r="B553" s="832" t="s">
        <v>576</v>
      </c>
      <c r="C553" s="835" t="s">
        <v>605</v>
      </c>
      <c r="D553" s="863" t="s">
        <v>606</v>
      </c>
      <c r="E553" s="835" t="s">
        <v>2968</v>
      </c>
      <c r="F553" s="863" t="s">
        <v>2969</v>
      </c>
      <c r="G553" s="835" t="s">
        <v>3308</v>
      </c>
      <c r="H553" s="835" t="s">
        <v>3310</v>
      </c>
      <c r="I553" s="849">
        <v>62658</v>
      </c>
      <c r="J553" s="849">
        <v>1</v>
      </c>
      <c r="K553" s="850">
        <v>62658</v>
      </c>
    </row>
    <row r="554" spans="1:11" ht="14.4" customHeight="1" x14ac:dyDescent="0.3">
      <c r="A554" s="831" t="s">
        <v>575</v>
      </c>
      <c r="B554" s="832" t="s">
        <v>576</v>
      </c>
      <c r="C554" s="835" t="s">
        <v>605</v>
      </c>
      <c r="D554" s="863" t="s">
        <v>606</v>
      </c>
      <c r="E554" s="835" t="s">
        <v>2968</v>
      </c>
      <c r="F554" s="863" t="s">
        <v>2969</v>
      </c>
      <c r="G554" s="835" t="s">
        <v>3311</v>
      </c>
      <c r="H554" s="835" t="s">
        <v>3312</v>
      </c>
      <c r="I554" s="849">
        <v>4129.91015625</v>
      </c>
      <c r="J554" s="849">
        <v>2</v>
      </c>
      <c r="K554" s="850">
        <v>8259.8095703125</v>
      </c>
    </row>
    <row r="555" spans="1:11" ht="14.4" customHeight="1" x14ac:dyDescent="0.3">
      <c r="A555" s="831" t="s">
        <v>575</v>
      </c>
      <c r="B555" s="832" t="s">
        <v>576</v>
      </c>
      <c r="C555" s="835" t="s">
        <v>605</v>
      </c>
      <c r="D555" s="863" t="s">
        <v>606</v>
      </c>
      <c r="E555" s="835" t="s">
        <v>2968</v>
      </c>
      <c r="F555" s="863" t="s">
        <v>2969</v>
      </c>
      <c r="G555" s="835" t="s">
        <v>3313</v>
      </c>
      <c r="H555" s="835" t="s">
        <v>3314</v>
      </c>
      <c r="I555" s="849">
        <v>4129.91015625</v>
      </c>
      <c r="J555" s="849">
        <v>2</v>
      </c>
      <c r="K555" s="850">
        <v>8259.8095703125</v>
      </c>
    </row>
    <row r="556" spans="1:11" ht="14.4" customHeight="1" x14ac:dyDescent="0.3">
      <c r="A556" s="831" t="s">
        <v>575</v>
      </c>
      <c r="B556" s="832" t="s">
        <v>576</v>
      </c>
      <c r="C556" s="835" t="s">
        <v>605</v>
      </c>
      <c r="D556" s="863" t="s">
        <v>606</v>
      </c>
      <c r="E556" s="835" t="s">
        <v>2968</v>
      </c>
      <c r="F556" s="863" t="s">
        <v>2969</v>
      </c>
      <c r="G556" s="835" t="s">
        <v>3315</v>
      </c>
      <c r="H556" s="835" t="s">
        <v>3316</v>
      </c>
      <c r="I556" s="849">
        <v>3999.090087890625</v>
      </c>
      <c r="J556" s="849">
        <v>1</v>
      </c>
      <c r="K556" s="850">
        <v>3999.090087890625</v>
      </c>
    </row>
    <row r="557" spans="1:11" ht="14.4" customHeight="1" x14ac:dyDescent="0.3">
      <c r="A557" s="831" t="s">
        <v>575</v>
      </c>
      <c r="B557" s="832" t="s">
        <v>576</v>
      </c>
      <c r="C557" s="835" t="s">
        <v>605</v>
      </c>
      <c r="D557" s="863" t="s">
        <v>606</v>
      </c>
      <c r="E557" s="835" t="s">
        <v>2968</v>
      </c>
      <c r="F557" s="863" t="s">
        <v>2969</v>
      </c>
      <c r="G557" s="835" t="s">
        <v>3317</v>
      </c>
      <c r="H557" s="835" t="s">
        <v>3318</v>
      </c>
      <c r="I557" s="849">
        <v>3999.090087890625</v>
      </c>
      <c r="J557" s="849">
        <v>4</v>
      </c>
      <c r="K557" s="850">
        <v>15996.359619140625</v>
      </c>
    </row>
    <row r="558" spans="1:11" ht="14.4" customHeight="1" x14ac:dyDescent="0.3">
      <c r="A558" s="831" t="s">
        <v>575</v>
      </c>
      <c r="B558" s="832" t="s">
        <v>576</v>
      </c>
      <c r="C558" s="835" t="s">
        <v>605</v>
      </c>
      <c r="D558" s="863" t="s">
        <v>606</v>
      </c>
      <c r="E558" s="835" t="s">
        <v>2968</v>
      </c>
      <c r="F558" s="863" t="s">
        <v>2969</v>
      </c>
      <c r="G558" s="835" t="s">
        <v>3319</v>
      </c>
      <c r="H558" s="835" t="s">
        <v>3320</v>
      </c>
      <c r="I558" s="849">
        <v>3999.090087890625</v>
      </c>
      <c r="J558" s="849">
        <v>7</v>
      </c>
      <c r="K558" s="850">
        <v>27993.630615234375</v>
      </c>
    </row>
    <row r="559" spans="1:11" ht="14.4" customHeight="1" x14ac:dyDescent="0.3">
      <c r="A559" s="831" t="s">
        <v>575</v>
      </c>
      <c r="B559" s="832" t="s">
        <v>576</v>
      </c>
      <c r="C559" s="835" t="s">
        <v>605</v>
      </c>
      <c r="D559" s="863" t="s">
        <v>606</v>
      </c>
      <c r="E559" s="835" t="s">
        <v>2968</v>
      </c>
      <c r="F559" s="863" t="s">
        <v>2969</v>
      </c>
      <c r="G559" s="835" t="s">
        <v>3321</v>
      </c>
      <c r="H559" s="835" t="s">
        <v>3322</v>
      </c>
      <c r="I559" s="849">
        <v>3999.090087890625</v>
      </c>
      <c r="J559" s="849">
        <v>16</v>
      </c>
      <c r="K559" s="850">
        <v>63985.43994140625</v>
      </c>
    </row>
    <row r="560" spans="1:11" ht="14.4" customHeight="1" x14ac:dyDescent="0.3">
      <c r="A560" s="831" t="s">
        <v>575</v>
      </c>
      <c r="B560" s="832" t="s">
        <v>576</v>
      </c>
      <c r="C560" s="835" t="s">
        <v>605</v>
      </c>
      <c r="D560" s="863" t="s">
        <v>606</v>
      </c>
      <c r="E560" s="835" t="s">
        <v>2968</v>
      </c>
      <c r="F560" s="863" t="s">
        <v>2969</v>
      </c>
      <c r="G560" s="835" t="s">
        <v>3323</v>
      </c>
      <c r="H560" s="835" t="s">
        <v>3324</v>
      </c>
      <c r="I560" s="849">
        <v>3999.090087890625</v>
      </c>
      <c r="J560" s="849">
        <v>1</v>
      </c>
      <c r="K560" s="850">
        <v>3999.090087890625</v>
      </c>
    </row>
    <row r="561" spans="1:11" ht="14.4" customHeight="1" x14ac:dyDescent="0.3">
      <c r="A561" s="831" t="s">
        <v>575</v>
      </c>
      <c r="B561" s="832" t="s">
        <v>576</v>
      </c>
      <c r="C561" s="835" t="s">
        <v>605</v>
      </c>
      <c r="D561" s="863" t="s">
        <v>606</v>
      </c>
      <c r="E561" s="835" t="s">
        <v>2968</v>
      </c>
      <c r="F561" s="863" t="s">
        <v>2969</v>
      </c>
      <c r="G561" s="835" t="s">
        <v>3325</v>
      </c>
      <c r="H561" s="835" t="s">
        <v>3326</v>
      </c>
      <c r="I561" s="849">
        <v>3999.090087890625</v>
      </c>
      <c r="J561" s="849">
        <v>1</v>
      </c>
      <c r="K561" s="850">
        <v>3999.090087890625</v>
      </c>
    </row>
    <row r="562" spans="1:11" ht="14.4" customHeight="1" x14ac:dyDescent="0.3">
      <c r="A562" s="831" t="s">
        <v>575</v>
      </c>
      <c r="B562" s="832" t="s">
        <v>576</v>
      </c>
      <c r="C562" s="835" t="s">
        <v>605</v>
      </c>
      <c r="D562" s="863" t="s">
        <v>606</v>
      </c>
      <c r="E562" s="835" t="s">
        <v>2968</v>
      </c>
      <c r="F562" s="863" t="s">
        <v>2969</v>
      </c>
      <c r="G562" s="835" t="s">
        <v>3327</v>
      </c>
      <c r="H562" s="835" t="s">
        <v>3328</v>
      </c>
      <c r="I562" s="849">
        <v>578.40835571289062</v>
      </c>
      <c r="J562" s="849">
        <v>40</v>
      </c>
      <c r="K562" s="850">
        <v>27763.709941405803</v>
      </c>
    </row>
    <row r="563" spans="1:11" ht="14.4" customHeight="1" x14ac:dyDescent="0.3">
      <c r="A563" s="831" t="s">
        <v>575</v>
      </c>
      <c r="B563" s="832" t="s">
        <v>576</v>
      </c>
      <c r="C563" s="835" t="s">
        <v>605</v>
      </c>
      <c r="D563" s="863" t="s">
        <v>606</v>
      </c>
      <c r="E563" s="835" t="s">
        <v>2968</v>
      </c>
      <c r="F563" s="863" t="s">
        <v>2969</v>
      </c>
      <c r="G563" s="835" t="s">
        <v>3329</v>
      </c>
      <c r="H563" s="835" t="s">
        <v>3330</v>
      </c>
      <c r="I563" s="849">
        <v>378.76799926757815</v>
      </c>
      <c r="J563" s="849">
        <v>5</v>
      </c>
      <c r="K563" s="850">
        <v>2367.2799877934158</v>
      </c>
    </row>
    <row r="564" spans="1:11" ht="14.4" customHeight="1" x14ac:dyDescent="0.3">
      <c r="A564" s="831" t="s">
        <v>575</v>
      </c>
      <c r="B564" s="832" t="s">
        <v>576</v>
      </c>
      <c r="C564" s="835" t="s">
        <v>605</v>
      </c>
      <c r="D564" s="863" t="s">
        <v>606</v>
      </c>
      <c r="E564" s="835" t="s">
        <v>2968</v>
      </c>
      <c r="F564" s="863" t="s">
        <v>2969</v>
      </c>
      <c r="G564" s="835" t="s">
        <v>3331</v>
      </c>
      <c r="H564" s="835" t="s">
        <v>3332</v>
      </c>
      <c r="I564" s="849">
        <v>473.45999145507812</v>
      </c>
      <c r="J564" s="849">
        <v>6</v>
      </c>
      <c r="K564" s="850">
        <v>2840.7399597167969</v>
      </c>
    </row>
    <row r="565" spans="1:11" ht="14.4" customHeight="1" x14ac:dyDescent="0.3">
      <c r="A565" s="831" t="s">
        <v>575</v>
      </c>
      <c r="B565" s="832" t="s">
        <v>576</v>
      </c>
      <c r="C565" s="835" t="s">
        <v>605</v>
      </c>
      <c r="D565" s="863" t="s">
        <v>606</v>
      </c>
      <c r="E565" s="835" t="s">
        <v>2968</v>
      </c>
      <c r="F565" s="863" t="s">
        <v>2969</v>
      </c>
      <c r="G565" s="835" t="s">
        <v>3333</v>
      </c>
      <c r="H565" s="835" t="s">
        <v>3334</v>
      </c>
      <c r="I565" s="849">
        <v>405.82284981863842</v>
      </c>
      <c r="J565" s="849">
        <v>22</v>
      </c>
      <c r="K565" s="850">
        <v>10416.039783935994</v>
      </c>
    </row>
    <row r="566" spans="1:11" ht="14.4" customHeight="1" x14ac:dyDescent="0.3">
      <c r="A566" s="831" t="s">
        <v>575</v>
      </c>
      <c r="B566" s="832" t="s">
        <v>576</v>
      </c>
      <c r="C566" s="835" t="s">
        <v>605</v>
      </c>
      <c r="D566" s="863" t="s">
        <v>606</v>
      </c>
      <c r="E566" s="835" t="s">
        <v>2968</v>
      </c>
      <c r="F566" s="863" t="s">
        <v>2969</v>
      </c>
      <c r="G566" s="835" t="s">
        <v>3335</v>
      </c>
      <c r="H566" s="835" t="s">
        <v>3336</v>
      </c>
      <c r="I566" s="849">
        <v>378.76799316406249</v>
      </c>
      <c r="J566" s="849">
        <v>6</v>
      </c>
      <c r="K566" s="850">
        <v>2840.7399389650673</v>
      </c>
    </row>
    <row r="567" spans="1:11" ht="14.4" customHeight="1" x14ac:dyDescent="0.3">
      <c r="A567" s="831" t="s">
        <v>575</v>
      </c>
      <c r="B567" s="832" t="s">
        <v>576</v>
      </c>
      <c r="C567" s="835" t="s">
        <v>605</v>
      </c>
      <c r="D567" s="863" t="s">
        <v>606</v>
      </c>
      <c r="E567" s="835" t="s">
        <v>2968</v>
      </c>
      <c r="F567" s="863" t="s">
        <v>2969</v>
      </c>
      <c r="G567" s="835" t="s">
        <v>3337</v>
      </c>
      <c r="H567" s="835" t="s">
        <v>3338</v>
      </c>
      <c r="I567" s="849">
        <v>339.31666056315106</v>
      </c>
      <c r="J567" s="849">
        <v>4</v>
      </c>
      <c r="K567" s="850">
        <v>1893.8199462890625</v>
      </c>
    </row>
    <row r="568" spans="1:11" ht="14.4" customHeight="1" x14ac:dyDescent="0.3">
      <c r="A568" s="831" t="s">
        <v>575</v>
      </c>
      <c r="B568" s="832" t="s">
        <v>576</v>
      </c>
      <c r="C568" s="835" t="s">
        <v>605</v>
      </c>
      <c r="D568" s="863" t="s">
        <v>606</v>
      </c>
      <c r="E568" s="835" t="s">
        <v>2968</v>
      </c>
      <c r="F568" s="863" t="s">
        <v>2969</v>
      </c>
      <c r="G568" s="835" t="s">
        <v>3339</v>
      </c>
      <c r="H568" s="835" t="s">
        <v>3340</v>
      </c>
      <c r="I568" s="849">
        <v>2174.60009765625</v>
      </c>
      <c r="J568" s="849">
        <v>2</v>
      </c>
      <c r="K568" s="850">
        <v>4349.2001953125</v>
      </c>
    </row>
    <row r="569" spans="1:11" ht="14.4" customHeight="1" x14ac:dyDescent="0.3">
      <c r="A569" s="831" t="s">
        <v>575</v>
      </c>
      <c r="B569" s="832" t="s">
        <v>576</v>
      </c>
      <c r="C569" s="835" t="s">
        <v>605</v>
      </c>
      <c r="D569" s="863" t="s">
        <v>606</v>
      </c>
      <c r="E569" s="835" t="s">
        <v>2968</v>
      </c>
      <c r="F569" s="863" t="s">
        <v>2969</v>
      </c>
      <c r="G569" s="835" t="s">
        <v>3341</v>
      </c>
      <c r="H569" s="835" t="s">
        <v>3342</v>
      </c>
      <c r="I569" s="849">
        <v>2174.639892578125</v>
      </c>
      <c r="J569" s="849">
        <v>1</v>
      </c>
      <c r="K569" s="850">
        <v>2174.639892578125</v>
      </c>
    </row>
    <row r="570" spans="1:11" ht="14.4" customHeight="1" x14ac:dyDescent="0.3">
      <c r="A570" s="831" t="s">
        <v>575</v>
      </c>
      <c r="B570" s="832" t="s">
        <v>576</v>
      </c>
      <c r="C570" s="835" t="s">
        <v>605</v>
      </c>
      <c r="D570" s="863" t="s">
        <v>606</v>
      </c>
      <c r="E570" s="835" t="s">
        <v>2968</v>
      </c>
      <c r="F570" s="863" t="s">
        <v>2969</v>
      </c>
      <c r="G570" s="835" t="s">
        <v>3343</v>
      </c>
      <c r="H570" s="835" t="s">
        <v>3344</v>
      </c>
      <c r="I570" s="849">
        <v>805.77001953125</v>
      </c>
      <c r="J570" s="849">
        <v>10</v>
      </c>
      <c r="K570" s="850">
        <v>8057.72998046875</v>
      </c>
    </row>
    <row r="571" spans="1:11" ht="14.4" customHeight="1" x14ac:dyDescent="0.3">
      <c r="A571" s="831" t="s">
        <v>575</v>
      </c>
      <c r="B571" s="832" t="s">
        <v>576</v>
      </c>
      <c r="C571" s="835" t="s">
        <v>605</v>
      </c>
      <c r="D571" s="863" t="s">
        <v>606</v>
      </c>
      <c r="E571" s="835" t="s">
        <v>2968</v>
      </c>
      <c r="F571" s="863" t="s">
        <v>2969</v>
      </c>
      <c r="G571" s="835" t="s">
        <v>3345</v>
      </c>
      <c r="H571" s="835" t="s">
        <v>3346</v>
      </c>
      <c r="I571" s="849">
        <v>405.47000122070312</v>
      </c>
      <c r="J571" s="849">
        <v>26</v>
      </c>
      <c r="K571" s="850">
        <v>10542.160095214844</v>
      </c>
    </row>
    <row r="572" spans="1:11" ht="14.4" customHeight="1" x14ac:dyDescent="0.3">
      <c r="A572" s="831" t="s">
        <v>575</v>
      </c>
      <c r="B572" s="832" t="s">
        <v>576</v>
      </c>
      <c r="C572" s="835" t="s">
        <v>605</v>
      </c>
      <c r="D572" s="863" t="s">
        <v>606</v>
      </c>
      <c r="E572" s="835" t="s">
        <v>2968</v>
      </c>
      <c r="F572" s="863" t="s">
        <v>2969</v>
      </c>
      <c r="G572" s="835" t="s">
        <v>3347</v>
      </c>
      <c r="H572" s="835" t="s">
        <v>3348</v>
      </c>
      <c r="I572" s="849">
        <v>405.47000122070312</v>
      </c>
      <c r="J572" s="849">
        <v>17</v>
      </c>
      <c r="K572" s="850">
        <v>6892.9300231933594</v>
      </c>
    </row>
    <row r="573" spans="1:11" ht="14.4" customHeight="1" x14ac:dyDescent="0.3">
      <c r="A573" s="831" t="s">
        <v>575</v>
      </c>
      <c r="B573" s="832" t="s">
        <v>576</v>
      </c>
      <c r="C573" s="835" t="s">
        <v>605</v>
      </c>
      <c r="D573" s="863" t="s">
        <v>606</v>
      </c>
      <c r="E573" s="835" t="s">
        <v>2968</v>
      </c>
      <c r="F573" s="863" t="s">
        <v>2969</v>
      </c>
      <c r="G573" s="835" t="s">
        <v>3349</v>
      </c>
      <c r="H573" s="835" t="s">
        <v>3350</v>
      </c>
      <c r="I573" s="849">
        <v>205.19083531697592</v>
      </c>
      <c r="J573" s="849">
        <v>1801</v>
      </c>
      <c r="K573" s="850">
        <v>369555.28271484375</v>
      </c>
    </row>
    <row r="574" spans="1:11" ht="14.4" customHeight="1" x14ac:dyDescent="0.3">
      <c r="A574" s="831" t="s">
        <v>575</v>
      </c>
      <c r="B574" s="832" t="s">
        <v>576</v>
      </c>
      <c r="C574" s="835" t="s">
        <v>605</v>
      </c>
      <c r="D574" s="863" t="s">
        <v>606</v>
      </c>
      <c r="E574" s="835" t="s">
        <v>2968</v>
      </c>
      <c r="F574" s="863" t="s">
        <v>2969</v>
      </c>
      <c r="G574" s="835" t="s">
        <v>3351</v>
      </c>
      <c r="H574" s="835" t="s">
        <v>3352</v>
      </c>
      <c r="I574" s="849">
        <v>213.89999389648437</v>
      </c>
      <c r="J574" s="849">
        <v>28</v>
      </c>
      <c r="K574" s="850">
        <v>5989.2001953125</v>
      </c>
    </row>
    <row r="575" spans="1:11" ht="14.4" customHeight="1" x14ac:dyDescent="0.3">
      <c r="A575" s="831" t="s">
        <v>575</v>
      </c>
      <c r="B575" s="832" t="s">
        <v>576</v>
      </c>
      <c r="C575" s="835" t="s">
        <v>605</v>
      </c>
      <c r="D575" s="863" t="s">
        <v>606</v>
      </c>
      <c r="E575" s="835" t="s">
        <v>2968</v>
      </c>
      <c r="F575" s="863" t="s">
        <v>2969</v>
      </c>
      <c r="G575" s="835" t="s">
        <v>3353</v>
      </c>
      <c r="H575" s="835" t="s">
        <v>3354</v>
      </c>
      <c r="I575" s="849">
        <v>2174.60009765625</v>
      </c>
      <c r="J575" s="849">
        <v>2</v>
      </c>
      <c r="K575" s="850">
        <v>4349.2001953125</v>
      </c>
    </row>
    <row r="576" spans="1:11" ht="14.4" customHeight="1" x14ac:dyDescent="0.3">
      <c r="A576" s="831" t="s">
        <v>575</v>
      </c>
      <c r="B576" s="832" t="s">
        <v>576</v>
      </c>
      <c r="C576" s="835" t="s">
        <v>605</v>
      </c>
      <c r="D576" s="863" t="s">
        <v>606</v>
      </c>
      <c r="E576" s="835" t="s">
        <v>2968</v>
      </c>
      <c r="F576" s="863" t="s">
        <v>2969</v>
      </c>
      <c r="G576" s="835" t="s">
        <v>3355</v>
      </c>
      <c r="H576" s="835" t="s">
        <v>3356</v>
      </c>
      <c r="I576" s="849">
        <v>2174.60009765625</v>
      </c>
      <c r="J576" s="849">
        <v>1</v>
      </c>
      <c r="K576" s="850">
        <v>2174.60009765625</v>
      </c>
    </row>
    <row r="577" spans="1:11" ht="14.4" customHeight="1" x14ac:dyDescent="0.3">
      <c r="A577" s="831" t="s">
        <v>575</v>
      </c>
      <c r="B577" s="832" t="s">
        <v>576</v>
      </c>
      <c r="C577" s="835" t="s">
        <v>605</v>
      </c>
      <c r="D577" s="863" t="s">
        <v>606</v>
      </c>
      <c r="E577" s="835" t="s">
        <v>2968</v>
      </c>
      <c r="F577" s="863" t="s">
        <v>2969</v>
      </c>
      <c r="G577" s="835" t="s">
        <v>3357</v>
      </c>
      <c r="H577" s="835" t="s">
        <v>3358</v>
      </c>
      <c r="I577" s="849">
        <v>473.45999145507812</v>
      </c>
      <c r="J577" s="849">
        <v>6</v>
      </c>
      <c r="K577" s="850">
        <v>2840.7399597167969</v>
      </c>
    </row>
    <row r="578" spans="1:11" ht="14.4" customHeight="1" x14ac:dyDescent="0.3">
      <c r="A578" s="831" t="s">
        <v>575</v>
      </c>
      <c r="B578" s="832" t="s">
        <v>576</v>
      </c>
      <c r="C578" s="835" t="s">
        <v>605</v>
      </c>
      <c r="D578" s="863" t="s">
        <v>606</v>
      </c>
      <c r="E578" s="835" t="s">
        <v>2968</v>
      </c>
      <c r="F578" s="863" t="s">
        <v>2969</v>
      </c>
      <c r="G578" s="835" t="s">
        <v>3359</v>
      </c>
      <c r="H578" s="835" t="s">
        <v>3360</v>
      </c>
      <c r="I578" s="849">
        <v>589.0999755859375</v>
      </c>
      <c r="J578" s="849">
        <v>2</v>
      </c>
      <c r="K578" s="850">
        <v>1178.199951171875</v>
      </c>
    </row>
    <row r="579" spans="1:11" ht="14.4" customHeight="1" x14ac:dyDescent="0.3">
      <c r="A579" s="831" t="s">
        <v>575</v>
      </c>
      <c r="B579" s="832" t="s">
        <v>576</v>
      </c>
      <c r="C579" s="835" t="s">
        <v>605</v>
      </c>
      <c r="D579" s="863" t="s">
        <v>606</v>
      </c>
      <c r="E579" s="835" t="s">
        <v>2968</v>
      </c>
      <c r="F579" s="863" t="s">
        <v>2969</v>
      </c>
      <c r="G579" s="835" t="s">
        <v>3361</v>
      </c>
      <c r="H579" s="835" t="s">
        <v>3362</v>
      </c>
      <c r="I579" s="849">
        <v>589.0999755859375</v>
      </c>
      <c r="J579" s="849">
        <v>4</v>
      </c>
      <c r="K579" s="850">
        <v>2356.39990234375</v>
      </c>
    </row>
    <row r="580" spans="1:11" ht="14.4" customHeight="1" x14ac:dyDescent="0.3">
      <c r="A580" s="831" t="s">
        <v>575</v>
      </c>
      <c r="B580" s="832" t="s">
        <v>576</v>
      </c>
      <c r="C580" s="835" t="s">
        <v>605</v>
      </c>
      <c r="D580" s="863" t="s">
        <v>606</v>
      </c>
      <c r="E580" s="835" t="s">
        <v>2968</v>
      </c>
      <c r="F580" s="863" t="s">
        <v>2969</v>
      </c>
      <c r="G580" s="835" t="s">
        <v>3363</v>
      </c>
      <c r="H580" s="835" t="s">
        <v>3364</v>
      </c>
      <c r="I580" s="849">
        <v>589.0999755859375</v>
      </c>
      <c r="J580" s="849">
        <v>1</v>
      </c>
      <c r="K580" s="850">
        <v>589.0999755859375</v>
      </c>
    </row>
    <row r="581" spans="1:11" ht="14.4" customHeight="1" x14ac:dyDescent="0.3">
      <c r="A581" s="831" t="s">
        <v>575</v>
      </c>
      <c r="B581" s="832" t="s">
        <v>576</v>
      </c>
      <c r="C581" s="835" t="s">
        <v>605</v>
      </c>
      <c r="D581" s="863" t="s">
        <v>606</v>
      </c>
      <c r="E581" s="835" t="s">
        <v>2968</v>
      </c>
      <c r="F581" s="863" t="s">
        <v>2969</v>
      </c>
      <c r="G581" s="835" t="s">
        <v>3365</v>
      </c>
      <c r="H581" s="835" t="s">
        <v>3366</v>
      </c>
      <c r="I581" s="849">
        <v>4769.06982421875</v>
      </c>
      <c r="J581" s="849">
        <v>4</v>
      </c>
      <c r="K581" s="850">
        <v>19076.279296875</v>
      </c>
    </row>
    <row r="582" spans="1:11" ht="14.4" customHeight="1" x14ac:dyDescent="0.3">
      <c r="A582" s="831" t="s">
        <v>575</v>
      </c>
      <c r="B582" s="832" t="s">
        <v>576</v>
      </c>
      <c r="C582" s="835" t="s">
        <v>605</v>
      </c>
      <c r="D582" s="863" t="s">
        <v>606</v>
      </c>
      <c r="E582" s="835" t="s">
        <v>2968</v>
      </c>
      <c r="F582" s="863" t="s">
        <v>2969</v>
      </c>
      <c r="G582" s="835" t="s">
        <v>3367</v>
      </c>
      <c r="H582" s="835" t="s">
        <v>3368</v>
      </c>
      <c r="I582" s="849">
        <v>4769.06982421875</v>
      </c>
      <c r="J582" s="849">
        <v>2</v>
      </c>
      <c r="K582" s="850">
        <v>9538.1396484375</v>
      </c>
    </row>
    <row r="583" spans="1:11" ht="14.4" customHeight="1" x14ac:dyDescent="0.3">
      <c r="A583" s="831" t="s">
        <v>575</v>
      </c>
      <c r="B583" s="832" t="s">
        <v>576</v>
      </c>
      <c r="C583" s="835" t="s">
        <v>605</v>
      </c>
      <c r="D583" s="863" t="s">
        <v>606</v>
      </c>
      <c r="E583" s="835" t="s">
        <v>2968</v>
      </c>
      <c r="F583" s="863" t="s">
        <v>2969</v>
      </c>
      <c r="G583" s="835" t="s">
        <v>3369</v>
      </c>
      <c r="H583" s="835" t="s">
        <v>3370</v>
      </c>
      <c r="I583" s="849">
        <v>4769.080078125</v>
      </c>
      <c r="J583" s="849">
        <v>2</v>
      </c>
      <c r="K583" s="850">
        <v>9538.150390625</v>
      </c>
    </row>
    <row r="584" spans="1:11" ht="14.4" customHeight="1" x14ac:dyDescent="0.3">
      <c r="A584" s="831" t="s">
        <v>575</v>
      </c>
      <c r="B584" s="832" t="s">
        <v>576</v>
      </c>
      <c r="C584" s="835" t="s">
        <v>605</v>
      </c>
      <c r="D584" s="863" t="s">
        <v>606</v>
      </c>
      <c r="E584" s="835" t="s">
        <v>2968</v>
      </c>
      <c r="F584" s="863" t="s">
        <v>2969</v>
      </c>
      <c r="G584" s="835" t="s">
        <v>3371</v>
      </c>
      <c r="H584" s="835" t="s">
        <v>3372</v>
      </c>
      <c r="I584" s="849">
        <v>4769.06982421875</v>
      </c>
      <c r="J584" s="849">
        <v>4</v>
      </c>
      <c r="K584" s="850">
        <v>19076.26953125</v>
      </c>
    </row>
    <row r="585" spans="1:11" ht="14.4" customHeight="1" x14ac:dyDescent="0.3">
      <c r="A585" s="831" t="s">
        <v>575</v>
      </c>
      <c r="B585" s="832" t="s">
        <v>576</v>
      </c>
      <c r="C585" s="835" t="s">
        <v>605</v>
      </c>
      <c r="D585" s="863" t="s">
        <v>606</v>
      </c>
      <c r="E585" s="835" t="s">
        <v>2968</v>
      </c>
      <c r="F585" s="863" t="s">
        <v>2969</v>
      </c>
      <c r="G585" s="835" t="s">
        <v>3373</v>
      </c>
      <c r="H585" s="835" t="s">
        <v>3374</v>
      </c>
      <c r="I585" s="849">
        <v>4769.080078125</v>
      </c>
      <c r="J585" s="849">
        <v>2</v>
      </c>
      <c r="K585" s="850">
        <v>9538.150390625</v>
      </c>
    </row>
    <row r="586" spans="1:11" ht="14.4" customHeight="1" x14ac:dyDescent="0.3">
      <c r="A586" s="831" t="s">
        <v>575</v>
      </c>
      <c r="B586" s="832" t="s">
        <v>576</v>
      </c>
      <c r="C586" s="835" t="s">
        <v>605</v>
      </c>
      <c r="D586" s="863" t="s">
        <v>606</v>
      </c>
      <c r="E586" s="835" t="s">
        <v>2968</v>
      </c>
      <c r="F586" s="863" t="s">
        <v>2969</v>
      </c>
      <c r="G586" s="835" t="s">
        <v>3375</v>
      </c>
      <c r="H586" s="835" t="s">
        <v>3376</v>
      </c>
      <c r="I586" s="849">
        <v>2078.0640625000001</v>
      </c>
      <c r="J586" s="849">
        <v>20</v>
      </c>
      <c r="K586" s="850">
        <v>41561.25</v>
      </c>
    </row>
    <row r="587" spans="1:11" ht="14.4" customHeight="1" x14ac:dyDescent="0.3">
      <c r="A587" s="831" t="s">
        <v>575</v>
      </c>
      <c r="B587" s="832" t="s">
        <v>576</v>
      </c>
      <c r="C587" s="835" t="s">
        <v>605</v>
      </c>
      <c r="D587" s="863" t="s">
        <v>606</v>
      </c>
      <c r="E587" s="835" t="s">
        <v>2968</v>
      </c>
      <c r="F587" s="863" t="s">
        <v>2969</v>
      </c>
      <c r="G587" s="835" t="s">
        <v>3377</v>
      </c>
      <c r="H587" s="835" t="s">
        <v>3378</v>
      </c>
      <c r="I587" s="849">
        <v>544.489990234375</v>
      </c>
      <c r="J587" s="849">
        <v>1</v>
      </c>
      <c r="K587" s="850">
        <v>544.489990234375</v>
      </c>
    </row>
    <row r="588" spans="1:11" ht="14.4" customHeight="1" x14ac:dyDescent="0.3">
      <c r="A588" s="831" t="s">
        <v>575</v>
      </c>
      <c r="B588" s="832" t="s">
        <v>576</v>
      </c>
      <c r="C588" s="835" t="s">
        <v>605</v>
      </c>
      <c r="D588" s="863" t="s">
        <v>606</v>
      </c>
      <c r="E588" s="835" t="s">
        <v>2968</v>
      </c>
      <c r="F588" s="863" t="s">
        <v>2969</v>
      </c>
      <c r="G588" s="835" t="s">
        <v>3379</v>
      </c>
      <c r="H588" s="835" t="s">
        <v>3380</v>
      </c>
      <c r="I588" s="849">
        <v>1320.1199951171875</v>
      </c>
      <c r="J588" s="849">
        <v>2</v>
      </c>
      <c r="K588" s="850">
        <v>2640.239990234375</v>
      </c>
    </row>
    <row r="589" spans="1:11" ht="14.4" customHeight="1" x14ac:dyDescent="0.3">
      <c r="A589" s="831" t="s">
        <v>575</v>
      </c>
      <c r="B589" s="832" t="s">
        <v>576</v>
      </c>
      <c r="C589" s="835" t="s">
        <v>605</v>
      </c>
      <c r="D589" s="863" t="s">
        <v>606</v>
      </c>
      <c r="E589" s="835" t="s">
        <v>2968</v>
      </c>
      <c r="F589" s="863" t="s">
        <v>2969</v>
      </c>
      <c r="G589" s="835" t="s">
        <v>3381</v>
      </c>
      <c r="H589" s="835" t="s">
        <v>3382</v>
      </c>
      <c r="I589" s="849">
        <v>1320.1199951171875</v>
      </c>
      <c r="J589" s="849">
        <v>2</v>
      </c>
      <c r="K589" s="850">
        <v>2640.239990234375</v>
      </c>
    </row>
    <row r="590" spans="1:11" ht="14.4" customHeight="1" x14ac:dyDescent="0.3">
      <c r="A590" s="831" t="s">
        <v>575</v>
      </c>
      <c r="B590" s="832" t="s">
        <v>576</v>
      </c>
      <c r="C590" s="835" t="s">
        <v>605</v>
      </c>
      <c r="D590" s="863" t="s">
        <v>606</v>
      </c>
      <c r="E590" s="835" t="s">
        <v>2968</v>
      </c>
      <c r="F590" s="863" t="s">
        <v>2969</v>
      </c>
      <c r="G590" s="835" t="s">
        <v>3383</v>
      </c>
      <c r="H590" s="835" t="s">
        <v>3384</v>
      </c>
      <c r="I590" s="849">
        <v>1320.1199951171875</v>
      </c>
      <c r="J590" s="849">
        <v>1</v>
      </c>
      <c r="K590" s="850">
        <v>1320.1199951171875</v>
      </c>
    </row>
    <row r="591" spans="1:11" ht="14.4" customHeight="1" x14ac:dyDescent="0.3">
      <c r="A591" s="831" t="s">
        <v>575</v>
      </c>
      <c r="B591" s="832" t="s">
        <v>576</v>
      </c>
      <c r="C591" s="835" t="s">
        <v>605</v>
      </c>
      <c r="D591" s="863" t="s">
        <v>606</v>
      </c>
      <c r="E591" s="835" t="s">
        <v>2968</v>
      </c>
      <c r="F591" s="863" t="s">
        <v>2969</v>
      </c>
      <c r="G591" s="835" t="s">
        <v>3385</v>
      </c>
      <c r="H591" s="835" t="s">
        <v>3386</v>
      </c>
      <c r="I591" s="849">
        <v>1320.1199951171875</v>
      </c>
      <c r="J591" s="849">
        <v>5</v>
      </c>
      <c r="K591" s="850">
        <v>6600.6102294921875</v>
      </c>
    </row>
    <row r="592" spans="1:11" ht="14.4" customHeight="1" x14ac:dyDescent="0.3">
      <c r="A592" s="831" t="s">
        <v>575</v>
      </c>
      <c r="B592" s="832" t="s">
        <v>576</v>
      </c>
      <c r="C592" s="835" t="s">
        <v>605</v>
      </c>
      <c r="D592" s="863" t="s">
        <v>606</v>
      </c>
      <c r="E592" s="835" t="s">
        <v>2968</v>
      </c>
      <c r="F592" s="863" t="s">
        <v>2969</v>
      </c>
      <c r="G592" s="835" t="s">
        <v>3387</v>
      </c>
      <c r="H592" s="835" t="s">
        <v>3388</v>
      </c>
      <c r="I592" s="849">
        <v>1320.1199951171875</v>
      </c>
      <c r="J592" s="849">
        <v>2</v>
      </c>
      <c r="K592" s="850">
        <v>2640.239990234375</v>
      </c>
    </row>
    <row r="593" spans="1:11" ht="14.4" customHeight="1" x14ac:dyDescent="0.3">
      <c r="A593" s="831" t="s">
        <v>575</v>
      </c>
      <c r="B593" s="832" t="s">
        <v>576</v>
      </c>
      <c r="C593" s="835" t="s">
        <v>605</v>
      </c>
      <c r="D593" s="863" t="s">
        <v>606</v>
      </c>
      <c r="E593" s="835" t="s">
        <v>2968</v>
      </c>
      <c r="F593" s="863" t="s">
        <v>2969</v>
      </c>
      <c r="G593" s="835" t="s">
        <v>3389</v>
      </c>
      <c r="H593" s="835" t="s">
        <v>3390</v>
      </c>
      <c r="I593" s="849">
        <v>2070.81005859375</v>
      </c>
      <c r="J593" s="849">
        <v>4</v>
      </c>
      <c r="K593" s="850">
        <v>8283.22998046875</v>
      </c>
    </row>
    <row r="594" spans="1:11" ht="14.4" customHeight="1" x14ac:dyDescent="0.3">
      <c r="A594" s="831" t="s">
        <v>575</v>
      </c>
      <c r="B594" s="832" t="s">
        <v>576</v>
      </c>
      <c r="C594" s="835" t="s">
        <v>605</v>
      </c>
      <c r="D594" s="863" t="s">
        <v>606</v>
      </c>
      <c r="E594" s="835" t="s">
        <v>2968</v>
      </c>
      <c r="F594" s="863" t="s">
        <v>2969</v>
      </c>
      <c r="G594" s="835" t="s">
        <v>3391</v>
      </c>
      <c r="H594" s="835" t="s">
        <v>3392</v>
      </c>
      <c r="I594" s="849">
        <v>2070.8067220052085</v>
      </c>
      <c r="J594" s="849">
        <v>17</v>
      </c>
      <c r="K594" s="850">
        <v>35203.669921875</v>
      </c>
    </row>
    <row r="595" spans="1:11" ht="14.4" customHeight="1" x14ac:dyDescent="0.3">
      <c r="A595" s="831" t="s">
        <v>575</v>
      </c>
      <c r="B595" s="832" t="s">
        <v>576</v>
      </c>
      <c r="C595" s="835" t="s">
        <v>605</v>
      </c>
      <c r="D595" s="863" t="s">
        <v>606</v>
      </c>
      <c r="E595" s="835" t="s">
        <v>2968</v>
      </c>
      <c r="F595" s="863" t="s">
        <v>2969</v>
      </c>
      <c r="G595" s="835" t="s">
        <v>3393</v>
      </c>
      <c r="H595" s="835" t="s">
        <v>3394</v>
      </c>
      <c r="I595" s="849">
        <v>2070.8080566406252</v>
      </c>
      <c r="J595" s="849">
        <v>13</v>
      </c>
      <c r="K595" s="850">
        <v>26920.4794921875</v>
      </c>
    </row>
    <row r="596" spans="1:11" ht="14.4" customHeight="1" x14ac:dyDescent="0.3">
      <c r="A596" s="831" t="s">
        <v>575</v>
      </c>
      <c r="B596" s="832" t="s">
        <v>576</v>
      </c>
      <c r="C596" s="835" t="s">
        <v>605</v>
      </c>
      <c r="D596" s="863" t="s">
        <v>606</v>
      </c>
      <c r="E596" s="835" t="s">
        <v>2968</v>
      </c>
      <c r="F596" s="863" t="s">
        <v>2969</v>
      </c>
      <c r="G596" s="835" t="s">
        <v>3395</v>
      </c>
      <c r="H596" s="835" t="s">
        <v>3396</v>
      </c>
      <c r="I596" s="849">
        <v>2070.81005859375</v>
      </c>
      <c r="J596" s="849">
        <v>5</v>
      </c>
      <c r="K596" s="850">
        <v>10354.0302734375</v>
      </c>
    </row>
    <row r="597" spans="1:11" ht="14.4" customHeight="1" x14ac:dyDescent="0.3">
      <c r="A597" s="831" t="s">
        <v>575</v>
      </c>
      <c r="B597" s="832" t="s">
        <v>576</v>
      </c>
      <c r="C597" s="835" t="s">
        <v>605</v>
      </c>
      <c r="D597" s="863" t="s">
        <v>606</v>
      </c>
      <c r="E597" s="835" t="s">
        <v>2968</v>
      </c>
      <c r="F597" s="863" t="s">
        <v>2969</v>
      </c>
      <c r="G597" s="835" t="s">
        <v>3397</v>
      </c>
      <c r="H597" s="835" t="s">
        <v>3398</v>
      </c>
      <c r="I597" s="849">
        <v>2787.1298828125</v>
      </c>
      <c r="J597" s="849">
        <v>1</v>
      </c>
      <c r="K597" s="850">
        <v>2787.1298828125</v>
      </c>
    </row>
    <row r="598" spans="1:11" ht="14.4" customHeight="1" x14ac:dyDescent="0.3">
      <c r="A598" s="831" t="s">
        <v>575</v>
      </c>
      <c r="B598" s="832" t="s">
        <v>576</v>
      </c>
      <c r="C598" s="835" t="s">
        <v>605</v>
      </c>
      <c r="D598" s="863" t="s">
        <v>606</v>
      </c>
      <c r="E598" s="835" t="s">
        <v>2968</v>
      </c>
      <c r="F598" s="863" t="s">
        <v>2969</v>
      </c>
      <c r="G598" s="835" t="s">
        <v>3399</v>
      </c>
      <c r="H598" s="835" t="s">
        <v>3400</v>
      </c>
      <c r="I598" s="849">
        <v>3371.1201171875</v>
      </c>
      <c r="J598" s="849">
        <v>2</v>
      </c>
      <c r="K598" s="850">
        <v>6742.240234375</v>
      </c>
    </row>
    <row r="599" spans="1:11" ht="14.4" customHeight="1" x14ac:dyDescent="0.3">
      <c r="A599" s="831" t="s">
        <v>575</v>
      </c>
      <c r="B599" s="832" t="s">
        <v>576</v>
      </c>
      <c r="C599" s="835" t="s">
        <v>605</v>
      </c>
      <c r="D599" s="863" t="s">
        <v>606</v>
      </c>
      <c r="E599" s="835" t="s">
        <v>2968</v>
      </c>
      <c r="F599" s="863" t="s">
        <v>2969</v>
      </c>
      <c r="G599" s="835" t="s">
        <v>3401</v>
      </c>
      <c r="H599" s="835" t="s">
        <v>3402</v>
      </c>
      <c r="I599" s="849">
        <v>4890.603352864583</v>
      </c>
      <c r="J599" s="849">
        <v>6</v>
      </c>
      <c r="K599" s="850">
        <v>29343.6103515625</v>
      </c>
    </row>
    <row r="600" spans="1:11" ht="14.4" customHeight="1" x14ac:dyDescent="0.3">
      <c r="A600" s="831" t="s">
        <v>575</v>
      </c>
      <c r="B600" s="832" t="s">
        <v>576</v>
      </c>
      <c r="C600" s="835" t="s">
        <v>605</v>
      </c>
      <c r="D600" s="863" t="s">
        <v>606</v>
      </c>
      <c r="E600" s="835" t="s">
        <v>2968</v>
      </c>
      <c r="F600" s="863" t="s">
        <v>2969</v>
      </c>
      <c r="G600" s="835" t="s">
        <v>3403</v>
      </c>
      <c r="H600" s="835" t="s">
        <v>3404</v>
      </c>
      <c r="I600" s="849">
        <v>3371.125</v>
      </c>
      <c r="J600" s="849">
        <v>4</v>
      </c>
      <c r="K600" s="850">
        <v>13484.490234375</v>
      </c>
    </row>
    <row r="601" spans="1:11" ht="14.4" customHeight="1" x14ac:dyDescent="0.3">
      <c r="A601" s="831" t="s">
        <v>575</v>
      </c>
      <c r="B601" s="832" t="s">
        <v>576</v>
      </c>
      <c r="C601" s="835" t="s">
        <v>605</v>
      </c>
      <c r="D601" s="863" t="s">
        <v>606</v>
      </c>
      <c r="E601" s="835" t="s">
        <v>2968</v>
      </c>
      <c r="F601" s="863" t="s">
        <v>2969</v>
      </c>
      <c r="G601" s="835" t="s">
        <v>3405</v>
      </c>
      <c r="H601" s="835" t="s">
        <v>3406</v>
      </c>
      <c r="I601" s="849">
        <v>3371.1298828125</v>
      </c>
      <c r="J601" s="849">
        <v>4</v>
      </c>
      <c r="K601" s="850">
        <v>13484.5</v>
      </c>
    </row>
    <row r="602" spans="1:11" ht="14.4" customHeight="1" x14ac:dyDescent="0.3">
      <c r="A602" s="831" t="s">
        <v>575</v>
      </c>
      <c r="B602" s="832" t="s">
        <v>576</v>
      </c>
      <c r="C602" s="835" t="s">
        <v>605</v>
      </c>
      <c r="D602" s="863" t="s">
        <v>606</v>
      </c>
      <c r="E602" s="835" t="s">
        <v>3407</v>
      </c>
      <c r="F602" s="863" t="s">
        <v>3408</v>
      </c>
      <c r="G602" s="835" t="s">
        <v>3409</v>
      </c>
      <c r="H602" s="835" t="s">
        <v>3410</v>
      </c>
      <c r="I602" s="849">
        <v>1.285714256976332E-2</v>
      </c>
      <c r="J602" s="849">
        <v>7</v>
      </c>
      <c r="K602" s="850">
        <v>8.9999997988343239E-2</v>
      </c>
    </row>
    <row r="603" spans="1:11" ht="14.4" customHeight="1" x14ac:dyDescent="0.3">
      <c r="A603" s="831" t="s">
        <v>575</v>
      </c>
      <c r="B603" s="832" t="s">
        <v>576</v>
      </c>
      <c r="C603" s="835" t="s">
        <v>605</v>
      </c>
      <c r="D603" s="863" t="s">
        <v>606</v>
      </c>
      <c r="E603" s="835" t="s">
        <v>3407</v>
      </c>
      <c r="F603" s="863" t="s">
        <v>3408</v>
      </c>
      <c r="G603" s="835" t="s">
        <v>3411</v>
      </c>
      <c r="H603" s="835" t="s">
        <v>3412</v>
      </c>
      <c r="I603" s="849">
        <v>9.9999997764825821E-3</v>
      </c>
      <c r="J603" s="849">
        <v>2</v>
      </c>
      <c r="K603" s="850">
        <v>1.9999999552965164E-2</v>
      </c>
    </row>
    <row r="604" spans="1:11" ht="14.4" customHeight="1" x14ac:dyDescent="0.3">
      <c r="A604" s="831" t="s">
        <v>575</v>
      </c>
      <c r="B604" s="832" t="s">
        <v>576</v>
      </c>
      <c r="C604" s="835" t="s">
        <v>605</v>
      </c>
      <c r="D604" s="863" t="s">
        <v>606</v>
      </c>
      <c r="E604" s="835" t="s">
        <v>3407</v>
      </c>
      <c r="F604" s="863" t="s">
        <v>3408</v>
      </c>
      <c r="G604" s="835" t="s">
        <v>3413</v>
      </c>
      <c r="H604" s="835" t="s">
        <v>3414</v>
      </c>
      <c r="I604" s="849">
        <v>60984.80078125</v>
      </c>
      <c r="J604" s="849">
        <v>1</v>
      </c>
      <c r="K604" s="850">
        <v>60984.80078125</v>
      </c>
    </row>
    <row r="605" spans="1:11" ht="14.4" customHeight="1" x14ac:dyDescent="0.3">
      <c r="A605" s="831" t="s">
        <v>575</v>
      </c>
      <c r="B605" s="832" t="s">
        <v>576</v>
      </c>
      <c r="C605" s="835" t="s">
        <v>605</v>
      </c>
      <c r="D605" s="863" t="s">
        <v>606</v>
      </c>
      <c r="E605" s="835" t="s">
        <v>3407</v>
      </c>
      <c r="F605" s="863" t="s">
        <v>3408</v>
      </c>
      <c r="G605" s="835" t="s">
        <v>3415</v>
      </c>
      <c r="H605" s="835" t="s">
        <v>3416</v>
      </c>
      <c r="I605" s="849">
        <v>59683.809895833336</v>
      </c>
      <c r="J605" s="849">
        <v>9</v>
      </c>
      <c r="K605" s="850">
        <v>537154.33984375</v>
      </c>
    </row>
    <row r="606" spans="1:11" ht="14.4" customHeight="1" x14ac:dyDescent="0.3">
      <c r="A606" s="831" t="s">
        <v>575</v>
      </c>
      <c r="B606" s="832" t="s">
        <v>576</v>
      </c>
      <c r="C606" s="835" t="s">
        <v>605</v>
      </c>
      <c r="D606" s="863" t="s">
        <v>606</v>
      </c>
      <c r="E606" s="835" t="s">
        <v>3407</v>
      </c>
      <c r="F606" s="863" t="s">
        <v>3408</v>
      </c>
      <c r="G606" s="835" t="s">
        <v>3417</v>
      </c>
      <c r="H606" s="835" t="s">
        <v>3418</v>
      </c>
      <c r="I606" s="849">
        <v>59683.7890625</v>
      </c>
      <c r="J606" s="849">
        <v>1</v>
      </c>
      <c r="K606" s="850">
        <v>59683.7890625</v>
      </c>
    </row>
    <row r="607" spans="1:11" ht="14.4" customHeight="1" x14ac:dyDescent="0.3">
      <c r="A607" s="831" t="s">
        <v>575</v>
      </c>
      <c r="B607" s="832" t="s">
        <v>576</v>
      </c>
      <c r="C607" s="835" t="s">
        <v>605</v>
      </c>
      <c r="D607" s="863" t="s">
        <v>606</v>
      </c>
      <c r="E607" s="835" t="s">
        <v>3407</v>
      </c>
      <c r="F607" s="863" t="s">
        <v>3408</v>
      </c>
      <c r="G607" s="835" t="s">
        <v>3419</v>
      </c>
      <c r="H607" s="835" t="s">
        <v>3420</v>
      </c>
      <c r="I607" s="849">
        <v>26544.30078125</v>
      </c>
      <c r="J607" s="849">
        <v>7</v>
      </c>
      <c r="K607" s="850">
        <v>185810.10546875</v>
      </c>
    </row>
    <row r="608" spans="1:11" ht="14.4" customHeight="1" x14ac:dyDescent="0.3">
      <c r="A608" s="831" t="s">
        <v>575</v>
      </c>
      <c r="B608" s="832" t="s">
        <v>576</v>
      </c>
      <c r="C608" s="835" t="s">
        <v>605</v>
      </c>
      <c r="D608" s="863" t="s">
        <v>606</v>
      </c>
      <c r="E608" s="835" t="s">
        <v>3407</v>
      </c>
      <c r="F608" s="863" t="s">
        <v>3408</v>
      </c>
      <c r="G608" s="835" t="s">
        <v>3421</v>
      </c>
      <c r="H608" s="835" t="s">
        <v>3422</v>
      </c>
      <c r="I608" s="849">
        <v>1.1249999748542905E-2</v>
      </c>
      <c r="J608" s="849">
        <v>8</v>
      </c>
      <c r="K608" s="850">
        <v>8.9999997988343239E-2</v>
      </c>
    </row>
    <row r="609" spans="1:11" ht="14.4" customHeight="1" x14ac:dyDescent="0.3">
      <c r="A609" s="831" t="s">
        <v>575</v>
      </c>
      <c r="B609" s="832" t="s">
        <v>576</v>
      </c>
      <c r="C609" s="835" t="s">
        <v>605</v>
      </c>
      <c r="D609" s="863" t="s">
        <v>606</v>
      </c>
      <c r="E609" s="835" t="s">
        <v>3407</v>
      </c>
      <c r="F609" s="863" t="s">
        <v>3408</v>
      </c>
      <c r="G609" s="835" t="s">
        <v>3423</v>
      </c>
      <c r="H609" s="835" t="s">
        <v>3424</v>
      </c>
      <c r="I609" s="849">
        <v>9.9999997764825821E-3</v>
      </c>
      <c r="J609" s="849">
        <v>2</v>
      </c>
      <c r="K609" s="850">
        <v>1.9999999552965164E-2</v>
      </c>
    </row>
    <row r="610" spans="1:11" ht="14.4" customHeight="1" x14ac:dyDescent="0.3">
      <c r="A610" s="831" t="s">
        <v>575</v>
      </c>
      <c r="B610" s="832" t="s">
        <v>576</v>
      </c>
      <c r="C610" s="835" t="s">
        <v>605</v>
      </c>
      <c r="D610" s="863" t="s">
        <v>606</v>
      </c>
      <c r="E610" s="835" t="s">
        <v>3407</v>
      </c>
      <c r="F610" s="863" t="s">
        <v>3408</v>
      </c>
      <c r="G610" s="835" t="s">
        <v>3425</v>
      </c>
      <c r="H610" s="835" t="s">
        <v>3426</v>
      </c>
      <c r="I610" s="849">
        <v>1.285714256976332E-2</v>
      </c>
      <c r="J610" s="849">
        <v>7</v>
      </c>
      <c r="K610" s="850">
        <v>8.9999997988343239E-2</v>
      </c>
    </row>
    <row r="611" spans="1:11" ht="14.4" customHeight="1" x14ac:dyDescent="0.3">
      <c r="A611" s="831" t="s">
        <v>575</v>
      </c>
      <c r="B611" s="832" t="s">
        <v>576</v>
      </c>
      <c r="C611" s="835" t="s">
        <v>605</v>
      </c>
      <c r="D611" s="863" t="s">
        <v>606</v>
      </c>
      <c r="E611" s="835" t="s">
        <v>3407</v>
      </c>
      <c r="F611" s="863" t="s">
        <v>3408</v>
      </c>
      <c r="G611" s="835" t="s">
        <v>3427</v>
      </c>
      <c r="H611" s="835" t="s">
        <v>3428</v>
      </c>
      <c r="I611" s="849">
        <v>9.9999997764825821E-3</v>
      </c>
      <c r="J611" s="849">
        <v>1</v>
      </c>
      <c r="K611" s="850">
        <v>9.9999997764825821E-3</v>
      </c>
    </row>
    <row r="612" spans="1:11" ht="14.4" customHeight="1" x14ac:dyDescent="0.3">
      <c r="A612" s="831" t="s">
        <v>575</v>
      </c>
      <c r="B612" s="832" t="s">
        <v>576</v>
      </c>
      <c r="C612" s="835" t="s">
        <v>605</v>
      </c>
      <c r="D612" s="863" t="s">
        <v>606</v>
      </c>
      <c r="E612" s="835" t="s">
        <v>3407</v>
      </c>
      <c r="F612" s="863" t="s">
        <v>3408</v>
      </c>
      <c r="G612" s="835" t="s">
        <v>3429</v>
      </c>
      <c r="H612" s="835" t="s">
        <v>3430</v>
      </c>
      <c r="I612" s="849">
        <v>26544.30078125</v>
      </c>
      <c r="J612" s="849">
        <v>1</v>
      </c>
      <c r="K612" s="850">
        <v>26544.30078125</v>
      </c>
    </row>
    <row r="613" spans="1:11" ht="14.4" customHeight="1" x14ac:dyDescent="0.3">
      <c r="A613" s="831" t="s">
        <v>575</v>
      </c>
      <c r="B613" s="832" t="s">
        <v>576</v>
      </c>
      <c r="C613" s="835" t="s">
        <v>605</v>
      </c>
      <c r="D613" s="863" t="s">
        <v>606</v>
      </c>
      <c r="E613" s="835" t="s">
        <v>3407</v>
      </c>
      <c r="F613" s="863" t="s">
        <v>3408</v>
      </c>
      <c r="G613" s="835" t="s">
        <v>3431</v>
      </c>
      <c r="H613" s="835" t="s">
        <v>3432</v>
      </c>
      <c r="I613" s="849">
        <v>1.142857117312295E-2</v>
      </c>
      <c r="J613" s="849">
        <v>7</v>
      </c>
      <c r="K613" s="850">
        <v>7.9999998211860657E-2</v>
      </c>
    </row>
    <row r="614" spans="1:11" ht="14.4" customHeight="1" x14ac:dyDescent="0.3">
      <c r="A614" s="831" t="s">
        <v>575</v>
      </c>
      <c r="B614" s="832" t="s">
        <v>576</v>
      </c>
      <c r="C614" s="835" t="s">
        <v>605</v>
      </c>
      <c r="D614" s="863" t="s">
        <v>606</v>
      </c>
      <c r="E614" s="835" t="s">
        <v>3407</v>
      </c>
      <c r="F614" s="863" t="s">
        <v>3408</v>
      </c>
      <c r="G614" s="835" t="s">
        <v>3433</v>
      </c>
      <c r="H614" s="835" t="s">
        <v>3434</v>
      </c>
      <c r="I614" s="849">
        <v>9.9999997764825821E-3</v>
      </c>
      <c r="J614" s="849">
        <v>2</v>
      </c>
      <c r="K614" s="850">
        <v>1.9999999552965164E-2</v>
      </c>
    </row>
    <row r="615" spans="1:11" ht="14.4" customHeight="1" x14ac:dyDescent="0.3">
      <c r="A615" s="831" t="s">
        <v>575</v>
      </c>
      <c r="B615" s="832" t="s">
        <v>576</v>
      </c>
      <c r="C615" s="835" t="s">
        <v>605</v>
      </c>
      <c r="D615" s="863" t="s">
        <v>606</v>
      </c>
      <c r="E615" s="835" t="s">
        <v>3407</v>
      </c>
      <c r="F615" s="863" t="s">
        <v>3408</v>
      </c>
      <c r="G615" s="835" t="s">
        <v>3435</v>
      </c>
      <c r="H615" s="835" t="s">
        <v>3436</v>
      </c>
      <c r="I615" s="849">
        <v>313539.53125</v>
      </c>
      <c r="J615" s="849">
        <v>2</v>
      </c>
      <c r="K615" s="850">
        <v>627079.0625</v>
      </c>
    </row>
    <row r="616" spans="1:11" ht="14.4" customHeight="1" x14ac:dyDescent="0.3">
      <c r="A616" s="831" t="s">
        <v>575</v>
      </c>
      <c r="B616" s="832" t="s">
        <v>576</v>
      </c>
      <c r="C616" s="835" t="s">
        <v>605</v>
      </c>
      <c r="D616" s="863" t="s">
        <v>606</v>
      </c>
      <c r="E616" s="835" t="s">
        <v>3407</v>
      </c>
      <c r="F616" s="863" t="s">
        <v>3408</v>
      </c>
      <c r="G616" s="835" t="s">
        <v>3437</v>
      </c>
      <c r="H616" s="835" t="s">
        <v>3438</v>
      </c>
      <c r="I616" s="849">
        <v>361801.30625000002</v>
      </c>
      <c r="J616" s="849">
        <v>5</v>
      </c>
      <c r="K616" s="850">
        <v>1809006.53125</v>
      </c>
    </row>
    <row r="617" spans="1:11" ht="14.4" customHeight="1" x14ac:dyDescent="0.3">
      <c r="A617" s="831" t="s">
        <v>575</v>
      </c>
      <c r="B617" s="832" t="s">
        <v>576</v>
      </c>
      <c r="C617" s="835" t="s">
        <v>605</v>
      </c>
      <c r="D617" s="863" t="s">
        <v>606</v>
      </c>
      <c r="E617" s="835" t="s">
        <v>3407</v>
      </c>
      <c r="F617" s="863" t="s">
        <v>3408</v>
      </c>
      <c r="G617" s="835" t="s">
        <v>3439</v>
      </c>
      <c r="H617" s="835" t="s">
        <v>3440</v>
      </c>
      <c r="I617" s="849">
        <v>60984.78125</v>
      </c>
      <c r="J617" s="849">
        <v>1</v>
      </c>
      <c r="K617" s="850">
        <v>60984.78125</v>
      </c>
    </row>
    <row r="618" spans="1:11" ht="14.4" customHeight="1" x14ac:dyDescent="0.3">
      <c r="A618" s="831" t="s">
        <v>575</v>
      </c>
      <c r="B618" s="832" t="s">
        <v>576</v>
      </c>
      <c r="C618" s="835" t="s">
        <v>605</v>
      </c>
      <c r="D618" s="863" t="s">
        <v>606</v>
      </c>
      <c r="E618" s="835" t="s">
        <v>3407</v>
      </c>
      <c r="F618" s="863" t="s">
        <v>3408</v>
      </c>
      <c r="G618" s="835" t="s">
        <v>3441</v>
      </c>
      <c r="H618" s="835" t="s">
        <v>3442</v>
      </c>
      <c r="I618" s="849">
        <v>26544.30078125</v>
      </c>
      <c r="J618" s="849">
        <v>1</v>
      </c>
      <c r="K618" s="850">
        <v>26544.30078125</v>
      </c>
    </row>
    <row r="619" spans="1:11" ht="14.4" customHeight="1" x14ac:dyDescent="0.3">
      <c r="A619" s="831" t="s">
        <v>575</v>
      </c>
      <c r="B619" s="832" t="s">
        <v>576</v>
      </c>
      <c r="C619" s="835" t="s">
        <v>605</v>
      </c>
      <c r="D619" s="863" t="s">
        <v>606</v>
      </c>
      <c r="E619" s="835" t="s">
        <v>3407</v>
      </c>
      <c r="F619" s="863" t="s">
        <v>3408</v>
      </c>
      <c r="G619" s="835" t="s">
        <v>3443</v>
      </c>
      <c r="H619" s="835" t="s">
        <v>3444</v>
      </c>
      <c r="I619" s="849">
        <v>499134.5</v>
      </c>
      <c r="J619" s="849">
        <v>1</v>
      </c>
      <c r="K619" s="850">
        <v>499134.5</v>
      </c>
    </row>
    <row r="620" spans="1:11" ht="14.4" customHeight="1" x14ac:dyDescent="0.3">
      <c r="A620" s="831" t="s">
        <v>575</v>
      </c>
      <c r="B620" s="832" t="s">
        <v>576</v>
      </c>
      <c r="C620" s="835" t="s">
        <v>605</v>
      </c>
      <c r="D620" s="863" t="s">
        <v>606</v>
      </c>
      <c r="E620" s="835" t="s">
        <v>3407</v>
      </c>
      <c r="F620" s="863" t="s">
        <v>3408</v>
      </c>
      <c r="G620" s="835" t="s">
        <v>3445</v>
      </c>
      <c r="H620" s="835" t="s">
        <v>3446</v>
      </c>
      <c r="I620" s="849">
        <v>9.9999997764825821E-3</v>
      </c>
      <c r="J620" s="849">
        <v>1</v>
      </c>
      <c r="K620" s="850">
        <v>9.9999997764825821E-3</v>
      </c>
    </row>
    <row r="621" spans="1:11" ht="14.4" customHeight="1" x14ac:dyDescent="0.3">
      <c r="A621" s="831" t="s">
        <v>575</v>
      </c>
      <c r="B621" s="832" t="s">
        <v>576</v>
      </c>
      <c r="C621" s="835" t="s">
        <v>605</v>
      </c>
      <c r="D621" s="863" t="s">
        <v>606</v>
      </c>
      <c r="E621" s="835" t="s">
        <v>3407</v>
      </c>
      <c r="F621" s="863" t="s">
        <v>3408</v>
      </c>
      <c r="G621" s="835" t="s">
        <v>3447</v>
      </c>
      <c r="H621" s="835" t="s">
        <v>3448</v>
      </c>
      <c r="I621" s="849">
        <v>458763.09375</v>
      </c>
      <c r="J621" s="849">
        <v>1</v>
      </c>
      <c r="K621" s="850">
        <v>458763.09375</v>
      </c>
    </row>
    <row r="622" spans="1:11" ht="14.4" customHeight="1" x14ac:dyDescent="0.3">
      <c r="A622" s="831" t="s">
        <v>575</v>
      </c>
      <c r="B622" s="832" t="s">
        <v>576</v>
      </c>
      <c r="C622" s="835" t="s">
        <v>605</v>
      </c>
      <c r="D622" s="863" t="s">
        <v>606</v>
      </c>
      <c r="E622" s="835" t="s">
        <v>3407</v>
      </c>
      <c r="F622" s="863" t="s">
        <v>3408</v>
      </c>
      <c r="G622" s="835" t="s">
        <v>3449</v>
      </c>
      <c r="H622" s="835" t="s">
        <v>3450</v>
      </c>
      <c r="I622" s="849">
        <v>9.9999997764825821E-3</v>
      </c>
      <c r="J622" s="849">
        <v>9</v>
      </c>
      <c r="K622" s="850">
        <v>8.9999997988343239E-2</v>
      </c>
    </row>
    <row r="623" spans="1:11" ht="14.4" customHeight="1" x14ac:dyDescent="0.3">
      <c r="A623" s="831" t="s">
        <v>575</v>
      </c>
      <c r="B623" s="832" t="s">
        <v>576</v>
      </c>
      <c r="C623" s="835" t="s">
        <v>605</v>
      </c>
      <c r="D623" s="863" t="s">
        <v>606</v>
      </c>
      <c r="E623" s="835" t="s">
        <v>3407</v>
      </c>
      <c r="F623" s="863" t="s">
        <v>3408</v>
      </c>
      <c r="G623" s="835" t="s">
        <v>3451</v>
      </c>
      <c r="H623" s="835" t="s">
        <v>3452</v>
      </c>
      <c r="I623" s="849">
        <v>9.9999997764825821E-3</v>
      </c>
      <c r="J623" s="849">
        <v>1</v>
      </c>
      <c r="K623" s="850">
        <v>9.9999997764825821E-3</v>
      </c>
    </row>
    <row r="624" spans="1:11" ht="14.4" customHeight="1" x14ac:dyDescent="0.3">
      <c r="A624" s="831" t="s">
        <v>575</v>
      </c>
      <c r="B624" s="832" t="s">
        <v>576</v>
      </c>
      <c r="C624" s="835" t="s">
        <v>605</v>
      </c>
      <c r="D624" s="863" t="s">
        <v>606</v>
      </c>
      <c r="E624" s="835" t="s">
        <v>3407</v>
      </c>
      <c r="F624" s="863" t="s">
        <v>3408</v>
      </c>
      <c r="G624" s="835" t="s">
        <v>3453</v>
      </c>
      <c r="H624" s="835" t="s">
        <v>3454</v>
      </c>
      <c r="I624" s="849">
        <v>1.2499999720603228E-2</v>
      </c>
      <c r="J624" s="849">
        <v>4</v>
      </c>
      <c r="K624" s="850">
        <v>4.999999888241291E-2</v>
      </c>
    </row>
    <row r="625" spans="1:11" ht="14.4" customHeight="1" x14ac:dyDescent="0.3">
      <c r="A625" s="831" t="s">
        <v>575</v>
      </c>
      <c r="B625" s="832" t="s">
        <v>576</v>
      </c>
      <c r="C625" s="835" t="s">
        <v>605</v>
      </c>
      <c r="D625" s="863" t="s">
        <v>606</v>
      </c>
      <c r="E625" s="835" t="s">
        <v>3455</v>
      </c>
      <c r="F625" s="863" t="s">
        <v>3456</v>
      </c>
      <c r="G625" s="835" t="s">
        <v>3457</v>
      </c>
      <c r="H625" s="835" t="s">
        <v>3458</v>
      </c>
      <c r="I625" s="849">
        <v>9.9999997764825821E-3</v>
      </c>
      <c r="J625" s="849">
        <v>3</v>
      </c>
      <c r="K625" s="850">
        <v>2.9999999329447746E-2</v>
      </c>
    </row>
    <row r="626" spans="1:11" ht="14.4" customHeight="1" x14ac:dyDescent="0.3">
      <c r="A626" s="831" t="s">
        <v>575</v>
      </c>
      <c r="B626" s="832" t="s">
        <v>576</v>
      </c>
      <c r="C626" s="835" t="s">
        <v>605</v>
      </c>
      <c r="D626" s="863" t="s">
        <v>606</v>
      </c>
      <c r="E626" s="835" t="s">
        <v>3455</v>
      </c>
      <c r="F626" s="863" t="s">
        <v>3456</v>
      </c>
      <c r="G626" s="835" t="s">
        <v>3459</v>
      </c>
      <c r="H626" s="835" t="s">
        <v>3460</v>
      </c>
      <c r="I626" s="849">
        <v>80025.9365234375</v>
      </c>
      <c r="J626" s="849">
        <v>16</v>
      </c>
      <c r="K626" s="850">
        <v>1280414.984375</v>
      </c>
    </row>
    <row r="627" spans="1:11" ht="14.4" customHeight="1" x14ac:dyDescent="0.3">
      <c r="A627" s="831" t="s">
        <v>575</v>
      </c>
      <c r="B627" s="832" t="s">
        <v>576</v>
      </c>
      <c r="C627" s="835" t="s">
        <v>605</v>
      </c>
      <c r="D627" s="863" t="s">
        <v>606</v>
      </c>
      <c r="E627" s="835" t="s">
        <v>3455</v>
      </c>
      <c r="F627" s="863" t="s">
        <v>3456</v>
      </c>
      <c r="G627" s="835" t="s">
        <v>3461</v>
      </c>
      <c r="H627" s="835" t="s">
        <v>3462</v>
      </c>
      <c r="I627" s="849">
        <v>737039</v>
      </c>
      <c r="J627" s="849">
        <v>1</v>
      </c>
      <c r="K627" s="850">
        <v>737039</v>
      </c>
    </row>
    <row r="628" spans="1:11" ht="14.4" customHeight="1" x14ac:dyDescent="0.3">
      <c r="A628" s="831" t="s">
        <v>575</v>
      </c>
      <c r="B628" s="832" t="s">
        <v>576</v>
      </c>
      <c r="C628" s="835" t="s">
        <v>605</v>
      </c>
      <c r="D628" s="863" t="s">
        <v>606</v>
      </c>
      <c r="E628" s="835" t="s">
        <v>3455</v>
      </c>
      <c r="F628" s="863" t="s">
        <v>3456</v>
      </c>
      <c r="G628" s="835" t="s">
        <v>3463</v>
      </c>
      <c r="H628" s="835" t="s">
        <v>3464</v>
      </c>
      <c r="I628" s="849">
        <v>9.9999997764825821E-3</v>
      </c>
      <c r="J628" s="849">
        <v>35</v>
      </c>
      <c r="K628" s="850">
        <v>0.37999999336898327</v>
      </c>
    </row>
    <row r="629" spans="1:11" ht="14.4" customHeight="1" x14ac:dyDescent="0.3">
      <c r="A629" s="831" t="s">
        <v>575</v>
      </c>
      <c r="B629" s="832" t="s">
        <v>576</v>
      </c>
      <c r="C629" s="835" t="s">
        <v>605</v>
      </c>
      <c r="D629" s="863" t="s">
        <v>606</v>
      </c>
      <c r="E629" s="835" t="s">
        <v>3455</v>
      </c>
      <c r="F629" s="863" t="s">
        <v>3456</v>
      </c>
      <c r="G629" s="835" t="s">
        <v>3465</v>
      </c>
      <c r="H629" s="835" t="s">
        <v>3466</v>
      </c>
      <c r="I629" s="849">
        <v>26544.380859375</v>
      </c>
      <c r="J629" s="849">
        <v>2</v>
      </c>
      <c r="K629" s="850">
        <v>53088.76171875</v>
      </c>
    </row>
    <row r="630" spans="1:11" ht="14.4" customHeight="1" x14ac:dyDescent="0.3">
      <c r="A630" s="831" t="s">
        <v>575</v>
      </c>
      <c r="B630" s="832" t="s">
        <v>576</v>
      </c>
      <c r="C630" s="835" t="s">
        <v>605</v>
      </c>
      <c r="D630" s="863" t="s">
        <v>606</v>
      </c>
      <c r="E630" s="835" t="s">
        <v>3455</v>
      </c>
      <c r="F630" s="863" t="s">
        <v>3456</v>
      </c>
      <c r="G630" s="835" t="s">
        <v>3467</v>
      </c>
      <c r="H630" s="835" t="s">
        <v>3468</v>
      </c>
      <c r="I630" s="849">
        <v>26544.383649553572</v>
      </c>
      <c r="J630" s="849">
        <v>14</v>
      </c>
      <c r="K630" s="850">
        <v>371621.37109375</v>
      </c>
    </row>
    <row r="631" spans="1:11" ht="14.4" customHeight="1" x14ac:dyDescent="0.3">
      <c r="A631" s="831" t="s">
        <v>575</v>
      </c>
      <c r="B631" s="832" t="s">
        <v>576</v>
      </c>
      <c r="C631" s="835" t="s">
        <v>605</v>
      </c>
      <c r="D631" s="863" t="s">
        <v>606</v>
      </c>
      <c r="E631" s="835" t="s">
        <v>3455</v>
      </c>
      <c r="F631" s="863" t="s">
        <v>3456</v>
      </c>
      <c r="G631" s="835" t="s">
        <v>3469</v>
      </c>
      <c r="H631" s="835" t="s">
        <v>3470</v>
      </c>
      <c r="I631" s="849">
        <v>26544.369140625</v>
      </c>
      <c r="J631" s="849">
        <v>2</v>
      </c>
      <c r="K631" s="850">
        <v>53088.73828125</v>
      </c>
    </row>
    <row r="632" spans="1:11" ht="14.4" customHeight="1" x14ac:dyDescent="0.3">
      <c r="A632" s="831" t="s">
        <v>575</v>
      </c>
      <c r="B632" s="832" t="s">
        <v>576</v>
      </c>
      <c r="C632" s="835" t="s">
        <v>605</v>
      </c>
      <c r="D632" s="863" t="s">
        <v>606</v>
      </c>
      <c r="E632" s="835" t="s">
        <v>3455</v>
      </c>
      <c r="F632" s="863" t="s">
        <v>3456</v>
      </c>
      <c r="G632" s="835" t="s">
        <v>3471</v>
      </c>
      <c r="H632" s="835" t="s">
        <v>3472</v>
      </c>
      <c r="I632" s="849">
        <v>9.9999997764825821E-3</v>
      </c>
      <c r="J632" s="849">
        <v>2</v>
      </c>
      <c r="K632" s="850">
        <v>1.9999999552965164E-2</v>
      </c>
    </row>
    <row r="633" spans="1:11" ht="14.4" customHeight="1" x14ac:dyDescent="0.3">
      <c r="A633" s="831" t="s">
        <v>575</v>
      </c>
      <c r="B633" s="832" t="s">
        <v>576</v>
      </c>
      <c r="C633" s="835" t="s">
        <v>605</v>
      </c>
      <c r="D633" s="863" t="s">
        <v>606</v>
      </c>
      <c r="E633" s="835" t="s">
        <v>3455</v>
      </c>
      <c r="F633" s="863" t="s">
        <v>3456</v>
      </c>
      <c r="G633" s="835" t="s">
        <v>3473</v>
      </c>
      <c r="H633" s="835" t="s">
        <v>3474</v>
      </c>
      <c r="I633" s="849">
        <v>9.9999997764825821E-3</v>
      </c>
      <c r="J633" s="849">
        <v>10</v>
      </c>
      <c r="K633" s="850">
        <v>9.9999997764825821E-2</v>
      </c>
    </row>
    <row r="634" spans="1:11" ht="14.4" customHeight="1" x14ac:dyDescent="0.3">
      <c r="A634" s="831" t="s">
        <v>575</v>
      </c>
      <c r="B634" s="832" t="s">
        <v>576</v>
      </c>
      <c r="C634" s="835" t="s">
        <v>605</v>
      </c>
      <c r="D634" s="863" t="s">
        <v>606</v>
      </c>
      <c r="E634" s="835" t="s">
        <v>3455</v>
      </c>
      <c r="F634" s="863" t="s">
        <v>3456</v>
      </c>
      <c r="G634" s="835" t="s">
        <v>3475</v>
      </c>
      <c r="H634" s="835" t="s">
        <v>3476</v>
      </c>
      <c r="I634" s="849">
        <v>99690.4296875</v>
      </c>
      <c r="J634" s="849">
        <v>7</v>
      </c>
      <c r="K634" s="850">
        <v>697833.0078125</v>
      </c>
    </row>
    <row r="635" spans="1:11" ht="14.4" customHeight="1" x14ac:dyDescent="0.3">
      <c r="A635" s="831" t="s">
        <v>575</v>
      </c>
      <c r="B635" s="832" t="s">
        <v>576</v>
      </c>
      <c r="C635" s="835" t="s">
        <v>605</v>
      </c>
      <c r="D635" s="863" t="s">
        <v>606</v>
      </c>
      <c r="E635" s="835" t="s">
        <v>3455</v>
      </c>
      <c r="F635" s="863" t="s">
        <v>3456</v>
      </c>
      <c r="G635" s="835" t="s">
        <v>3477</v>
      </c>
      <c r="H635" s="835" t="s">
        <v>3478</v>
      </c>
      <c r="I635" s="849">
        <v>1.9999999552965164E-2</v>
      </c>
      <c r="J635" s="849">
        <v>2</v>
      </c>
      <c r="K635" s="850">
        <v>3.9999999105930328E-2</v>
      </c>
    </row>
    <row r="636" spans="1:11" ht="14.4" customHeight="1" x14ac:dyDescent="0.3">
      <c r="A636" s="831" t="s">
        <v>575</v>
      </c>
      <c r="B636" s="832" t="s">
        <v>576</v>
      </c>
      <c r="C636" s="835" t="s">
        <v>605</v>
      </c>
      <c r="D636" s="863" t="s">
        <v>606</v>
      </c>
      <c r="E636" s="835" t="s">
        <v>3455</v>
      </c>
      <c r="F636" s="863" t="s">
        <v>3456</v>
      </c>
      <c r="G636" s="835" t="s">
        <v>3479</v>
      </c>
      <c r="H636" s="835" t="s">
        <v>3480</v>
      </c>
      <c r="I636" s="849">
        <v>9.9999997764825821E-3</v>
      </c>
      <c r="J636" s="849">
        <v>12</v>
      </c>
      <c r="K636" s="850">
        <v>0.11999999731779099</v>
      </c>
    </row>
    <row r="637" spans="1:11" ht="14.4" customHeight="1" x14ac:dyDescent="0.3">
      <c r="A637" s="831" t="s">
        <v>575</v>
      </c>
      <c r="B637" s="832" t="s">
        <v>576</v>
      </c>
      <c r="C637" s="835" t="s">
        <v>605</v>
      </c>
      <c r="D637" s="863" t="s">
        <v>606</v>
      </c>
      <c r="E637" s="835" t="s">
        <v>3455</v>
      </c>
      <c r="F637" s="863" t="s">
        <v>3456</v>
      </c>
      <c r="G637" s="835" t="s">
        <v>3481</v>
      </c>
      <c r="H637" s="835" t="s">
        <v>3482</v>
      </c>
      <c r="I637" s="849">
        <v>859490.8125</v>
      </c>
      <c r="J637" s="849">
        <v>2</v>
      </c>
      <c r="K637" s="850">
        <v>1718981.625</v>
      </c>
    </row>
    <row r="638" spans="1:11" ht="14.4" customHeight="1" x14ac:dyDescent="0.3">
      <c r="A638" s="831" t="s">
        <v>575</v>
      </c>
      <c r="B638" s="832" t="s">
        <v>576</v>
      </c>
      <c r="C638" s="835" t="s">
        <v>605</v>
      </c>
      <c r="D638" s="863" t="s">
        <v>606</v>
      </c>
      <c r="E638" s="835" t="s">
        <v>3455</v>
      </c>
      <c r="F638" s="863" t="s">
        <v>3456</v>
      </c>
      <c r="G638" s="835" t="s">
        <v>3483</v>
      </c>
      <c r="H638" s="835" t="s">
        <v>3484</v>
      </c>
      <c r="I638" s="849">
        <v>724409.65104166663</v>
      </c>
      <c r="J638" s="849">
        <v>12</v>
      </c>
      <c r="K638" s="850">
        <v>8692915.8125</v>
      </c>
    </row>
    <row r="639" spans="1:11" ht="14.4" customHeight="1" x14ac:dyDescent="0.3">
      <c r="A639" s="831" t="s">
        <v>575</v>
      </c>
      <c r="B639" s="832" t="s">
        <v>576</v>
      </c>
      <c r="C639" s="835" t="s">
        <v>605</v>
      </c>
      <c r="D639" s="863" t="s">
        <v>606</v>
      </c>
      <c r="E639" s="835" t="s">
        <v>3455</v>
      </c>
      <c r="F639" s="863" t="s">
        <v>3456</v>
      </c>
      <c r="G639" s="835" t="s">
        <v>3485</v>
      </c>
      <c r="H639" s="835" t="s">
        <v>3486</v>
      </c>
      <c r="I639" s="849">
        <v>80024.9921875</v>
      </c>
      <c r="J639" s="849">
        <v>2</v>
      </c>
      <c r="K639" s="850">
        <v>160049.984375</v>
      </c>
    </row>
    <row r="640" spans="1:11" ht="14.4" customHeight="1" x14ac:dyDescent="0.3">
      <c r="A640" s="831" t="s">
        <v>575</v>
      </c>
      <c r="B640" s="832" t="s">
        <v>576</v>
      </c>
      <c r="C640" s="835" t="s">
        <v>605</v>
      </c>
      <c r="D640" s="863" t="s">
        <v>606</v>
      </c>
      <c r="E640" s="835" t="s">
        <v>3455</v>
      </c>
      <c r="F640" s="863" t="s">
        <v>3456</v>
      </c>
      <c r="G640" s="835" t="s">
        <v>3487</v>
      </c>
      <c r="H640" s="835" t="s">
        <v>3488</v>
      </c>
      <c r="I640" s="849">
        <v>737052</v>
      </c>
      <c r="J640" s="849">
        <v>1</v>
      </c>
      <c r="K640" s="850">
        <v>737052</v>
      </c>
    </row>
    <row r="641" spans="1:11" ht="14.4" customHeight="1" x14ac:dyDescent="0.3">
      <c r="A641" s="831" t="s">
        <v>575</v>
      </c>
      <c r="B641" s="832" t="s">
        <v>576</v>
      </c>
      <c r="C641" s="835" t="s">
        <v>605</v>
      </c>
      <c r="D641" s="863" t="s">
        <v>606</v>
      </c>
      <c r="E641" s="835" t="s">
        <v>3455</v>
      </c>
      <c r="F641" s="863" t="s">
        <v>3456</v>
      </c>
      <c r="G641" s="835" t="s">
        <v>3489</v>
      </c>
      <c r="H641" s="835" t="s">
        <v>3490</v>
      </c>
      <c r="I641" s="849">
        <v>9.9999997764825821E-3</v>
      </c>
      <c r="J641" s="849">
        <v>2</v>
      </c>
      <c r="K641" s="850">
        <v>1.9999999552965164E-2</v>
      </c>
    </row>
    <row r="642" spans="1:11" ht="14.4" customHeight="1" x14ac:dyDescent="0.3">
      <c r="A642" s="831" t="s">
        <v>575</v>
      </c>
      <c r="B642" s="832" t="s">
        <v>576</v>
      </c>
      <c r="C642" s="835" t="s">
        <v>605</v>
      </c>
      <c r="D642" s="863" t="s">
        <v>606</v>
      </c>
      <c r="E642" s="835" t="s">
        <v>3455</v>
      </c>
      <c r="F642" s="863" t="s">
        <v>3456</v>
      </c>
      <c r="G642" s="835" t="s">
        <v>3491</v>
      </c>
      <c r="H642" s="835" t="s">
        <v>3492</v>
      </c>
      <c r="I642" s="849">
        <v>9.9999997764825821E-3</v>
      </c>
      <c r="J642" s="849">
        <v>2</v>
      </c>
      <c r="K642" s="850">
        <v>1.9999999552965164E-2</v>
      </c>
    </row>
    <row r="643" spans="1:11" ht="14.4" customHeight="1" x14ac:dyDescent="0.3">
      <c r="A643" s="831" t="s">
        <v>575</v>
      </c>
      <c r="B643" s="832" t="s">
        <v>576</v>
      </c>
      <c r="C643" s="835" t="s">
        <v>605</v>
      </c>
      <c r="D643" s="863" t="s">
        <v>606</v>
      </c>
      <c r="E643" s="835" t="s">
        <v>3493</v>
      </c>
      <c r="F643" s="863" t="s">
        <v>3494</v>
      </c>
      <c r="G643" s="835" t="s">
        <v>3495</v>
      </c>
      <c r="H643" s="835" t="s">
        <v>3496</v>
      </c>
      <c r="I643" s="849">
        <v>4922.215087890625</v>
      </c>
      <c r="J643" s="849">
        <v>2</v>
      </c>
      <c r="K643" s="850">
        <v>9844.43017578125</v>
      </c>
    </row>
    <row r="644" spans="1:11" ht="14.4" customHeight="1" x14ac:dyDescent="0.3">
      <c r="A644" s="831" t="s">
        <v>575</v>
      </c>
      <c r="B644" s="832" t="s">
        <v>576</v>
      </c>
      <c r="C644" s="835" t="s">
        <v>605</v>
      </c>
      <c r="D644" s="863" t="s">
        <v>606</v>
      </c>
      <c r="E644" s="835" t="s">
        <v>3493</v>
      </c>
      <c r="F644" s="863" t="s">
        <v>3494</v>
      </c>
      <c r="G644" s="835" t="s">
        <v>3497</v>
      </c>
      <c r="H644" s="835" t="s">
        <v>3498</v>
      </c>
      <c r="I644" s="849">
        <v>4922.114990234375</v>
      </c>
      <c r="J644" s="849">
        <v>2</v>
      </c>
      <c r="K644" s="850">
        <v>9844.22998046875</v>
      </c>
    </row>
    <row r="645" spans="1:11" ht="14.4" customHeight="1" x14ac:dyDescent="0.3">
      <c r="A645" s="831" t="s">
        <v>575</v>
      </c>
      <c r="B645" s="832" t="s">
        <v>576</v>
      </c>
      <c r="C645" s="835" t="s">
        <v>605</v>
      </c>
      <c r="D645" s="863" t="s">
        <v>606</v>
      </c>
      <c r="E645" s="835" t="s">
        <v>3493</v>
      </c>
      <c r="F645" s="863" t="s">
        <v>3494</v>
      </c>
      <c r="G645" s="835" t="s">
        <v>3499</v>
      </c>
      <c r="H645" s="835" t="s">
        <v>3500</v>
      </c>
      <c r="I645" s="849">
        <v>9592.187744140625</v>
      </c>
      <c r="J645" s="849">
        <v>12</v>
      </c>
      <c r="K645" s="850">
        <v>115106.103515625</v>
      </c>
    </row>
    <row r="646" spans="1:11" ht="14.4" customHeight="1" x14ac:dyDescent="0.3">
      <c r="A646" s="831" t="s">
        <v>575</v>
      </c>
      <c r="B646" s="832" t="s">
        <v>576</v>
      </c>
      <c r="C646" s="835" t="s">
        <v>605</v>
      </c>
      <c r="D646" s="863" t="s">
        <v>606</v>
      </c>
      <c r="E646" s="835" t="s">
        <v>3493</v>
      </c>
      <c r="F646" s="863" t="s">
        <v>3494</v>
      </c>
      <c r="G646" s="835" t="s">
        <v>3501</v>
      </c>
      <c r="H646" s="835" t="s">
        <v>3502</v>
      </c>
      <c r="I646" s="849">
        <v>13317</v>
      </c>
      <c r="J646" s="849">
        <v>24</v>
      </c>
      <c r="K646" s="850">
        <v>319608</v>
      </c>
    </row>
    <row r="647" spans="1:11" ht="14.4" customHeight="1" x14ac:dyDescent="0.3">
      <c r="A647" s="831" t="s">
        <v>575</v>
      </c>
      <c r="B647" s="832" t="s">
        <v>576</v>
      </c>
      <c r="C647" s="835" t="s">
        <v>605</v>
      </c>
      <c r="D647" s="863" t="s">
        <v>606</v>
      </c>
      <c r="E647" s="835" t="s">
        <v>3493</v>
      </c>
      <c r="F647" s="863" t="s">
        <v>3494</v>
      </c>
      <c r="G647" s="835" t="s">
        <v>3503</v>
      </c>
      <c r="H647" s="835" t="s">
        <v>3504</v>
      </c>
      <c r="I647" s="849">
        <v>8721.9616570723683</v>
      </c>
      <c r="J647" s="849">
        <v>41</v>
      </c>
      <c r="K647" s="850">
        <v>377052.76401855424</v>
      </c>
    </row>
    <row r="648" spans="1:11" ht="14.4" customHeight="1" x14ac:dyDescent="0.3">
      <c r="A648" s="831" t="s">
        <v>575</v>
      </c>
      <c r="B648" s="832" t="s">
        <v>576</v>
      </c>
      <c r="C648" s="835" t="s">
        <v>605</v>
      </c>
      <c r="D648" s="863" t="s">
        <v>606</v>
      </c>
      <c r="E648" s="835" t="s">
        <v>3493</v>
      </c>
      <c r="F648" s="863" t="s">
        <v>3494</v>
      </c>
      <c r="G648" s="835" t="s">
        <v>3505</v>
      </c>
      <c r="H648" s="835" t="s">
        <v>3506</v>
      </c>
      <c r="I648" s="849">
        <v>5462.5</v>
      </c>
      <c r="J648" s="849">
        <v>2</v>
      </c>
      <c r="K648" s="850">
        <v>10925</v>
      </c>
    </row>
    <row r="649" spans="1:11" ht="14.4" customHeight="1" x14ac:dyDescent="0.3">
      <c r="A649" s="831" t="s">
        <v>575</v>
      </c>
      <c r="B649" s="832" t="s">
        <v>576</v>
      </c>
      <c r="C649" s="835" t="s">
        <v>605</v>
      </c>
      <c r="D649" s="863" t="s">
        <v>606</v>
      </c>
      <c r="E649" s="835" t="s">
        <v>3493</v>
      </c>
      <c r="F649" s="863" t="s">
        <v>3494</v>
      </c>
      <c r="G649" s="835" t="s">
        <v>3507</v>
      </c>
      <c r="H649" s="835" t="s">
        <v>3508</v>
      </c>
      <c r="I649" s="849">
        <v>21357.900390625</v>
      </c>
      <c r="J649" s="849">
        <v>1</v>
      </c>
      <c r="K649" s="850">
        <v>21357.900390625</v>
      </c>
    </row>
    <row r="650" spans="1:11" ht="14.4" customHeight="1" x14ac:dyDescent="0.3">
      <c r="A650" s="831" t="s">
        <v>575</v>
      </c>
      <c r="B650" s="832" t="s">
        <v>576</v>
      </c>
      <c r="C650" s="835" t="s">
        <v>605</v>
      </c>
      <c r="D650" s="863" t="s">
        <v>606</v>
      </c>
      <c r="E650" s="835" t="s">
        <v>3493</v>
      </c>
      <c r="F650" s="863" t="s">
        <v>3494</v>
      </c>
      <c r="G650" s="835" t="s">
        <v>3509</v>
      </c>
      <c r="H650" s="835" t="s">
        <v>3510</v>
      </c>
      <c r="I650" s="849">
        <v>6306.14111328125</v>
      </c>
      <c r="J650" s="849">
        <v>13</v>
      </c>
      <c r="K650" s="850">
        <v>81955.27001953125</v>
      </c>
    </row>
    <row r="651" spans="1:11" ht="14.4" customHeight="1" x14ac:dyDescent="0.3">
      <c r="A651" s="831" t="s">
        <v>575</v>
      </c>
      <c r="B651" s="832" t="s">
        <v>576</v>
      </c>
      <c r="C651" s="835" t="s">
        <v>605</v>
      </c>
      <c r="D651" s="863" t="s">
        <v>606</v>
      </c>
      <c r="E651" s="835" t="s">
        <v>3493</v>
      </c>
      <c r="F651" s="863" t="s">
        <v>3494</v>
      </c>
      <c r="G651" s="835" t="s">
        <v>3511</v>
      </c>
      <c r="H651" s="835" t="s">
        <v>3512</v>
      </c>
      <c r="I651" s="849">
        <v>2074.3224487304687</v>
      </c>
      <c r="J651" s="849">
        <v>12</v>
      </c>
      <c r="K651" s="850">
        <v>25273.3994140625</v>
      </c>
    </row>
    <row r="652" spans="1:11" ht="14.4" customHeight="1" x14ac:dyDescent="0.3">
      <c r="A652" s="831" t="s">
        <v>575</v>
      </c>
      <c r="B652" s="832" t="s">
        <v>576</v>
      </c>
      <c r="C652" s="835" t="s">
        <v>605</v>
      </c>
      <c r="D652" s="863" t="s">
        <v>606</v>
      </c>
      <c r="E652" s="835" t="s">
        <v>3493</v>
      </c>
      <c r="F652" s="863" t="s">
        <v>3494</v>
      </c>
      <c r="G652" s="835" t="s">
        <v>3513</v>
      </c>
      <c r="H652" s="835" t="s">
        <v>3514</v>
      </c>
      <c r="I652" s="849">
        <v>6911.267578125</v>
      </c>
      <c r="J652" s="849">
        <v>4</v>
      </c>
      <c r="K652" s="850">
        <v>27645.0703125</v>
      </c>
    </row>
    <row r="653" spans="1:11" ht="14.4" customHeight="1" x14ac:dyDescent="0.3">
      <c r="A653" s="831" t="s">
        <v>575</v>
      </c>
      <c r="B653" s="832" t="s">
        <v>576</v>
      </c>
      <c r="C653" s="835" t="s">
        <v>605</v>
      </c>
      <c r="D653" s="863" t="s">
        <v>606</v>
      </c>
      <c r="E653" s="835" t="s">
        <v>3493</v>
      </c>
      <c r="F653" s="863" t="s">
        <v>3494</v>
      </c>
      <c r="G653" s="835" t="s">
        <v>3515</v>
      </c>
      <c r="H653" s="835" t="s">
        <v>3516</v>
      </c>
      <c r="I653" s="849">
        <v>4343.9686104910716</v>
      </c>
      <c r="J653" s="849">
        <v>15</v>
      </c>
      <c r="K653" s="850">
        <v>65859.3603515625</v>
      </c>
    </row>
    <row r="654" spans="1:11" ht="14.4" customHeight="1" x14ac:dyDescent="0.3">
      <c r="A654" s="831" t="s">
        <v>575</v>
      </c>
      <c r="B654" s="832" t="s">
        <v>576</v>
      </c>
      <c r="C654" s="835" t="s">
        <v>605</v>
      </c>
      <c r="D654" s="863" t="s">
        <v>606</v>
      </c>
      <c r="E654" s="835" t="s">
        <v>3493</v>
      </c>
      <c r="F654" s="863" t="s">
        <v>3494</v>
      </c>
      <c r="G654" s="835" t="s">
        <v>3517</v>
      </c>
      <c r="H654" s="835" t="s">
        <v>3518</v>
      </c>
      <c r="I654" s="849">
        <v>1740.9907115589488</v>
      </c>
      <c r="J654" s="849">
        <v>42</v>
      </c>
      <c r="K654" s="850">
        <v>89272.820587461814</v>
      </c>
    </row>
    <row r="655" spans="1:11" ht="14.4" customHeight="1" x14ac:dyDescent="0.3">
      <c r="A655" s="831" t="s">
        <v>575</v>
      </c>
      <c r="B655" s="832" t="s">
        <v>576</v>
      </c>
      <c r="C655" s="835" t="s">
        <v>605</v>
      </c>
      <c r="D655" s="863" t="s">
        <v>606</v>
      </c>
      <c r="E655" s="835" t="s">
        <v>3493</v>
      </c>
      <c r="F655" s="863" t="s">
        <v>3494</v>
      </c>
      <c r="G655" s="835" t="s">
        <v>3519</v>
      </c>
      <c r="H655" s="835" t="s">
        <v>3520</v>
      </c>
      <c r="I655" s="849">
        <v>62658</v>
      </c>
      <c r="J655" s="849">
        <v>1</v>
      </c>
      <c r="K655" s="850">
        <v>62658</v>
      </c>
    </row>
    <row r="656" spans="1:11" ht="14.4" customHeight="1" x14ac:dyDescent="0.3">
      <c r="A656" s="831" t="s">
        <v>575</v>
      </c>
      <c r="B656" s="832" t="s">
        <v>576</v>
      </c>
      <c r="C656" s="835" t="s">
        <v>605</v>
      </c>
      <c r="D656" s="863" t="s">
        <v>606</v>
      </c>
      <c r="E656" s="835" t="s">
        <v>3493</v>
      </c>
      <c r="F656" s="863" t="s">
        <v>3494</v>
      </c>
      <c r="G656" s="835" t="s">
        <v>3521</v>
      </c>
      <c r="H656" s="835" t="s">
        <v>3522</v>
      </c>
      <c r="I656" s="849">
        <v>64.800003051757812</v>
      </c>
      <c r="J656" s="849">
        <v>912</v>
      </c>
      <c r="K656" s="850">
        <v>59099.3984375</v>
      </c>
    </row>
    <row r="657" spans="1:11" ht="14.4" customHeight="1" x14ac:dyDescent="0.3">
      <c r="A657" s="831" t="s">
        <v>575</v>
      </c>
      <c r="B657" s="832" t="s">
        <v>576</v>
      </c>
      <c r="C657" s="835" t="s">
        <v>605</v>
      </c>
      <c r="D657" s="863" t="s">
        <v>606</v>
      </c>
      <c r="E657" s="835" t="s">
        <v>2477</v>
      </c>
      <c r="F657" s="863" t="s">
        <v>2478</v>
      </c>
      <c r="G657" s="835" t="s">
        <v>3523</v>
      </c>
      <c r="H657" s="835" t="s">
        <v>3524</v>
      </c>
      <c r="I657" s="849">
        <v>28.260000228881836</v>
      </c>
      <c r="J657" s="849">
        <v>860</v>
      </c>
      <c r="K657" s="850">
        <v>24300.980346679688</v>
      </c>
    </row>
    <row r="658" spans="1:11" ht="14.4" customHeight="1" x14ac:dyDescent="0.3">
      <c r="A658" s="831" t="s">
        <v>575</v>
      </c>
      <c r="B658" s="832" t="s">
        <v>576</v>
      </c>
      <c r="C658" s="835" t="s">
        <v>605</v>
      </c>
      <c r="D658" s="863" t="s">
        <v>606</v>
      </c>
      <c r="E658" s="835" t="s">
        <v>2477</v>
      </c>
      <c r="F658" s="863" t="s">
        <v>2478</v>
      </c>
      <c r="G658" s="835" t="s">
        <v>3525</v>
      </c>
      <c r="H658" s="835" t="s">
        <v>3526</v>
      </c>
      <c r="I658" s="849">
        <v>54.860000610351563</v>
      </c>
      <c r="J658" s="849">
        <v>110</v>
      </c>
      <c r="K658" s="850">
        <v>6034.6097412109375</v>
      </c>
    </row>
    <row r="659" spans="1:11" ht="14.4" customHeight="1" x14ac:dyDescent="0.3">
      <c r="A659" s="831" t="s">
        <v>575</v>
      </c>
      <c r="B659" s="832" t="s">
        <v>576</v>
      </c>
      <c r="C659" s="835" t="s">
        <v>605</v>
      </c>
      <c r="D659" s="863" t="s">
        <v>606</v>
      </c>
      <c r="E659" s="835" t="s">
        <v>2477</v>
      </c>
      <c r="F659" s="863" t="s">
        <v>2478</v>
      </c>
      <c r="G659" s="835" t="s">
        <v>3527</v>
      </c>
      <c r="H659" s="835" t="s">
        <v>3528</v>
      </c>
      <c r="I659" s="849">
        <v>2.6500000953674316</v>
      </c>
      <c r="J659" s="849">
        <v>30000</v>
      </c>
      <c r="K659" s="850">
        <v>79570.802490234375</v>
      </c>
    </row>
    <row r="660" spans="1:11" ht="14.4" customHeight="1" x14ac:dyDescent="0.3">
      <c r="A660" s="831" t="s">
        <v>575</v>
      </c>
      <c r="B660" s="832" t="s">
        <v>576</v>
      </c>
      <c r="C660" s="835" t="s">
        <v>605</v>
      </c>
      <c r="D660" s="863" t="s">
        <v>606</v>
      </c>
      <c r="E660" s="835" t="s">
        <v>2477</v>
      </c>
      <c r="F660" s="863" t="s">
        <v>2478</v>
      </c>
      <c r="G660" s="835" t="s">
        <v>3529</v>
      </c>
      <c r="H660" s="835" t="s">
        <v>3530</v>
      </c>
      <c r="I660" s="849">
        <v>4</v>
      </c>
      <c r="J660" s="849">
        <v>8000</v>
      </c>
      <c r="K660" s="850">
        <v>32014</v>
      </c>
    </row>
    <row r="661" spans="1:11" ht="14.4" customHeight="1" x14ac:dyDescent="0.3">
      <c r="A661" s="831" t="s">
        <v>575</v>
      </c>
      <c r="B661" s="832" t="s">
        <v>576</v>
      </c>
      <c r="C661" s="835" t="s">
        <v>605</v>
      </c>
      <c r="D661" s="863" t="s">
        <v>606</v>
      </c>
      <c r="E661" s="835" t="s">
        <v>2477</v>
      </c>
      <c r="F661" s="863" t="s">
        <v>2478</v>
      </c>
      <c r="G661" s="835" t="s">
        <v>3531</v>
      </c>
      <c r="H661" s="835" t="s">
        <v>3532</v>
      </c>
      <c r="I661" s="849">
        <v>0.43250000476837158</v>
      </c>
      <c r="J661" s="849">
        <v>37000</v>
      </c>
      <c r="K661" s="850">
        <v>16000</v>
      </c>
    </row>
    <row r="662" spans="1:11" ht="14.4" customHeight="1" x14ac:dyDescent="0.3">
      <c r="A662" s="831" t="s">
        <v>575</v>
      </c>
      <c r="B662" s="832" t="s">
        <v>576</v>
      </c>
      <c r="C662" s="835" t="s">
        <v>605</v>
      </c>
      <c r="D662" s="863" t="s">
        <v>606</v>
      </c>
      <c r="E662" s="835" t="s">
        <v>2477</v>
      </c>
      <c r="F662" s="863" t="s">
        <v>2478</v>
      </c>
      <c r="G662" s="835" t="s">
        <v>3533</v>
      </c>
      <c r="H662" s="835" t="s">
        <v>3534</v>
      </c>
      <c r="I662" s="849">
        <v>1.1699999570846558</v>
      </c>
      <c r="J662" s="849">
        <v>2</v>
      </c>
      <c r="K662" s="850">
        <v>2.3399999141693115</v>
      </c>
    </row>
    <row r="663" spans="1:11" ht="14.4" customHeight="1" x14ac:dyDescent="0.3">
      <c r="A663" s="831" t="s">
        <v>575</v>
      </c>
      <c r="B663" s="832" t="s">
        <v>576</v>
      </c>
      <c r="C663" s="835" t="s">
        <v>605</v>
      </c>
      <c r="D663" s="863" t="s">
        <v>606</v>
      </c>
      <c r="E663" s="835" t="s">
        <v>2477</v>
      </c>
      <c r="F663" s="863" t="s">
        <v>2478</v>
      </c>
      <c r="G663" s="835" t="s">
        <v>3535</v>
      </c>
      <c r="H663" s="835" t="s">
        <v>3536</v>
      </c>
      <c r="I663" s="849">
        <v>64.852500915527344</v>
      </c>
      <c r="J663" s="849">
        <v>170</v>
      </c>
      <c r="K663" s="850">
        <v>11007.860107421875</v>
      </c>
    </row>
    <row r="664" spans="1:11" ht="14.4" customHeight="1" x14ac:dyDescent="0.3">
      <c r="A664" s="831" t="s">
        <v>575</v>
      </c>
      <c r="B664" s="832" t="s">
        <v>576</v>
      </c>
      <c r="C664" s="835" t="s">
        <v>605</v>
      </c>
      <c r="D664" s="863" t="s">
        <v>606</v>
      </c>
      <c r="E664" s="835" t="s">
        <v>2477</v>
      </c>
      <c r="F664" s="863" t="s">
        <v>2478</v>
      </c>
      <c r="G664" s="835" t="s">
        <v>3537</v>
      </c>
      <c r="H664" s="835" t="s">
        <v>3538</v>
      </c>
      <c r="I664" s="849">
        <v>114.13999938964844</v>
      </c>
      <c r="J664" s="849">
        <v>10</v>
      </c>
      <c r="K664" s="850">
        <v>1141.4000244140625</v>
      </c>
    </row>
    <row r="665" spans="1:11" ht="14.4" customHeight="1" x14ac:dyDescent="0.3">
      <c r="A665" s="831" t="s">
        <v>575</v>
      </c>
      <c r="B665" s="832" t="s">
        <v>576</v>
      </c>
      <c r="C665" s="835" t="s">
        <v>605</v>
      </c>
      <c r="D665" s="863" t="s">
        <v>606</v>
      </c>
      <c r="E665" s="835" t="s">
        <v>2477</v>
      </c>
      <c r="F665" s="863" t="s">
        <v>2478</v>
      </c>
      <c r="G665" s="835" t="s">
        <v>3539</v>
      </c>
      <c r="H665" s="835" t="s">
        <v>3540</v>
      </c>
      <c r="I665" s="849">
        <v>3835.02001953125</v>
      </c>
      <c r="J665" s="849">
        <v>6</v>
      </c>
      <c r="K665" s="850">
        <v>23010.119140625</v>
      </c>
    </row>
    <row r="666" spans="1:11" ht="14.4" customHeight="1" x14ac:dyDescent="0.3">
      <c r="A666" s="831" t="s">
        <v>575</v>
      </c>
      <c r="B666" s="832" t="s">
        <v>576</v>
      </c>
      <c r="C666" s="835" t="s">
        <v>605</v>
      </c>
      <c r="D666" s="863" t="s">
        <v>606</v>
      </c>
      <c r="E666" s="835" t="s">
        <v>2477</v>
      </c>
      <c r="F666" s="863" t="s">
        <v>2478</v>
      </c>
      <c r="G666" s="835" t="s">
        <v>3541</v>
      </c>
      <c r="H666" s="835" t="s">
        <v>3542</v>
      </c>
      <c r="I666" s="849">
        <v>948.155029296875</v>
      </c>
      <c r="J666" s="849">
        <v>25</v>
      </c>
      <c r="K666" s="850">
        <v>31519.7802734375</v>
      </c>
    </row>
    <row r="667" spans="1:11" ht="14.4" customHeight="1" x14ac:dyDescent="0.3">
      <c r="A667" s="831" t="s">
        <v>575</v>
      </c>
      <c r="B667" s="832" t="s">
        <v>576</v>
      </c>
      <c r="C667" s="835" t="s">
        <v>605</v>
      </c>
      <c r="D667" s="863" t="s">
        <v>606</v>
      </c>
      <c r="E667" s="835" t="s">
        <v>2477</v>
      </c>
      <c r="F667" s="863" t="s">
        <v>2478</v>
      </c>
      <c r="G667" s="835" t="s">
        <v>3543</v>
      </c>
      <c r="H667" s="835" t="s">
        <v>3544</v>
      </c>
      <c r="I667" s="849">
        <v>352.28111097547742</v>
      </c>
      <c r="J667" s="849">
        <v>600</v>
      </c>
      <c r="K667" s="850">
        <v>211370.0009765625</v>
      </c>
    </row>
    <row r="668" spans="1:11" ht="14.4" customHeight="1" x14ac:dyDescent="0.3">
      <c r="A668" s="831" t="s">
        <v>575</v>
      </c>
      <c r="B668" s="832" t="s">
        <v>576</v>
      </c>
      <c r="C668" s="835" t="s">
        <v>605</v>
      </c>
      <c r="D668" s="863" t="s">
        <v>606</v>
      </c>
      <c r="E668" s="835" t="s">
        <v>2477</v>
      </c>
      <c r="F668" s="863" t="s">
        <v>2478</v>
      </c>
      <c r="G668" s="835" t="s">
        <v>3545</v>
      </c>
      <c r="H668" s="835" t="s">
        <v>3546</v>
      </c>
      <c r="I668" s="849">
        <v>1381.3800048828125</v>
      </c>
      <c r="J668" s="849">
        <v>20</v>
      </c>
      <c r="K668" s="850">
        <v>27627.599609375</v>
      </c>
    </row>
    <row r="669" spans="1:11" ht="14.4" customHeight="1" x14ac:dyDescent="0.3">
      <c r="A669" s="831" t="s">
        <v>575</v>
      </c>
      <c r="B669" s="832" t="s">
        <v>576</v>
      </c>
      <c r="C669" s="835" t="s">
        <v>605</v>
      </c>
      <c r="D669" s="863" t="s">
        <v>606</v>
      </c>
      <c r="E669" s="835" t="s">
        <v>2477</v>
      </c>
      <c r="F669" s="863" t="s">
        <v>2478</v>
      </c>
      <c r="G669" s="835" t="s">
        <v>3547</v>
      </c>
      <c r="H669" s="835" t="s">
        <v>3548</v>
      </c>
      <c r="I669" s="849">
        <v>120.58000183105469</v>
      </c>
      <c r="J669" s="849">
        <v>5</v>
      </c>
      <c r="K669" s="850">
        <v>602.91998291015625</v>
      </c>
    </row>
    <row r="670" spans="1:11" ht="14.4" customHeight="1" x14ac:dyDescent="0.3">
      <c r="A670" s="831" t="s">
        <v>575</v>
      </c>
      <c r="B670" s="832" t="s">
        <v>576</v>
      </c>
      <c r="C670" s="835" t="s">
        <v>605</v>
      </c>
      <c r="D670" s="863" t="s">
        <v>606</v>
      </c>
      <c r="E670" s="835" t="s">
        <v>2477</v>
      </c>
      <c r="F670" s="863" t="s">
        <v>2478</v>
      </c>
      <c r="G670" s="835" t="s">
        <v>3549</v>
      </c>
      <c r="H670" s="835" t="s">
        <v>3550</v>
      </c>
      <c r="I670" s="849">
        <v>19.170000076293945</v>
      </c>
      <c r="J670" s="849">
        <v>50</v>
      </c>
      <c r="K670" s="850">
        <v>958.5</v>
      </c>
    </row>
    <row r="671" spans="1:11" ht="14.4" customHeight="1" x14ac:dyDescent="0.3">
      <c r="A671" s="831" t="s">
        <v>575</v>
      </c>
      <c r="B671" s="832" t="s">
        <v>576</v>
      </c>
      <c r="C671" s="835" t="s">
        <v>605</v>
      </c>
      <c r="D671" s="863" t="s">
        <v>606</v>
      </c>
      <c r="E671" s="835" t="s">
        <v>2477</v>
      </c>
      <c r="F671" s="863" t="s">
        <v>2478</v>
      </c>
      <c r="G671" s="835" t="s">
        <v>3551</v>
      </c>
      <c r="H671" s="835" t="s">
        <v>3552</v>
      </c>
      <c r="I671" s="849">
        <v>20.659999847412109</v>
      </c>
      <c r="J671" s="849">
        <v>25</v>
      </c>
      <c r="K671" s="850">
        <v>516.57000732421875</v>
      </c>
    </row>
    <row r="672" spans="1:11" ht="14.4" customHeight="1" x14ac:dyDescent="0.3">
      <c r="A672" s="831" t="s">
        <v>575</v>
      </c>
      <c r="B672" s="832" t="s">
        <v>576</v>
      </c>
      <c r="C672" s="835" t="s">
        <v>605</v>
      </c>
      <c r="D672" s="863" t="s">
        <v>606</v>
      </c>
      <c r="E672" s="835" t="s">
        <v>2477</v>
      </c>
      <c r="F672" s="863" t="s">
        <v>2478</v>
      </c>
      <c r="G672" s="835" t="s">
        <v>3553</v>
      </c>
      <c r="H672" s="835" t="s">
        <v>3554</v>
      </c>
      <c r="I672" s="849">
        <v>9.130000114440918</v>
      </c>
      <c r="J672" s="849">
        <v>25</v>
      </c>
      <c r="K672" s="850">
        <v>228.13999938964844</v>
      </c>
    </row>
    <row r="673" spans="1:11" ht="14.4" customHeight="1" x14ac:dyDescent="0.3">
      <c r="A673" s="831" t="s">
        <v>575</v>
      </c>
      <c r="B673" s="832" t="s">
        <v>576</v>
      </c>
      <c r="C673" s="835" t="s">
        <v>605</v>
      </c>
      <c r="D673" s="863" t="s">
        <v>606</v>
      </c>
      <c r="E673" s="835" t="s">
        <v>2477</v>
      </c>
      <c r="F673" s="863" t="s">
        <v>2478</v>
      </c>
      <c r="G673" s="835" t="s">
        <v>3555</v>
      </c>
      <c r="H673" s="835" t="s">
        <v>3556</v>
      </c>
      <c r="I673" s="849">
        <v>16.780000686645508</v>
      </c>
      <c r="J673" s="849">
        <v>20</v>
      </c>
      <c r="K673" s="850">
        <v>335.51998901367187</v>
      </c>
    </row>
    <row r="674" spans="1:11" ht="14.4" customHeight="1" x14ac:dyDescent="0.3">
      <c r="A674" s="831" t="s">
        <v>575</v>
      </c>
      <c r="B674" s="832" t="s">
        <v>576</v>
      </c>
      <c r="C674" s="835" t="s">
        <v>605</v>
      </c>
      <c r="D674" s="863" t="s">
        <v>606</v>
      </c>
      <c r="E674" s="835" t="s">
        <v>2477</v>
      </c>
      <c r="F674" s="863" t="s">
        <v>2478</v>
      </c>
      <c r="G674" s="835" t="s">
        <v>3557</v>
      </c>
      <c r="H674" s="835" t="s">
        <v>3558</v>
      </c>
      <c r="I674" s="849">
        <v>85.075000762939453</v>
      </c>
      <c r="J674" s="849">
        <v>48</v>
      </c>
      <c r="K674" s="850">
        <v>4083.6499938964844</v>
      </c>
    </row>
    <row r="675" spans="1:11" ht="14.4" customHeight="1" x14ac:dyDescent="0.3">
      <c r="A675" s="831" t="s">
        <v>575</v>
      </c>
      <c r="B675" s="832" t="s">
        <v>576</v>
      </c>
      <c r="C675" s="835" t="s">
        <v>605</v>
      </c>
      <c r="D675" s="863" t="s">
        <v>606</v>
      </c>
      <c r="E675" s="835" t="s">
        <v>2477</v>
      </c>
      <c r="F675" s="863" t="s">
        <v>2478</v>
      </c>
      <c r="G675" s="835" t="s">
        <v>2649</v>
      </c>
      <c r="H675" s="835" t="s">
        <v>2650</v>
      </c>
      <c r="I675" s="849">
        <v>30.175000190734863</v>
      </c>
      <c r="J675" s="849">
        <v>20</v>
      </c>
      <c r="K675" s="850">
        <v>603.5</v>
      </c>
    </row>
    <row r="676" spans="1:11" ht="14.4" customHeight="1" x14ac:dyDescent="0.3">
      <c r="A676" s="831" t="s">
        <v>575</v>
      </c>
      <c r="B676" s="832" t="s">
        <v>576</v>
      </c>
      <c r="C676" s="835" t="s">
        <v>605</v>
      </c>
      <c r="D676" s="863" t="s">
        <v>606</v>
      </c>
      <c r="E676" s="835" t="s">
        <v>2477</v>
      </c>
      <c r="F676" s="863" t="s">
        <v>2478</v>
      </c>
      <c r="G676" s="835" t="s">
        <v>3559</v>
      </c>
      <c r="H676" s="835" t="s">
        <v>3560</v>
      </c>
      <c r="I676" s="849">
        <v>13.020000457763672</v>
      </c>
      <c r="J676" s="849">
        <v>1</v>
      </c>
      <c r="K676" s="850">
        <v>13.020000457763672</v>
      </c>
    </row>
    <row r="677" spans="1:11" ht="14.4" customHeight="1" x14ac:dyDescent="0.3">
      <c r="A677" s="831" t="s">
        <v>575</v>
      </c>
      <c r="B677" s="832" t="s">
        <v>576</v>
      </c>
      <c r="C677" s="835" t="s">
        <v>605</v>
      </c>
      <c r="D677" s="863" t="s">
        <v>606</v>
      </c>
      <c r="E677" s="835" t="s">
        <v>2477</v>
      </c>
      <c r="F677" s="863" t="s">
        <v>2478</v>
      </c>
      <c r="G677" s="835" t="s">
        <v>2656</v>
      </c>
      <c r="H677" s="835" t="s">
        <v>2657</v>
      </c>
      <c r="I677" s="849">
        <v>0.85000002384185791</v>
      </c>
      <c r="J677" s="849">
        <v>400</v>
      </c>
      <c r="K677" s="850">
        <v>340</v>
      </c>
    </row>
    <row r="678" spans="1:11" ht="14.4" customHeight="1" x14ac:dyDescent="0.3">
      <c r="A678" s="831" t="s">
        <v>575</v>
      </c>
      <c r="B678" s="832" t="s">
        <v>576</v>
      </c>
      <c r="C678" s="835" t="s">
        <v>605</v>
      </c>
      <c r="D678" s="863" t="s">
        <v>606</v>
      </c>
      <c r="E678" s="835" t="s">
        <v>2477</v>
      </c>
      <c r="F678" s="863" t="s">
        <v>2478</v>
      </c>
      <c r="G678" s="835" t="s">
        <v>2492</v>
      </c>
      <c r="H678" s="835" t="s">
        <v>2493</v>
      </c>
      <c r="I678" s="849">
        <v>2.0649999380111694</v>
      </c>
      <c r="J678" s="849">
        <v>300</v>
      </c>
      <c r="K678" s="850">
        <v>620</v>
      </c>
    </row>
    <row r="679" spans="1:11" ht="14.4" customHeight="1" x14ac:dyDescent="0.3">
      <c r="A679" s="831" t="s">
        <v>575</v>
      </c>
      <c r="B679" s="832" t="s">
        <v>576</v>
      </c>
      <c r="C679" s="835" t="s">
        <v>605</v>
      </c>
      <c r="D679" s="863" t="s">
        <v>606</v>
      </c>
      <c r="E679" s="835" t="s">
        <v>2477</v>
      </c>
      <c r="F679" s="863" t="s">
        <v>2478</v>
      </c>
      <c r="G679" s="835" t="s">
        <v>2496</v>
      </c>
      <c r="H679" s="835" t="s">
        <v>2497</v>
      </c>
      <c r="I679" s="849">
        <v>7.5100002288818359</v>
      </c>
      <c r="J679" s="849">
        <v>140</v>
      </c>
      <c r="K679" s="850">
        <v>1051.3999938964844</v>
      </c>
    </row>
    <row r="680" spans="1:11" ht="14.4" customHeight="1" x14ac:dyDescent="0.3">
      <c r="A680" s="831" t="s">
        <v>575</v>
      </c>
      <c r="B680" s="832" t="s">
        <v>576</v>
      </c>
      <c r="C680" s="835" t="s">
        <v>605</v>
      </c>
      <c r="D680" s="863" t="s">
        <v>606</v>
      </c>
      <c r="E680" s="835" t="s">
        <v>2477</v>
      </c>
      <c r="F680" s="863" t="s">
        <v>2478</v>
      </c>
      <c r="G680" s="835" t="s">
        <v>2757</v>
      </c>
      <c r="H680" s="835" t="s">
        <v>2758</v>
      </c>
      <c r="I680" s="849">
        <v>61.211666107177734</v>
      </c>
      <c r="J680" s="849">
        <v>43</v>
      </c>
      <c r="K680" s="850">
        <v>2632.1499938964844</v>
      </c>
    </row>
    <row r="681" spans="1:11" ht="14.4" customHeight="1" x14ac:dyDescent="0.3">
      <c r="A681" s="831" t="s">
        <v>575</v>
      </c>
      <c r="B681" s="832" t="s">
        <v>576</v>
      </c>
      <c r="C681" s="835" t="s">
        <v>605</v>
      </c>
      <c r="D681" s="863" t="s">
        <v>606</v>
      </c>
      <c r="E681" s="835" t="s">
        <v>2477</v>
      </c>
      <c r="F681" s="863" t="s">
        <v>2478</v>
      </c>
      <c r="G681" s="835" t="s">
        <v>2498</v>
      </c>
      <c r="H681" s="835" t="s">
        <v>2499</v>
      </c>
      <c r="I681" s="849">
        <v>15.029999732971191</v>
      </c>
      <c r="J681" s="849">
        <v>1</v>
      </c>
      <c r="K681" s="850">
        <v>15.029999732971191</v>
      </c>
    </row>
    <row r="682" spans="1:11" ht="14.4" customHeight="1" x14ac:dyDescent="0.3">
      <c r="A682" s="831" t="s">
        <v>575</v>
      </c>
      <c r="B682" s="832" t="s">
        <v>576</v>
      </c>
      <c r="C682" s="835" t="s">
        <v>605</v>
      </c>
      <c r="D682" s="863" t="s">
        <v>606</v>
      </c>
      <c r="E682" s="835" t="s">
        <v>2477</v>
      </c>
      <c r="F682" s="863" t="s">
        <v>2478</v>
      </c>
      <c r="G682" s="835" t="s">
        <v>2759</v>
      </c>
      <c r="H682" s="835" t="s">
        <v>2760</v>
      </c>
      <c r="I682" s="849">
        <v>98.377498626708984</v>
      </c>
      <c r="J682" s="849">
        <v>140</v>
      </c>
      <c r="K682" s="850">
        <v>13772.899841308594</v>
      </c>
    </row>
    <row r="683" spans="1:11" ht="14.4" customHeight="1" x14ac:dyDescent="0.3">
      <c r="A683" s="831" t="s">
        <v>575</v>
      </c>
      <c r="B683" s="832" t="s">
        <v>576</v>
      </c>
      <c r="C683" s="835" t="s">
        <v>605</v>
      </c>
      <c r="D683" s="863" t="s">
        <v>606</v>
      </c>
      <c r="E683" s="835" t="s">
        <v>2477</v>
      </c>
      <c r="F683" s="863" t="s">
        <v>2478</v>
      </c>
      <c r="G683" s="835" t="s">
        <v>2705</v>
      </c>
      <c r="H683" s="835" t="s">
        <v>2706</v>
      </c>
      <c r="I683" s="849">
        <v>7.5900001525878906</v>
      </c>
      <c r="J683" s="849">
        <v>1</v>
      </c>
      <c r="K683" s="850">
        <v>7.5900001525878906</v>
      </c>
    </row>
    <row r="684" spans="1:11" ht="14.4" customHeight="1" x14ac:dyDescent="0.3">
      <c r="A684" s="831" t="s">
        <v>575</v>
      </c>
      <c r="B684" s="832" t="s">
        <v>576</v>
      </c>
      <c r="C684" s="835" t="s">
        <v>605</v>
      </c>
      <c r="D684" s="863" t="s">
        <v>606</v>
      </c>
      <c r="E684" s="835" t="s">
        <v>2477</v>
      </c>
      <c r="F684" s="863" t="s">
        <v>2478</v>
      </c>
      <c r="G684" s="835" t="s">
        <v>3561</v>
      </c>
      <c r="H684" s="835" t="s">
        <v>3562</v>
      </c>
      <c r="I684" s="849">
        <v>3.9700000286102295</v>
      </c>
      <c r="J684" s="849">
        <v>740</v>
      </c>
      <c r="K684" s="850">
        <v>2937.7999801635742</v>
      </c>
    </row>
    <row r="685" spans="1:11" ht="14.4" customHeight="1" x14ac:dyDescent="0.3">
      <c r="A685" s="831" t="s">
        <v>575</v>
      </c>
      <c r="B685" s="832" t="s">
        <v>576</v>
      </c>
      <c r="C685" s="835" t="s">
        <v>605</v>
      </c>
      <c r="D685" s="863" t="s">
        <v>606</v>
      </c>
      <c r="E685" s="835" t="s">
        <v>2477</v>
      </c>
      <c r="F685" s="863" t="s">
        <v>2478</v>
      </c>
      <c r="G685" s="835" t="s">
        <v>3563</v>
      </c>
      <c r="H685" s="835" t="s">
        <v>3564</v>
      </c>
      <c r="I685" s="849">
        <v>5.1399998664855957</v>
      </c>
      <c r="J685" s="849">
        <v>200</v>
      </c>
      <c r="K685" s="850">
        <v>1028.0000305175781</v>
      </c>
    </row>
    <row r="686" spans="1:11" ht="14.4" customHeight="1" x14ac:dyDescent="0.3">
      <c r="A686" s="831" t="s">
        <v>575</v>
      </c>
      <c r="B686" s="832" t="s">
        <v>576</v>
      </c>
      <c r="C686" s="835" t="s">
        <v>605</v>
      </c>
      <c r="D686" s="863" t="s">
        <v>606</v>
      </c>
      <c r="E686" s="835" t="s">
        <v>2477</v>
      </c>
      <c r="F686" s="863" t="s">
        <v>2478</v>
      </c>
      <c r="G686" s="835" t="s">
        <v>3565</v>
      </c>
      <c r="H686" s="835" t="s">
        <v>3566</v>
      </c>
      <c r="I686" s="849">
        <v>6.940000057220459</v>
      </c>
      <c r="J686" s="849">
        <v>2</v>
      </c>
      <c r="K686" s="850">
        <v>13.869999885559082</v>
      </c>
    </row>
    <row r="687" spans="1:11" ht="14.4" customHeight="1" x14ac:dyDescent="0.3">
      <c r="A687" s="831" t="s">
        <v>575</v>
      </c>
      <c r="B687" s="832" t="s">
        <v>576</v>
      </c>
      <c r="C687" s="835" t="s">
        <v>605</v>
      </c>
      <c r="D687" s="863" t="s">
        <v>606</v>
      </c>
      <c r="E687" s="835" t="s">
        <v>2477</v>
      </c>
      <c r="F687" s="863" t="s">
        <v>2478</v>
      </c>
      <c r="G687" s="835" t="s">
        <v>3567</v>
      </c>
      <c r="H687" s="835" t="s">
        <v>3568</v>
      </c>
      <c r="I687" s="849">
        <v>8.1700000762939453</v>
      </c>
      <c r="J687" s="849">
        <v>2</v>
      </c>
      <c r="K687" s="850">
        <v>16.329999923706055</v>
      </c>
    </row>
    <row r="688" spans="1:11" ht="14.4" customHeight="1" x14ac:dyDescent="0.3">
      <c r="A688" s="831" t="s">
        <v>575</v>
      </c>
      <c r="B688" s="832" t="s">
        <v>576</v>
      </c>
      <c r="C688" s="835" t="s">
        <v>605</v>
      </c>
      <c r="D688" s="863" t="s">
        <v>606</v>
      </c>
      <c r="E688" s="835" t="s">
        <v>2477</v>
      </c>
      <c r="F688" s="863" t="s">
        <v>2478</v>
      </c>
      <c r="G688" s="835" t="s">
        <v>3569</v>
      </c>
      <c r="H688" s="835" t="s">
        <v>3570</v>
      </c>
      <c r="I688" s="849">
        <v>9.380000114440918</v>
      </c>
      <c r="J688" s="849">
        <v>1</v>
      </c>
      <c r="K688" s="850">
        <v>9.380000114440918</v>
      </c>
    </row>
    <row r="689" spans="1:11" ht="14.4" customHeight="1" x14ac:dyDescent="0.3">
      <c r="A689" s="831" t="s">
        <v>575</v>
      </c>
      <c r="B689" s="832" t="s">
        <v>576</v>
      </c>
      <c r="C689" s="835" t="s">
        <v>605</v>
      </c>
      <c r="D689" s="863" t="s">
        <v>606</v>
      </c>
      <c r="E689" s="835" t="s">
        <v>2477</v>
      </c>
      <c r="F689" s="863" t="s">
        <v>2478</v>
      </c>
      <c r="G689" s="835" t="s">
        <v>3571</v>
      </c>
      <c r="H689" s="835" t="s">
        <v>3572</v>
      </c>
      <c r="I689" s="849">
        <v>183.08999633789062</v>
      </c>
      <c r="J689" s="849">
        <v>19</v>
      </c>
      <c r="K689" s="850">
        <v>3478.7100219726562</v>
      </c>
    </row>
    <row r="690" spans="1:11" ht="14.4" customHeight="1" x14ac:dyDescent="0.3">
      <c r="A690" s="831" t="s">
        <v>575</v>
      </c>
      <c r="B690" s="832" t="s">
        <v>576</v>
      </c>
      <c r="C690" s="835" t="s">
        <v>605</v>
      </c>
      <c r="D690" s="863" t="s">
        <v>606</v>
      </c>
      <c r="E690" s="835" t="s">
        <v>2477</v>
      </c>
      <c r="F690" s="863" t="s">
        <v>2478</v>
      </c>
      <c r="G690" s="835" t="s">
        <v>2516</v>
      </c>
      <c r="H690" s="835" t="s">
        <v>2517</v>
      </c>
      <c r="I690" s="849">
        <v>17.620000839233398</v>
      </c>
      <c r="J690" s="849">
        <v>1</v>
      </c>
      <c r="K690" s="850">
        <v>17.620000839233398</v>
      </c>
    </row>
    <row r="691" spans="1:11" ht="14.4" customHeight="1" x14ac:dyDescent="0.3">
      <c r="A691" s="831" t="s">
        <v>575</v>
      </c>
      <c r="B691" s="832" t="s">
        <v>576</v>
      </c>
      <c r="C691" s="835" t="s">
        <v>605</v>
      </c>
      <c r="D691" s="863" t="s">
        <v>606</v>
      </c>
      <c r="E691" s="835" t="s">
        <v>2477</v>
      </c>
      <c r="F691" s="863" t="s">
        <v>2478</v>
      </c>
      <c r="G691" s="835" t="s">
        <v>2518</v>
      </c>
      <c r="H691" s="835" t="s">
        <v>2519</v>
      </c>
      <c r="I691" s="849">
        <v>22.309999465942383</v>
      </c>
      <c r="J691" s="849">
        <v>1</v>
      </c>
      <c r="K691" s="850">
        <v>22.309999465942383</v>
      </c>
    </row>
    <row r="692" spans="1:11" ht="14.4" customHeight="1" x14ac:dyDescent="0.3">
      <c r="A692" s="831" t="s">
        <v>575</v>
      </c>
      <c r="B692" s="832" t="s">
        <v>576</v>
      </c>
      <c r="C692" s="835" t="s">
        <v>605</v>
      </c>
      <c r="D692" s="863" t="s">
        <v>606</v>
      </c>
      <c r="E692" s="835" t="s">
        <v>2477</v>
      </c>
      <c r="F692" s="863" t="s">
        <v>2478</v>
      </c>
      <c r="G692" s="835" t="s">
        <v>3573</v>
      </c>
      <c r="H692" s="835" t="s">
        <v>3574</v>
      </c>
      <c r="I692" s="849">
        <v>10.869999885559082</v>
      </c>
      <c r="J692" s="849">
        <v>650</v>
      </c>
      <c r="K692" s="850">
        <v>7063.990234375</v>
      </c>
    </row>
    <row r="693" spans="1:11" ht="14.4" customHeight="1" x14ac:dyDescent="0.3">
      <c r="A693" s="831" t="s">
        <v>575</v>
      </c>
      <c r="B693" s="832" t="s">
        <v>576</v>
      </c>
      <c r="C693" s="835" t="s">
        <v>605</v>
      </c>
      <c r="D693" s="863" t="s">
        <v>606</v>
      </c>
      <c r="E693" s="835" t="s">
        <v>2477</v>
      </c>
      <c r="F693" s="863" t="s">
        <v>2478</v>
      </c>
      <c r="G693" s="835" t="s">
        <v>2524</v>
      </c>
      <c r="H693" s="835" t="s">
        <v>2525</v>
      </c>
      <c r="I693" s="849">
        <v>10.119999885559082</v>
      </c>
      <c r="J693" s="849">
        <v>1</v>
      </c>
      <c r="K693" s="850">
        <v>10.119999885559082</v>
      </c>
    </row>
    <row r="694" spans="1:11" ht="14.4" customHeight="1" x14ac:dyDescent="0.3">
      <c r="A694" s="831" t="s">
        <v>575</v>
      </c>
      <c r="B694" s="832" t="s">
        <v>576</v>
      </c>
      <c r="C694" s="835" t="s">
        <v>605</v>
      </c>
      <c r="D694" s="863" t="s">
        <v>606</v>
      </c>
      <c r="E694" s="835" t="s">
        <v>2477</v>
      </c>
      <c r="F694" s="863" t="s">
        <v>2478</v>
      </c>
      <c r="G694" s="835" t="s">
        <v>3575</v>
      </c>
      <c r="H694" s="835" t="s">
        <v>3576</v>
      </c>
      <c r="I694" s="849">
        <v>2.38444455464681</v>
      </c>
      <c r="J694" s="849">
        <v>11560</v>
      </c>
      <c r="K694" s="850">
        <v>27567.60009765625</v>
      </c>
    </row>
    <row r="695" spans="1:11" ht="14.4" customHeight="1" x14ac:dyDescent="0.3">
      <c r="A695" s="831" t="s">
        <v>575</v>
      </c>
      <c r="B695" s="832" t="s">
        <v>576</v>
      </c>
      <c r="C695" s="835" t="s">
        <v>605</v>
      </c>
      <c r="D695" s="863" t="s">
        <v>606</v>
      </c>
      <c r="E695" s="835" t="s">
        <v>2477</v>
      </c>
      <c r="F695" s="863" t="s">
        <v>2478</v>
      </c>
      <c r="G695" s="835" t="s">
        <v>3577</v>
      </c>
      <c r="H695" s="835" t="s">
        <v>3578</v>
      </c>
      <c r="I695" s="849">
        <v>0.62999999523162842</v>
      </c>
      <c r="J695" s="849">
        <v>12000</v>
      </c>
      <c r="K695" s="850">
        <v>7590</v>
      </c>
    </row>
    <row r="696" spans="1:11" ht="14.4" customHeight="1" x14ac:dyDescent="0.3">
      <c r="A696" s="831" t="s">
        <v>575</v>
      </c>
      <c r="B696" s="832" t="s">
        <v>576</v>
      </c>
      <c r="C696" s="835" t="s">
        <v>605</v>
      </c>
      <c r="D696" s="863" t="s">
        <v>606</v>
      </c>
      <c r="E696" s="835" t="s">
        <v>2477</v>
      </c>
      <c r="F696" s="863" t="s">
        <v>2478</v>
      </c>
      <c r="G696" s="835" t="s">
        <v>3579</v>
      </c>
      <c r="H696" s="835" t="s">
        <v>3580</v>
      </c>
      <c r="I696" s="849">
        <v>17.139999389648438</v>
      </c>
      <c r="J696" s="849">
        <v>500</v>
      </c>
      <c r="K696" s="850">
        <v>8567.5</v>
      </c>
    </row>
    <row r="697" spans="1:11" ht="14.4" customHeight="1" x14ac:dyDescent="0.3">
      <c r="A697" s="831" t="s">
        <v>575</v>
      </c>
      <c r="B697" s="832" t="s">
        <v>576</v>
      </c>
      <c r="C697" s="835" t="s">
        <v>605</v>
      </c>
      <c r="D697" s="863" t="s">
        <v>606</v>
      </c>
      <c r="E697" s="835" t="s">
        <v>2477</v>
      </c>
      <c r="F697" s="863" t="s">
        <v>2478</v>
      </c>
      <c r="G697" s="835" t="s">
        <v>2526</v>
      </c>
      <c r="H697" s="835" t="s">
        <v>2527</v>
      </c>
      <c r="I697" s="849">
        <v>0.67000001668930054</v>
      </c>
      <c r="J697" s="849">
        <v>200</v>
      </c>
      <c r="K697" s="850">
        <v>134</v>
      </c>
    </row>
    <row r="698" spans="1:11" ht="14.4" customHeight="1" x14ac:dyDescent="0.3">
      <c r="A698" s="831" t="s">
        <v>575</v>
      </c>
      <c r="B698" s="832" t="s">
        <v>576</v>
      </c>
      <c r="C698" s="835" t="s">
        <v>605</v>
      </c>
      <c r="D698" s="863" t="s">
        <v>606</v>
      </c>
      <c r="E698" s="835" t="s">
        <v>2477</v>
      </c>
      <c r="F698" s="863" t="s">
        <v>2478</v>
      </c>
      <c r="G698" s="835" t="s">
        <v>3581</v>
      </c>
      <c r="H698" s="835" t="s">
        <v>3582</v>
      </c>
      <c r="I698" s="849">
        <v>5.619999885559082</v>
      </c>
      <c r="J698" s="849">
        <v>1050</v>
      </c>
      <c r="K698" s="850">
        <v>5904.679931640625</v>
      </c>
    </row>
    <row r="699" spans="1:11" ht="14.4" customHeight="1" x14ac:dyDescent="0.3">
      <c r="A699" s="831" t="s">
        <v>575</v>
      </c>
      <c r="B699" s="832" t="s">
        <v>576</v>
      </c>
      <c r="C699" s="835" t="s">
        <v>605</v>
      </c>
      <c r="D699" s="863" t="s">
        <v>606</v>
      </c>
      <c r="E699" s="835" t="s">
        <v>2477</v>
      </c>
      <c r="F699" s="863" t="s">
        <v>2478</v>
      </c>
      <c r="G699" s="835" t="s">
        <v>2532</v>
      </c>
      <c r="H699" s="835" t="s">
        <v>2533</v>
      </c>
      <c r="I699" s="849">
        <v>9.3299999237060547</v>
      </c>
      <c r="J699" s="849">
        <v>1</v>
      </c>
      <c r="K699" s="850">
        <v>9.3299999237060547</v>
      </c>
    </row>
    <row r="700" spans="1:11" ht="14.4" customHeight="1" x14ac:dyDescent="0.3">
      <c r="A700" s="831" t="s">
        <v>575</v>
      </c>
      <c r="B700" s="832" t="s">
        <v>576</v>
      </c>
      <c r="C700" s="835" t="s">
        <v>605</v>
      </c>
      <c r="D700" s="863" t="s">
        <v>606</v>
      </c>
      <c r="E700" s="835" t="s">
        <v>2534</v>
      </c>
      <c r="F700" s="863" t="s">
        <v>2535</v>
      </c>
      <c r="G700" s="835" t="s">
        <v>3583</v>
      </c>
      <c r="H700" s="835" t="s">
        <v>3584</v>
      </c>
      <c r="I700" s="849">
        <v>1719.25</v>
      </c>
      <c r="J700" s="849">
        <v>22</v>
      </c>
      <c r="K700" s="850">
        <v>37823.5</v>
      </c>
    </row>
    <row r="701" spans="1:11" ht="14.4" customHeight="1" x14ac:dyDescent="0.3">
      <c r="A701" s="831" t="s">
        <v>575</v>
      </c>
      <c r="B701" s="832" t="s">
        <v>576</v>
      </c>
      <c r="C701" s="835" t="s">
        <v>605</v>
      </c>
      <c r="D701" s="863" t="s">
        <v>606</v>
      </c>
      <c r="E701" s="835" t="s">
        <v>2534</v>
      </c>
      <c r="F701" s="863" t="s">
        <v>2535</v>
      </c>
      <c r="G701" s="835" t="s">
        <v>3585</v>
      </c>
      <c r="H701" s="835" t="s">
        <v>3586</v>
      </c>
      <c r="I701" s="849">
        <v>2.9050000905990601</v>
      </c>
      <c r="J701" s="849">
        <v>210</v>
      </c>
      <c r="K701" s="850">
        <v>609.89999389648437</v>
      </c>
    </row>
    <row r="702" spans="1:11" ht="14.4" customHeight="1" x14ac:dyDescent="0.3">
      <c r="A702" s="831" t="s">
        <v>575</v>
      </c>
      <c r="B702" s="832" t="s">
        <v>576</v>
      </c>
      <c r="C702" s="835" t="s">
        <v>605</v>
      </c>
      <c r="D702" s="863" t="s">
        <v>606</v>
      </c>
      <c r="E702" s="835" t="s">
        <v>2534</v>
      </c>
      <c r="F702" s="863" t="s">
        <v>2535</v>
      </c>
      <c r="G702" s="835" t="s">
        <v>3587</v>
      </c>
      <c r="H702" s="835" t="s">
        <v>3588</v>
      </c>
      <c r="I702" s="849">
        <v>2.9000000953674316</v>
      </c>
      <c r="J702" s="849">
        <v>400</v>
      </c>
      <c r="K702" s="850">
        <v>1160</v>
      </c>
    </row>
    <row r="703" spans="1:11" ht="14.4" customHeight="1" x14ac:dyDescent="0.3">
      <c r="A703" s="831" t="s">
        <v>575</v>
      </c>
      <c r="B703" s="832" t="s">
        <v>576</v>
      </c>
      <c r="C703" s="835" t="s">
        <v>605</v>
      </c>
      <c r="D703" s="863" t="s">
        <v>606</v>
      </c>
      <c r="E703" s="835" t="s">
        <v>2534</v>
      </c>
      <c r="F703" s="863" t="s">
        <v>2535</v>
      </c>
      <c r="G703" s="835" t="s">
        <v>3589</v>
      </c>
      <c r="H703" s="835" t="s">
        <v>3590</v>
      </c>
      <c r="I703" s="849">
        <v>2.9000000953674316</v>
      </c>
      <c r="J703" s="849">
        <v>600</v>
      </c>
      <c r="K703" s="850">
        <v>1740</v>
      </c>
    </row>
    <row r="704" spans="1:11" ht="14.4" customHeight="1" x14ac:dyDescent="0.3">
      <c r="A704" s="831" t="s">
        <v>575</v>
      </c>
      <c r="B704" s="832" t="s">
        <v>576</v>
      </c>
      <c r="C704" s="835" t="s">
        <v>605</v>
      </c>
      <c r="D704" s="863" t="s">
        <v>606</v>
      </c>
      <c r="E704" s="835" t="s">
        <v>2534</v>
      </c>
      <c r="F704" s="863" t="s">
        <v>2535</v>
      </c>
      <c r="G704" s="835" t="s">
        <v>3591</v>
      </c>
      <c r="H704" s="835" t="s">
        <v>3592</v>
      </c>
      <c r="I704" s="849">
        <v>2.9060000896453859</v>
      </c>
      <c r="J704" s="849">
        <v>1600</v>
      </c>
      <c r="K704" s="850">
        <v>4650.2000122070312</v>
      </c>
    </row>
    <row r="705" spans="1:11" ht="14.4" customHeight="1" x14ac:dyDescent="0.3">
      <c r="A705" s="831" t="s">
        <v>575</v>
      </c>
      <c r="B705" s="832" t="s">
        <v>576</v>
      </c>
      <c r="C705" s="835" t="s">
        <v>605</v>
      </c>
      <c r="D705" s="863" t="s">
        <v>606</v>
      </c>
      <c r="E705" s="835" t="s">
        <v>2534</v>
      </c>
      <c r="F705" s="863" t="s">
        <v>2535</v>
      </c>
      <c r="G705" s="835" t="s">
        <v>3593</v>
      </c>
      <c r="H705" s="835" t="s">
        <v>3594</v>
      </c>
      <c r="I705" s="849">
        <v>102.25</v>
      </c>
      <c r="J705" s="849">
        <v>100</v>
      </c>
      <c r="K705" s="850">
        <v>10224.500183105469</v>
      </c>
    </row>
    <row r="706" spans="1:11" ht="14.4" customHeight="1" x14ac:dyDescent="0.3">
      <c r="A706" s="831" t="s">
        <v>575</v>
      </c>
      <c r="B706" s="832" t="s">
        <v>576</v>
      </c>
      <c r="C706" s="835" t="s">
        <v>605</v>
      </c>
      <c r="D706" s="863" t="s">
        <v>606</v>
      </c>
      <c r="E706" s="835" t="s">
        <v>2534</v>
      </c>
      <c r="F706" s="863" t="s">
        <v>2535</v>
      </c>
      <c r="G706" s="835" t="s">
        <v>3595</v>
      </c>
      <c r="H706" s="835" t="s">
        <v>3596</v>
      </c>
      <c r="I706" s="849">
        <v>2914.610107421875</v>
      </c>
      <c r="J706" s="849">
        <v>1</v>
      </c>
      <c r="K706" s="850">
        <v>2914.610107421875</v>
      </c>
    </row>
    <row r="707" spans="1:11" ht="14.4" customHeight="1" x14ac:dyDescent="0.3">
      <c r="A707" s="831" t="s">
        <v>575</v>
      </c>
      <c r="B707" s="832" t="s">
        <v>576</v>
      </c>
      <c r="C707" s="835" t="s">
        <v>605</v>
      </c>
      <c r="D707" s="863" t="s">
        <v>606</v>
      </c>
      <c r="E707" s="835" t="s">
        <v>2534</v>
      </c>
      <c r="F707" s="863" t="s">
        <v>2535</v>
      </c>
      <c r="G707" s="835" t="s">
        <v>3597</v>
      </c>
      <c r="H707" s="835" t="s">
        <v>3598</v>
      </c>
      <c r="I707" s="849">
        <v>2914.610107421875</v>
      </c>
      <c r="J707" s="849">
        <v>5</v>
      </c>
      <c r="K707" s="850">
        <v>14573.050537109375</v>
      </c>
    </row>
    <row r="708" spans="1:11" ht="14.4" customHeight="1" x14ac:dyDescent="0.3">
      <c r="A708" s="831" t="s">
        <v>575</v>
      </c>
      <c r="B708" s="832" t="s">
        <v>576</v>
      </c>
      <c r="C708" s="835" t="s">
        <v>605</v>
      </c>
      <c r="D708" s="863" t="s">
        <v>606</v>
      </c>
      <c r="E708" s="835" t="s">
        <v>2534</v>
      </c>
      <c r="F708" s="863" t="s">
        <v>2535</v>
      </c>
      <c r="G708" s="835" t="s">
        <v>3599</v>
      </c>
      <c r="H708" s="835" t="s">
        <v>3600</v>
      </c>
      <c r="I708" s="849">
        <v>8.4700002670288086</v>
      </c>
      <c r="J708" s="849">
        <v>250</v>
      </c>
      <c r="K708" s="850">
        <v>2117.4999389648437</v>
      </c>
    </row>
    <row r="709" spans="1:11" ht="14.4" customHeight="1" x14ac:dyDescent="0.3">
      <c r="A709" s="831" t="s">
        <v>575</v>
      </c>
      <c r="B709" s="832" t="s">
        <v>576</v>
      </c>
      <c r="C709" s="835" t="s">
        <v>605</v>
      </c>
      <c r="D709" s="863" t="s">
        <v>606</v>
      </c>
      <c r="E709" s="835" t="s">
        <v>2534</v>
      </c>
      <c r="F709" s="863" t="s">
        <v>2535</v>
      </c>
      <c r="G709" s="835" t="s">
        <v>3601</v>
      </c>
      <c r="H709" s="835" t="s">
        <v>3602</v>
      </c>
      <c r="I709" s="849">
        <v>8.4700002670288086</v>
      </c>
      <c r="J709" s="849">
        <v>260</v>
      </c>
      <c r="K709" s="850">
        <v>2202.199951171875</v>
      </c>
    </row>
    <row r="710" spans="1:11" ht="14.4" customHeight="1" x14ac:dyDescent="0.3">
      <c r="A710" s="831" t="s">
        <v>575</v>
      </c>
      <c r="B710" s="832" t="s">
        <v>576</v>
      </c>
      <c r="C710" s="835" t="s">
        <v>605</v>
      </c>
      <c r="D710" s="863" t="s">
        <v>606</v>
      </c>
      <c r="E710" s="835" t="s">
        <v>2534</v>
      </c>
      <c r="F710" s="863" t="s">
        <v>2535</v>
      </c>
      <c r="G710" s="835" t="s">
        <v>3603</v>
      </c>
      <c r="H710" s="835" t="s">
        <v>3604</v>
      </c>
      <c r="I710" s="849">
        <v>1431.4300537109375</v>
      </c>
      <c r="J710" s="849">
        <v>3</v>
      </c>
      <c r="K710" s="850">
        <v>4294.2901611328125</v>
      </c>
    </row>
    <row r="711" spans="1:11" ht="14.4" customHeight="1" x14ac:dyDescent="0.3">
      <c r="A711" s="831" t="s">
        <v>575</v>
      </c>
      <c r="B711" s="832" t="s">
        <v>576</v>
      </c>
      <c r="C711" s="835" t="s">
        <v>605</v>
      </c>
      <c r="D711" s="863" t="s">
        <v>606</v>
      </c>
      <c r="E711" s="835" t="s">
        <v>2534</v>
      </c>
      <c r="F711" s="863" t="s">
        <v>2535</v>
      </c>
      <c r="G711" s="835" t="s">
        <v>3605</v>
      </c>
      <c r="H711" s="835" t="s">
        <v>3606</v>
      </c>
      <c r="I711" s="849">
        <v>699.3800048828125</v>
      </c>
      <c r="J711" s="849">
        <v>5</v>
      </c>
      <c r="K711" s="850">
        <v>3496.9000244140625</v>
      </c>
    </row>
    <row r="712" spans="1:11" ht="14.4" customHeight="1" x14ac:dyDescent="0.3">
      <c r="A712" s="831" t="s">
        <v>575</v>
      </c>
      <c r="B712" s="832" t="s">
        <v>576</v>
      </c>
      <c r="C712" s="835" t="s">
        <v>605</v>
      </c>
      <c r="D712" s="863" t="s">
        <v>606</v>
      </c>
      <c r="E712" s="835" t="s">
        <v>2534</v>
      </c>
      <c r="F712" s="863" t="s">
        <v>2535</v>
      </c>
      <c r="G712" s="835" t="s">
        <v>3607</v>
      </c>
      <c r="H712" s="835" t="s">
        <v>3608</v>
      </c>
      <c r="I712" s="849">
        <v>17.299999237060547</v>
      </c>
      <c r="J712" s="849">
        <v>50</v>
      </c>
      <c r="K712" s="850">
        <v>865.1500244140625</v>
      </c>
    </row>
    <row r="713" spans="1:11" ht="14.4" customHeight="1" x14ac:dyDescent="0.3">
      <c r="A713" s="831" t="s">
        <v>575</v>
      </c>
      <c r="B713" s="832" t="s">
        <v>576</v>
      </c>
      <c r="C713" s="835" t="s">
        <v>605</v>
      </c>
      <c r="D713" s="863" t="s">
        <v>606</v>
      </c>
      <c r="E713" s="835" t="s">
        <v>2534</v>
      </c>
      <c r="F713" s="863" t="s">
        <v>2535</v>
      </c>
      <c r="G713" s="835" t="s">
        <v>3609</v>
      </c>
      <c r="H713" s="835" t="s">
        <v>3610</v>
      </c>
      <c r="I713" s="849">
        <v>17.299999237060547</v>
      </c>
      <c r="J713" s="849">
        <v>100</v>
      </c>
      <c r="K713" s="850">
        <v>1730.300048828125</v>
      </c>
    </row>
    <row r="714" spans="1:11" ht="14.4" customHeight="1" x14ac:dyDescent="0.3">
      <c r="A714" s="831" t="s">
        <v>575</v>
      </c>
      <c r="B714" s="832" t="s">
        <v>576</v>
      </c>
      <c r="C714" s="835" t="s">
        <v>605</v>
      </c>
      <c r="D714" s="863" t="s">
        <v>606</v>
      </c>
      <c r="E714" s="835" t="s">
        <v>2534</v>
      </c>
      <c r="F714" s="863" t="s">
        <v>2535</v>
      </c>
      <c r="G714" s="835" t="s">
        <v>3611</v>
      </c>
      <c r="H714" s="835" t="s">
        <v>3612</v>
      </c>
      <c r="I714" s="849">
        <v>1533.300048828125</v>
      </c>
      <c r="J714" s="849">
        <v>40</v>
      </c>
      <c r="K714" s="850">
        <v>61332.07861328125</v>
      </c>
    </row>
    <row r="715" spans="1:11" ht="14.4" customHeight="1" x14ac:dyDescent="0.3">
      <c r="A715" s="831" t="s">
        <v>575</v>
      </c>
      <c r="B715" s="832" t="s">
        <v>576</v>
      </c>
      <c r="C715" s="835" t="s">
        <v>605</v>
      </c>
      <c r="D715" s="863" t="s">
        <v>606</v>
      </c>
      <c r="E715" s="835" t="s">
        <v>2534</v>
      </c>
      <c r="F715" s="863" t="s">
        <v>2535</v>
      </c>
      <c r="G715" s="835" t="s">
        <v>3613</v>
      </c>
      <c r="H715" s="835" t="s">
        <v>3614</v>
      </c>
      <c r="I715" s="849">
        <v>2618.43994140625</v>
      </c>
      <c r="J715" s="849">
        <v>1</v>
      </c>
      <c r="K715" s="850">
        <v>2618.43994140625</v>
      </c>
    </row>
    <row r="716" spans="1:11" ht="14.4" customHeight="1" x14ac:dyDescent="0.3">
      <c r="A716" s="831" t="s">
        <v>575</v>
      </c>
      <c r="B716" s="832" t="s">
        <v>576</v>
      </c>
      <c r="C716" s="835" t="s">
        <v>605</v>
      </c>
      <c r="D716" s="863" t="s">
        <v>606</v>
      </c>
      <c r="E716" s="835" t="s">
        <v>2534</v>
      </c>
      <c r="F716" s="863" t="s">
        <v>2535</v>
      </c>
      <c r="G716" s="835" t="s">
        <v>3615</v>
      </c>
      <c r="H716" s="835" t="s">
        <v>3616</v>
      </c>
      <c r="I716" s="849">
        <v>4409.85009765625</v>
      </c>
      <c r="J716" s="849">
        <v>1</v>
      </c>
      <c r="K716" s="850">
        <v>4409.85009765625</v>
      </c>
    </row>
    <row r="717" spans="1:11" ht="14.4" customHeight="1" x14ac:dyDescent="0.3">
      <c r="A717" s="831" t="s">
        <v>575</v>
      </c>
      <c r="B717" s="832" t="s">
        <v>576</v>
      </c>
      <c r="C717" s="835" t="s">
        <v>605</v>
      </c>
      <c r="D717" s="863" t="s">
        <v>606</v>
      </c>
      <c r="E717" s="835" t="s">
        <v>2534</v>
      </c>
      <c r="F717" s="863" t="s">
        <v>2535</v>
      </c>
      <c r="G717" s="835" t="s">
        <v>3617</v>
      </c>
      <c r="H717" s="835" t="s">
        <v>3618</v>
      </c>
      <c r="I717" s="849">
        <v>1304.8299560546875</v>
      </c>
      <c r="J717" s="849">
        <v>10</v>
      </c>
      <c r="K717" s="850">
        <v>13048.25</v>
      </c>
    </row>
    <row r="718" spans="1:11" ht="14.4" customHeight="1" x14ac:dyDescent="0.3">
      <c r="A718" s="831" t="s">
        <v>575</v>
      </c>
      <c r="B718" s="832" t="s">
        <v>576</v>
      </c>
      <c r="C718" s="835" t="s">
        <v>605</v>
      </c>
      <c r="D718" s="863" t="s">
        <v>606</v>
      </c>
      <c r="E718" s="835" t="s">
        <v>2534</v>
      </c>
      <c r="F718" s="863" t="s">
        <v>2535</v>
      </c>
      <c r="G718" s="835" t="s">
        <v>3619</v>
      </c>
      <c r="H718" s="835" t="s">
        <v>3620</v>
      </c>
      <c r="I718" s="849">
        <v>1787.8599853515625</v>
      </c>
      <c r="J718" s="849">
        <v>10</v>
      </c>
      <c r="K718" s="850">
        <v>17878.599609375</v>
      </c>
    </row>
    <row r="719" spans="1:11" ht="14.4" customHeight="1" x14ac:dyDescent="0.3">
      <c r="A719" s="831" t="s">
        <v>575</v>
      </c>
      <c r="B719" s="832" t="s">
        <v>576</v>
      </c>
      <c r="C719" s="835" t="s">
        <v>605</v>
      </c>
      <c r="D719" s="863" t="s">
        <v>606</v>
      </c>
      <c r="E719" s="835" t="s">
        <v>2534</v>
      </c>
      <c r="F719" s="863" t="s">
        <v>2535</v>
      </c>
      <c r="G719" s="835" t="s">
        <v>3621</v>
      </c>
      <c r="H719" s="835" t="s">
        <v>3622</v>
      </c>
      <c r="I719" s="849">
        <v>887.760009765625</v>
      </c>
      <c r="J719" s="849">
        <v>25</v>
      </c>
      <c r="K719" s="850">
        <v>22193.9404296875</v>
      </c>
    </row>
    <row r="720" spans="1:11" ht="14.4" customHeight="1" x14ac:dyDescent="0.3">
      <c r="A720" s="831" t="s">
        <v>575</v>
      </c>
      <c r="B720" s="832" t="s">
        <v>576</v>
      </c>
      <c r="C720" s="835" t="s">
        <v>605</v>
      </c>
      <c r="D720" s="863" t="s">
        <v>606</v>
      </c>
      <c r="E720" s="835" t="s">
        <v>2534</v>
      </c>
      <c r="F720" s="863" t="s">
        <v>2535</v>
      </c>
      <c r="G720" s="835" t="s">
        <v>3621</v>
      </c>
      <c r="H720" s="835" t="s">
        <v>3623</v>
      </c>
      <c r="I720" s="849">
        <v>887.760009765625</v>
      </c>
      <c r="J720" s="849">
        <v>20</v>
      </c>
      <c r="K720" s="850">
        <v>17755.16015625</v>
      </c>
    </row>
    <row r="721" spans="1:11" ht="14.4" customHeight="1" x14ac:dyDescent="0.3">
      <c r="A721" s="831" t="s">
        <v>575</v>
      </c>
      <c r="B721" s="832" t="s">
        <v>576</v>
      </c>
      <c r="C721" s="835" t="s">
        <v>605</v>
      </c>
      <c r="D721" s="863" t="s">
        <v>606</v>
      </c>
      <c r="E721" s="835" t="s">
        <v>2534</v>
      </c>
      <c r="F721" s="863" t="s">
        <v>2535</v>
      </c>
      <c r="G721" s="835" t="s">
        <v>3624</v>
      </c>
      <c r="H721" s="835" t="s">
        <v>3625</v>
      </c>
      <c r="I721" s="849">
        <v>47.189998626708984</v>
      </c>
      <c r="J721" s="849">
        <v>40</v>
      </c>
      <c r="K721" s="850">
        <v>1887.5999755859375</v>
      </c>
    </row>
    <row r="722" spans="1:11" ht="14.4" customHeight="1" x14ac:dyDescent="0.3">
      <c r="A722" s="831" t="s">
        <v>575</v>
      </c>
      <c r="B722" s="832" t="s">
        <v>576</v>
      </c>
      <c r="C722" s="835" t="s">
        <v>605</v>
      </c>
      <c r="D722" s="863" t="s">
        <v>606</v>
      </c>
      <c r="E722" s="835" t="s">
        <v>2534</v>
      </c>
      <c r="F722" s="863" t="s">
        <v>2535</v>
      </c>
      <c r="G722" s="835" t="s">
        <v>2811</v>
      </c>
      <c r="H722" s="835" t="s">
        <v>3626</v>
      </c>
      <c r="I722" s="849">
        <v>33.880001068115234</v>
      </c>
      <c r="J722" s="849">
        <v>1</v>
      </c>
      <c r="K722" s="850">
        <v>33.880001068115234</v>
      </c>
    </row>
    <row r="723" spans="1:11" ht="14.4" customHeight="1" x14ac:dyDescent="0.3">
      <c r="A723" s="831" t="s">
        <v>575</v>
      </c>
      <c r="B723" s="832" t="s">
        <v>576</v>
      </c>
      <c r="C723" s="835" t="s">
        <v>605</v>
      </c>
      <c r="D723" s="863" t="s">
        <v>606</v>
      </c>
      <c r="E723" s="835" t="s">
        <v>2534</v>
      </c>
      <c r="F723" s="863" t="s">
        <v>2535</v>
      </c>
      <c r="G723" s="835" t="s">
        <v>3627</v>
      </c>
      <c r="H723" s="835" t="s">
        <v>3628</v>
      </c>
      <c r="I723" s="849">
        <v>2600.43994140625</v>
      </c>
      <c r="J723" s="849">
        <v>1</v>
      </c>
      <c r="K723" s="850">
        <v>2600.43994140625</v>
      </c>
    </row>
    <row r="724" spans="1:11" ht="14.4" customHeight="1" x14ac:dyDescent="0.3">
      <c r="A724" s="831" t="s">
        <v>575</v>
      </c>
      <c r="B724" s="832" t="s">
        <v>576</v>
      </c>
      <c r="C724" s="835" t="s">
        <v>605</v>
      </c>
      <c r="D724" s="863" t="s">
        <v>606</v>
      </c>
      <c r="E724" s="835" t="s">
        <v>2534</v>
      </c>
      <c r="F724" s="863" t="s">
        <v>2535</v>
      </c>
      <c r="G724" s="835" t="s">
        <v>3629</v>
      </c>
      <c r="H724" s="835" t="s">
        <v>3630</v>
      </c>
      <c r="I724" s="849">
        <v>2600.4349365234375</v>
      </c>
      <c r="J724" s="849">
        <v>5</v>
      </c>
      <c r="K724" s="850">
        <v>13002.169921875</v>
      </c>
    </row>
    <row r="725" spans="1:11" ht="14.4" customHeight="1" x14ac:dyDescent="0.3">
      <c r="A725" s="831" t="s">
        <v>575</v>
      </c>
      <c r="B725" s="832" t="s">
        <v>576</v>
      </c>
      <c r="C725" s="835" t="s">
        <v>605</v>
      </c>
      <c r="D725" s="863" t="s">
        <v>606</v>
      </c>
      <c r="E725" s="835" t="s">
        <v>2534</v>
      </c>
      <c r="F725" s="863" t="s">
        <v>2535</v>
      </c>
      <c r="G725" s="835" t="s">
        <v>3631</v>
      </c>
      <c r="H725" s="835" t="s">
        <v>3632</v>
      </c>
      <c r="I725" s="849">
        <v>28.799999237060547</v>
      </c>
      <c r="J725" s="849">
        <v>1900</v>
      </c>
      <c r="K725" s="850">
        <v>54716.20166015625</v>
      </c>
    </row>
    <row r="726" spans="1:11" ht="14.4" customHeight="1" x14ac:dyDescent="0.3">
      <c r="A726" s="831" t="s">
        <v>575</v>
      </c>
      <c r="B726" s="832" t="s">
        <v>576</v>
      </c>
      <c r="C726" s="835" t="s">
        <v>605</v>
      </c>
      <c r="D726" s="863" t="s">
        <v>606</v>
      </c>
      <c r="E726" s="835" t="s">
        <v>2534</v>
      </c>
      <c r="F726" s="863" t="s">
        <v>2535</v>
      </c>
      <c r="G726" s="835" t="s">
        <v>3633</v>
      </c>
      <c r="H726" s="835" t="s">
        <v>3634</v>
      </c>
      <c r="I726" s="849">
        <v>26783.349609375</v>
      </c>
      <c r="J726" s="849">
        <v>1</v>
      </c>
      <c r="K726" s="850">
        <v>26783.349609375</v>
      </c>
    </row>
    <row r="727" spans="1:11" ht="14.4" customHeight="1" x14ac:dyDescent="0.3">
      <c r="A727" s="831" t="s">
        <v>575</v>
      </c>
      <c r="B727" s="832" t="s">
        <v>576</v>
      </c>
      <c r="C727" s="835" t="s">
        <v>605</v>
      </c>
      <c r="D727" s="863" t="s">
        <v>606</v>
      </c>
      <c r="E727" s="835" t="s">
        <v>2534</v>
      </c>
      <c r="F727" s="863" t="s">
        <v>2535</v>
      </c>
      <c r="G727" s="835" t="s">
        <v>3635</v>
      </c>
      <c r="H727" s="835" t="s">
        <v>3636</v>
      </c>
      <c r="I727" s="849">
        <v>4438.5</v>
      </c>
      <c r="J727" s="849">
        <v>4</v>
      </c>
      <c r="K727" s="850">
        <v>17753.990234375</v>
      </c>
    </row>
    <row r="728" spans="1:11" ht="14.4" customHeight="1" x14ac:dyDescent="0.3">
      <c r="A728" s="831" t="s">
        <v>575</v>
      </c>
      <c r="B728" s="832" t="s">
        <v>576</v>
      </c>
      <c r="C728" s="835" t="s">
        <v>605</v>
      </c>
      <c r="D728" s="863" t="s">
        <v>606</v>
      </c>
      <c r="E728" s="835" t="s">
        <v>2534</v>
      </c>
      <c r="F728" s="863" t="s">
        <v>2535</v>
      </c>
      <c r="G728" s="835" t="s">
        <v>3637</v>
      </c>
      <c r="H728" s="835" t="s">
        <v>3638</v>
      </c>
      <c r="I728" s="849">
        <v>4438.5</v>
      </c>
      <c r="J728" s="849">
        <v>4</v>
      </c>
      <c r="K728" s="850">
        <v>17753.990234375</v>
      </c>
    </row>
    <row r="729" spans="1:11" ht="14.4" customHeight="1" x14ac:dyDescent="0.3">
      <c r="A729" s="831" t="s">
        <v>575</v>
      </c>
      <c r="B729" s="832" t="s">
        <v>576</v>
      </c>
      <c r="C729" s="835" t="s">
        <v>605</v>
      </c>
      <c r="D729" s="863" t="s">
        <v>606</v>
      </c>
      <c r="E729" s="835" t="s">
        <v>2534</v>
      </c>
      <c r="F729" s="863" t="s">
        <v>2535</v>
      </c>
      <c r="G729" s="835" t="s">
        <v>3639</v>
      </c>
      <c r="H729" s="835" t="s">
        <v>3640</v>
      </c>
      <c r="I729" s="849">
        <v>3518.300048828125</v>
      </c>
      <c r="J729" s="849">
        <v>2</v>
      </c>
      <c r="K729" s="850">
        <v>7036.58984375</v>
      </c>
    </row>
    <row r="730" spans="1:11" ht="14.4" customHeight="1" x14ac:dyDescent="0.3">
      <c r="A730" s="831" t="s">
        <v>575</v>
      </c>
      <c r="B730" s="832" t="s">
        <v>576</v>
      </c>
      <c r="C730" s="835" t="s">
        <v>605</v>
      </c>
      <c r="D730" s="863" t="s">
        <v>606</v>
      </c>
      <c r="E730" s="835" t="s">
        <v>2534</v>
      </c>
      <c r="F730" s="863" t="s">
        <v>2535</v>
      </c>
      <c r="G730" s="835" t="s">
        <v>3641</v>
      </c>
      <c r="H730" s="835" t="s">
        <v>3642</v>
      </c>
      <c r="I730" s="849">
        <v>2663.27001953125</v>
      </c>
      <c r="J730" s="849">
        <v>5</v>
      </c>
      <c r="K730" s="850">
        <v>13316.3603515625</v>
      </c>
    </row>
    <row r="731" spans="1:11" ht="14.4" customHeight="1" x14ac:dyDescent="0.3">
      <c r="A731" s="831" t="s">
        <v>575</v>
      </c>
      <c r="B731" s="832" t="s">
        <v>576</v>
      </c>
      <c r="C731" s="835" t="s">
        <v>605</v>
      </c>
      <c r="D731" s="863" t="s">
        <v>606</v>
      </c>
      <c r="E731" s="835" t="s">
        <v>2534</v>
      </c>
      <c r="F731" s="863" t="s">
        <v>2535</v>
      </c>
      <c r="G731" s="835" t="s">
        <v>3643</v>
      </c>
      <c r="H731" s="835" t="s">
        <v>3644</v>
      </c>
      <c r="I731" s="849">
        <v>2663.27001953125</v>
      </c>
      <c r="J731" s="849">
        <v>5</v>
      </c>
      <c r="K731" s="850">
        <v>13316.3603515625</v>
      </c>
    </row>
    <row r="732" spans="1:11" ht="14.4" customHeight="1" x14ac:dyDescent="0.3">
      <c r="A732" s="831" t="s">
        <v>575</v>
      </c>
      <c r="B732" s="832" t="s">
        <v>576</v>
      </c>
      <c r="C732" s="835" t="s">
        <v>605</v>
      </c>
      <c r="D732" s="863" t="s">
        <v>606</v>
      </c>
      <c r="E732" s="835" t="s">
        <v>2534</v>
      </c>
      <c r="F732" s="863" t="s">
        <v>2535</v>
      </c>
      <c r="G732" s="835" t="s">
        <v>3645</v>
      </c>
      <c r="H732" s="835" t="s">
        <v>3646</v>
      </c>
      <c r="I732" s="849">
        <v>20309.720703125</v>
      </c>
      <c r="J732" s="849">
        <v>1</v>
      </c>
      <c r="K732" s="850">
        <v>20309.720703125</v>
      </c>
    </row>
    <row r="733" spans="1:11" ht="14.4" customHeight="1" x14ac:dyDescent="0.3">
      <c r="A733" s="831" t="s">
        <v>575</v>
      </c>
      <c r="B733" s="832" t="s">
        <v>576</v>
      </c>
      <c r="C733" s="835" t="s">
        <v>605</v>
      </c>
      <c r="D733" s="863" t="s">
        <v>606</v>
      </c>
      <c r="E733" s="835" t="s">
        <v>2534</v>
      </c>
      <c r="F733" s="863" t="s">
        <v>2535</v>
      </c>
      <c r="G733" s="835" t="s">
        <v>3647</v>
      </c>
      <c r="H733" s="835" t="s">
        <v>3648</v>
      </c>
      <c r="I733" s="849">
        <v>20309.69921875</v>
      </c>
      <c r="J733" s="849">
        <v>1</v>
      </c>
      <c r="K733" s="850">
        <v>20309.69921875</v>
      </c>
    </row>
    <row r="734" spans="1:11" ht="14.4" customHeight="1" x14ac:dyDescent="0.3">
      <c r="A734" s="831" t="s">
        <v>575</v>
      </c>
      <c r="B734" s="832" t="s">
        <v>576</v>
      </c>
      <c r="C734" s="835" t="s">
        <v>605</v>
      </c>
      <c r="D734" s="863" t="s">
        <v>606</v>
      </c>
      <c r="E734" s="835" t="s">
        <v>2534</v>
      </c>
      <c r="F734" s="863" t="s">
        <v>2535</v>
      </c>
      <c r="G734" s="835" t="s">
        <v>3649</v>
      </c>
      <c r="H734" s="835" t="s">
        <v>3650</v>
      </c>
      <c r="I734" s="849">
        <v>398.94000244140625</v>
      </c>
      <c r="J734" s="849">
        <v>4</v>
      </c>
      <c r="K734" s="850">
        <v>1595.75</v>
      </c>
    </row>
    <row r="735" spans="1:11" ht="14.4" customHeight="1" x14ac:dyDescent="0.3">
      <c r="A735" s="831" t="s">
        <v>575</v>
      </c>
      <c r="B735" s="832" t="s">
        <v>576</v>
      </c>
      <c r="C735" s="835" t="s">
        <v>605</v>
      </c>
      <c r="D735" s="863" t="s">
        <v>606</v>
      </c>
      <c r="E735" s="835" t="s">
        <v>2534</v>
      </c>
      <c r="F735" s="863" t="s">
        <v>2535</v>
      </c>
      <c r="G735" s="835" t="s">
        <v>3651</v>
      </c>
      <c r="H735" s="835" t="s">
        <v>3652</v>
      </c>
      <c r="I735" s="849">
        <v>1323.6500244140625</v>
      </c>
      <c r="J735" s="849">
        <v>2</v>
      </c>
      <c r="K735" s="850">
        <v>2647.300048828125</v>
      </c>
    </row>
    <row r="736" spans="1:11" ht="14.4" customHeight="1" x14ac:dyDescent="0.3">
      <c r="A736" s="831" t="s">
        <v>575</v>
      </c>
      <c r="B736" s="832" t="s">
        <v>576</v>
      </c>
      <c r="C736" s="835" t="s">
        <v>605</v>
      </c>
      <c r="D736" s="863" t="s">
        <v>606</v>
      </c>
      <c r="E736" s="835" t="s">
        <v>2534</v>
      </c>
      <c r="F736" s="863" t="s">
        <v>2535</v>
      </c>
      <c r="G736" s="835" t="s">
        <v>2847</v>
      </c>
      <c r="H736" s="835" t="s">
        <v>2848</v>
      </c>
      <c r="I736" s="849">
        <v>80.575000762939453</v>
      </c>
      <c r="J736" s="849">
        <v>1200</v>
      </c>
      <c r="K736" s="850">
        <v>96687.1201171875</v>
      </c>
    </row>
    <row r="737" spans="1:11" ht="14.4" customHeight="1" x14ac:dyDescent="0.3">
      <c r="A737" s="831" t="s">
        <v>575</v>
      </c>
      <c r="B737" s="832" t="s">
        <v>576</v>
      </c>
      <c r="C737" s="835" t="s">
        <v>605</v>
      </c>
      <c r="D737" s="863" t="s">
        <v>606</v>
      </c>
      <c r="E737" s="835" t="s">
        <v>2534</v>
      </c>
      <c r="F737" s="863" t="s">
        <v>2535</v>
      </c>
      <c r="G737" s="835" t="s">
        <v>3653</v>
      </c>
      <c r="H737" s="835" t="s">
        <v>3654</v>
      </c>
      <c r="I737" s="849">
        <v>34.00124979019165</v>
      </c>
      <c r="J737" s="849">
        <v>600</v>
      </c>
      <c r="K737" s="850">
        <v>20401</v>
      </c>
    </row>
    <row r="738" spans="1:11" ht="14.4" customHeight="1" x14ac:dyDescent="0.3">
      <c r="A738" s="831" t="s">
        <v>575</v>
      </c>
      <c r="B738" s="832" t="s">
        <v>576</v>
      </c>
      <c r="C738" s="835" t="s">
        <v>605</v>
      </c>
      <c r="D738" s="863" t="s">
        <v>606</v>
      </c>
      <c r="E738" s="835" t="s">
        <v>2534</v>
      </c>
      <c r="F738" s="863" t="s">
        <v>2535</v>
      </c>
      <c r="G738" s="835" t="s">
        <v>3655</v>
      </c>
      <c r="H738" s="835" t="s">
        <v>3656</v>
      </c>
      <c r="I738" s="849">
        <v>12270</v>
      </c>
      <c r="J738" s="849">
        <v>3</v>
      </c>
      <c r="K738" s="850">
        <v>36810</v>
      </c>
    </row>
    <row r="739" spans="1:11" ht="14.4" customHeight="1" x14ac:dyDescent="0.3">
      <c r="A739" s="831" t="s">
        <v>575</v>
      </c>
      <c r="B739" s="832" t="s">
        <v>576</v>
      </c>
      <c r="C739" s="835" t="s">
        <v>605</v>
      </c>
      <c r="D739" s="863" t="s">
        <v>606</v>
      </c>
      <c r="E739" s="835" t="s">
        <v>2534</v>
      </c>
      <c r="F739" s="863" t="s">
        <v>2535</v>
      </c>
      <c r="G739" s="835" t="s">
        <v>3657</v>
      </c>
      <c r="H739" s="835" t="s">
        <v>3658</v>
      </c>
      <c r="I739" s="849">
        <v>5.380000114440918</v>
      </c>
      <c r="J739" s="849">
        <v>200</v>
      </c>
      <c r="K739" s="850">
        <v>1076.4500122070312</v>
      </c>
    </row>
    <row r="740" spans="1:11" ht="14.4" customHeight="1" x14ac:dyDescent="0.3">
      <c r="A740" s="831" t="s">
        <v>575</v>
      </c>
      <c r="B740" s="832" t="s">
        <v>576</v>
      </c>
      <c r="C740" s="835" t="s">
        <v>605</v>
      </c>
      <c r="D740" s="863" t="s">
        <v>606</v>
      </c>
      <c r="E740" s="835" t="s">
        <v>2534</v>
      </c>
      <c r="F740" s="863" t="s">
        <v>2535</v>
      </c>
      <c r="G740" s="835" t="s">
        <v>3659</v>
      </c>
      <c r="H740" s="835" t="s">
        <v>3660</v>
      </c>
      <c r="I740" s="849">
        <v>6.320000171661377</v>
      </c>
      <c r="J740" s="849">
        <v>200</v>
      </c>
      <c r="K740" s="850">
        <v>1263.239990234375</v>
      </c>
    </row>
    <row r="741" spans="1:11" ht="14.4" customHeight="1" x14ac:dyDescent="0.3">
      <c r="A741" s="831" t="s">
        <v>575</v>
      </c>
      <c r="B741" s="832" t="s">
        <v>576</v>
      </c>
      <c r="C741" s="835" t="s">
        <v>605</v>
      </c>
      <c r="D741" s="863" t="s">
        <v>606</v>
      </c>
      <c r="E741" s="835" t="s">
        <v>2534</v>
      </c>
      <c r="F741" s="863" t="s">
        <v>2535</v>
      </c>
      <c r="G741" s="835" t="s">
        <v>2682</v>
      </c>
      <c r="H741" s="835" t="s">
        <v>2683</v>
      </c>
      <c r="I741" s="849">
        <v>13.310000419616699</v>
      </c>
      <c r="J741" s="849">
        <v>20</v>
      </c>
      <c r="K741" s="850">
        <v>266.20001220703125</v>
      </c>
    </row>
    <row r="742" spans="1:11" ht="14.4" customHeight="1" x14ac:dyDescent="0.3">
      <c r="A742" s="831" t="s">
        <v>575</v>
      </c>
      <c r="B742" s="832" t="s">
        <v>576</v>
      </c>
      <c r="C742" s="835" t="s">
        <v>605</v>
      </c>
      <c r="D742" s="863" t="s">
        <v>606</v>
      </c>
      <c r="E742" s="835" t="s">
        <v>2534</v>
      </c>
      <c r="F742" s="863" t="s">
        <v>2535</v>
      </c>
      <c r="G742" s="835" t="s">
        <v>3661</v>
      </c>
      <c r="H742" s="835" t="s">
        <v>3662</v>
      </c>
      <c r="I742" s="849">
        <v>79.620002746582031</v>
      </c>
      <c r="J742" s="849">
        <v>42</v>
      </c>
      <c r="K742" s="850">
        <v>3344.030029296875</v>
      </c>
    </row>
    <row r="743" spans="1:11" ht="14.4" customHeight="1" x14ac:dyDescent="0.3">
      <c r="A743" s="831" t="s">
        <v>575</v>
      </c>
      <c r="B743" s="832" t="s">
        <v>576</v>
      </c>
      <c r="C743" s="835" t="s">
        <v>605</v>
      </c>
      <c r="D743" s="863" t="s">
        <v>606</v>
      </c>
      <c r="E743" s="835" t="s">
        <v>2534</v>
      </c>
      <c r="F743" s="863" t="s">
        <v>2535</v>
      </c>
      <c r="G743" s="835" t="s">
        <v>3663</v>
      </c>
      <c r="H743" s="835" t="s">
        <v>3664</v>
      </c>
      <c r="I743" s="849">
        <v>32270.69921875</v>
      </c>
      <c r="J743" s="849">
        <v>7</v>
      </c>
      <c r="K743" s="850">
        <v>225894.89453125</v>
      </c>
    </row>
    <row r="744" spans="1:11" ht="14.4" customHeight="1" x14ac:dyDescent="0.3">
      <c r="A744" s="831" t="s">
        <v>575</v>
      </c>
      <c r="B744" s="832" t="s">
        <v>576</v>
      </c>
      <c r="C744" s="835" t="s">
        <v>605</v>
      </c>
      <c r="D744" s="863" t="s">
        <v>606</v>
      </c>
      <c r="E744" s="835" t="s">
        <v>2534</v>
      </c>
      <c r="F744" s="863" t="s">
        <v>2535</v>
      </c>
      <c r="G744" s="835" t="s">
        <v>3665</v>
      </c>
      <c r="H744" s="835" t="s">
        <v>3666</v>
      </c>
      <c r="I744" s="849">
        <v>16684.689453125</v>
      </c>
      <c r="J744" s="849">
        <v>2</v>
      </c>
      <c r="K744" s="850">
        <v>33369.37890625</v>
      </c>
    </row>
    <row r="745" spans="1:11" ht="14.4" customHeight="1" x14ac:dyDescent="0.3">
      <c r="A745" s="831" t="s">
        <v>575</v>
      </c>
      <c r="B745" s="832" t="s">
        <v>576</v>
      </c>
      <c r="C745" s="835" t="s">
        <v>605</v>
      </c>
      <c r="D745" s="863" t="s">
        <v>606</v>
      </c>
      <c r="E745" s="835" t="s">
        <v>2534</v>
      </c>
      <c r="F745" s="863" t="s">
        <v>2535</v>
      </c>
      <c r="G745" s="835" t="s">
        <v>3667</v>
      </c>
      <c r="H745" s="835" t="s">
        <v>3668</v>
      </c>
      <c r="I745" s="849">
        <v>21845.33984375</v>
      </c>
      <c r="J745" s="849">
        <v>1</v>
      </c>
      <c r="K745" s="850">
        <v>21845.33984375</v>
      </c>
    </row>
    <row r="746" spans="1:11" ht="14.4" customHeight="1" x14ac:dyDescent="0.3">
      <c r="A746" s="831" t="s">
        <v>575</v>
      </c>
      <c r="B746" s="832" t="s">
        <v>576</v>
      </c>
      <c r="C746" s="835" t="s">
        <v>605</v>
      </c>
      <c r="D746" s="863" t="s">
        <v>606</v>
      </c>
      <c r="E746" s="835" t="s">
        <v>2534</v>
      </c>
      <c r="F746" s="863" t="s">
        <v>2535</v>
      </c>
      <c r="G746" s="835" t="s">
        <v>3669</v>
      </c>
      <c r="H746" s="835" t="s">
        <v>3670</v>
      </c>
      <c r="I746" s="849">
        <v>20309.69921875</v>
      </c>
      <c r="J746" s="849">
        <v>1</v>
      </c>
      <c r="K746" s="850">
        <v>20309.69921875</v>
      </c>
    </row>
    <row r="747" spans="1:11" ht="14.4" customHeight="1" x14ac:dyDescent="0.3">
      <c r="A747" s="831" t="s">
        <v>575</v>
      </c>
      <c r="B747" s="832" t="s">
        <v>576</v>
      </c>
      <c r="C747" s="835" t="s">
        <v>605</v>
      </c>
      <c r="D747" s="863" t="s">
        <v>606</v>
      </c>
      <c r="E747" s="835" t="s">
        <v>2534</v>
      </c>
      <c r="F747" s="863" t="s">
        <v>2535</v>
      </c>
      <c r="G747" s="835" t="s">
        <v>3671</v>
      </c>
      <c r="H747" s="835" t="s">
        <v>3672</v>
      </c>
      <c r="I747" s="849">
        <v>136.55000305175781</v>
      </c>
      <c r="J747" s="849">
        <v>1</v>
      </c>
      <c r="K747" s="850">
        <v>136.55000305175781</v>
      </c>
    </row>
    <row r="748" spans="1:11" ht="14.4" customHeight="1" x14ac:dyDescent="0.3">
      <c r="A748" s="831" t="s">
        <v>575</v>
      </c>
      <c r="B748" s="832" t="s">
        <v>576</v>
      </c>
      <c r="C748" s="835" t="s">
        <v>605</v>
      </c>
      <c r="D748" s="863" t="s">
        <v>606</v>
      </c>
      <c r="E748" s="835" t="s">
        <v>2534</v>
      </c>
      <c r="F748" s="863" t="s">
        <v>2535</v>
      </c>
      <c r="G748" s="835" t="s">
        <v>3673</v>
      </c>
      <c r="H748" s="835" t="s">
        <v>3674</v>
      </c>
      <c r="I748" s="849">
        <v>5994.81982421875</v>
      </c>
      <c r="J748" s="849">
        <v>5</v>
      </c>
      <c r="K748" s="850">
        <v>29974.119140625</v>
      </c>
    </row>
    <row r="749" spans="1:11" ht="14.4" customHeight="1" x14ac:dyDescent="0.3">
      <c r="A749" s="831" t="s">
        <v>575</v>
      </c>
      <c r="B749" s="832" t="s">
        <v>576</v>
      </c>
      <c r="C749" s="835" t="s">
        <v>605</v>
      </c>
      <c r="D749" s="863" t="s">
        <v>606</v>
      </c>
      <c r="E749" s="835" t="s">
        <v>2534</v>
      </c>
      <c r="F749" s="863" t="s">
        <v>2535</v>
      </c>
      <c r="G749" s="835" t="s">
        <v>3675</v>
      </c>
      <c r="H749" s="835" t="s">
        <v>3676</v>
      </c>
      <c r="I749" s="849">
        <v>25.590000152587891</v>
      </c>
      <c r="J749" s="849">
        <v>37</v>
      </c>
      <c r="K749" s="850">
        <v>946.86000061035156</v>
      </c>
    </row>
    <row r="750" spans="1:11" ht="14.4" customHeight="1" x14ac:dyDescent="0.3">
      <c r="A750" s="831" t="s">
        <v>575</v>
      </c>
      <c r="B750" s="832" t="s">
        <v>576</v>
      </c>
      <c r="C750" s="835" t="s">
        <v>605</v>
      </c>
      <c r="D750" s="863" t="s">
        <v>606</v>
      </c>
      <c r="E750" s="835" t="s">
        <v>2534</v>
      </c>
      <c r="F750" s="863" t="s">
        <v>2535</v>
      </c>
      <c r="G750" s="835" t="s">
        <v>3677</v>
      </c>
      <c r="H750" s="835" t="s">
        <v>3678</v>
      </c>
      <c r="I750" s="849">
        <v>2982.679931640625</v>
      </c>
      <c r="J750" s="849">
        <v>2</v>
      </c>
      <c r="K750" s="850">
        <v>5965.35009765625</v>
      </c>
    </row>
    <row r="751" spans="1:11" ht="14.4" customHeight="1" x14ac:dyDescent="0.3">
      <c r="A751" s="831" t="s">
        <v>575</v>
      </c>
      <c r="B751" s="832" t="s">
        <v>576</v>
      </c>
      <c r="C751" s="835" t="s">
        <v>605</v>
      </c>
      <c r="D751" s="863" t="s">
        <v>606</v>
      </c>
      <c r="E751" s="835" t="s">
        <v>2534</v>
      </c>
      <c r="F751" s="863" t="s">
        <v>2535</v>
      </c>
      <c r="G751" s="835" t="s">
        <v>3679</v>
      </c>
      <c r="H751" s="835" t="s">
        <v>3680</v>
      </c>
      <c r="I751" s="849">
        <v>9.9999997764825821E-3</v>
      </c>
      <c r="J751" s="849">
        <v>1</v>
      </c>
      <c r="K751" s="850">
        <v>9.9999997764825821E-3</v>
      </c>
    </row>
    <row r="752" spans="1:11" ht="14.4" customHeight="1" x14ac:dyDescent="0.3">
      <c r="A752" s="831" t="s">
        <v>575</v>
      </c>
      <c r="B752" s="832" t="s">
        <v>576</v>
      </c>
      <c r="C752" s="835" t="s">
        <v>605</v>
      </c>
      <c r="D752" s="863" t="s">
        <v>606</v>
      </c>
      <c r="E752" s="835" t="s">
        <v>2534</v>
      </c>
      <c r="F752" s="863" t="s">
        <v>2535</v>
      </c>
      <c r="G752" s="835" t="s">
        <v>3681</v>
      </c>
      <c r="H752" s="835" t="s">
        <v>3682</v>
      </c>
      <c r="I752" s="849">
        <v>2903.179931640625</v>
      </c>
      <c r="J752" s="849">
        <v>3</v>
      </c>
      <c r="K752" s="850">
        <v>8709.530029296875</v>
      </c>
    </row>
    <row r="753" spans="1:11" ht="14.4" customHeight="1" x14ac:dyDescent="0.3">
      <c r="A753" s="831" t="s">
        <v>575</v>
      </c>
      <c r="B753" s="832" t="s">
        <v>576</v>
      </c>
      <c r="C753" s="835" t="s">
        <v>605</v>
      </c>
      <c r="D753" s="863" t="s">
        <v>606</v>
      </c>
      <c r="E753" s="835" t="s">
        <v>2534</v>
      </c>
      <c r="F753" s="863" t="s">
        <v>2535</v>
      </c>
      <c r="G753" s="835" t="s">
        <v>2576</v>
      </c>
      <c r="H753" s="835" t="s">
        <v>2577</v>
      </c>
      <c r="I753" s="849">
        <v>1.6699999570846558</v>
      </c>
      <c r="J753" s="849">
        <v>2300</v>
      </c>
      <c r="K753" s="850">
        <v>3841</v>
      </c>
    </row>
    <row r="754" spans="1:11" ht="14.4" customHeight="1" x14ac:dyDescent="0.3">
      <c r="A754" s="831" t="s">
        <v>575</v>
      </c>
      <c r="B754" s="832" t="s">
        <v>576</v>
      </c>
      <c r="C754" s="835" t="s">
        <v>605</v>
      </c>
      <c r="D754" s="863" t="s">
        <v>606</v>
      </c>
      <c r="E754" s="835" t="s">
        <v>2534</v>
      </c>
      <c r="F754" s="863" t="s">
        <v>2535</v>
      </c>
      <c r="G754" s="835" t="s">
        <v>2578</v>
      </c>
      <c r="H754" s="835" t="s">
        <v>2579</v>
      </c>
      <c r="I754" s="849">
        <v>0.67000001668930054</v>
      </c>
      <c r="J754" s="849">
        <v>500</v>
      </c>
      <c r="K754" s="850">
        <v>335</v>
      </c>
    </row>
    <row r="755" spans="1:11" ht="14.4" customHeight="1" x14ac:dyDescent="0.3">
      <c r="A755" s="831" t="s">
        <v>575</v>
      </c>
      <c r="B755" s="832" t="s">
        <v>576</v>
      </c>
      <c r="C755" s="835" t="s">
        <v>605</v>
      </c>
      <c r="D755" s="863" t="s">
        <v>606</v>
      </c>
      <c r="E755" s="835" t="s">
        <v>2534</v>
      </c>
      <c r="F755" s="863" t="s">
        <v>2535</v>
      </c>
      <c r="G755" s="835" t="s">
        <v>3683</v>
      </c>
      <c r="H755" s="835" t="s">
        <v>3684</v>
      </c>
      <c r="I755" s="849">
        <v>1617.760009765625</v>
      </c>
      <c r="J755" s="849">
        <v>12</v>
      </c>
      <c r="K755" s="850">
        <v>19413.150390625</v>
      </c>
    </row>
    <row r="756" spans="1:11" ht="14.4" customHeight="1" x14ac:dyDescent="0.3">
      <c r="A756" s="831" t="s">
        <v>575</v>
      </c>
      <c r="B756" s="832" t="s">
        <v>576</v>
      </c>
      <c r="C756" s="835" t="s">
        <v>605</v>
      </c>
      <c r="D756" s="863" t="s">
        <v>606</v>
      </c>
      <c r="E756" s="835" t="s">
        <v>2534</v>
      </c>
      <c r="F756" s="863" t="s">
        <v>2535</v>
      </c>
      <c r="G756" s="835" t="s">
        <v>3685</v>
      </c>
      <c r="H756" s="835" t="s">
        <v>3686</v>
      </c>
      <c r="I756" s="849">
        <v>1.6699999570846558</v>
      </c>
      <c r="J756" s="849">
        <v>3600</v>
      </c>
      <c r="K756" s="850">
        <v>6011.60009765625</v>
      </c>
    </row>
    <row r="757" spans="1:11" ht="14.4" customHeight="1" x14ac:dyDescent="0.3">
      <c r="A757" s="831" t="s">
        <v>575</v>
      </c>
      <c r="B757" s="832" t="s">
        <v>576</v>
      </c>
      <c r="C757" s="835" t="s">
        <v>605</v>
      </c>
      <c r="D757" s="863" t="s">
        <v>606</v>
      </c>
      <c r="E757" s="835" t="s">
        <v>2534</v>
      </c>
      <c r="F757" s="863" t="s">
        <v>2535</v>
      </c>
      <c r="G757" s="835" t="s">
        <v>3687</v>
      </c>
      <c r="H757" s="835" t="s">
        <v>3688</v>
      </c>
      <c r="I757" s="849">
        <v>197.77999877929687</v>
      </c>
      <c r="J757" s="849">
        <v>30</v>
      </c>
      <c r="K757" s="850">
        <v>5933.43017578125</v>
      </c>
    </row>
    <row r="758" spans="1:11" ht="14.4" customHeight="1" x14ac:dyDescent="0.3">
      <c r="A758" s="831" t="s">
        <v>575</v>
      </c>
      <c r="B758" s="832" t="s">
        <v>576</v>
      </c>
      <c r="C758" s="835" t="s">
        <v>605</v>
      </c>
      <c r="D758" s="863" t="s">
        <v>606</v>
      </c>
      <c r="E758" s="835" t="s">
        <v>2534</v>
      </c>
      <c r="F758" s="863" t="s">
        <v>2535</v>
      </c>
      <c r="G758" s="835" t="s">
        <v>3689</v>
      </c>
      <c r="H758" s="835" t="s">
        <v>3690</v>
      </c>
      <c r="I758" s="849">
        <v>1225.780029296875</v>
      </c>
      <c r="J758" s="849">
        <v>5</v>
      </c>
      <c r="K758" s="850">
        <v>6128.89013671875</v>
      </c>
    </row>
    <row r="759" spans="1:11" ht="14.4" customHeight="1" x14ac:dyDescent="0.3">
      <c r="A759" s="831" t="s">
        <v>575</v>
      </c>
      <c r="B759" s="832" t="s">
        <v>576</v>
      </c>
      <c r="C759" s="835" t="s">
        <v>605</v>
      </c>
      <c r="D759" s="863" t="s">
        <v>606</v>
      </c>
      <c r="E759" s="835" t="s">
        <v>2534</v>
      </c>
      <c r="F759" s="863" t="s">
        <v>2535</v>
      </c>
      <c r="G759" s="835" t="s">
        <v>3691</v>
      </c>
      <c r="H759" s="835" t="s">
        <v>3692</v>
      </c>
      <c r="I759" s="849">
        <v>2615.050048828125</v>
      </c>
      <c r="J759" s="849">
        <v>1</v>
      </c>
      <c r="K759" s="850">
        <v>2615.050048828125</v>
      </c>
    </row>
    <row r="760" spans="1:11" ht="14.4" customHeight="1" x14ac:dyDescent="0.3">
      <c r="A760" s="831" t="s">
        <v>575</v>
      </c>
      <c r="B760" s="832" t="s">
        <v>576</v>
      </c>
      <c r="C760" s="835" t="s">
        <v>605</v>
      </c>
      <c r="D760" s="863" t="s">
        <v>606</v>
      </c>
      <c r="E760" s="835" t="s">
        <v>2534</v>
      </c>
      <c r="F760" s="863" t="s">
        <v>2535</v>
      </c>
      <c r="G760" s="835" t="s">
        <v>3693</v>
      </c>
      <c r="H760" s="835" t="s">
        <v>3694</v>
      </c>
      <c r="I760" s="849">
        <v>7627.240234375</v>
      </c>
      <c r="J760" s="849">
        <v>1</v>
      </c>
      <c r="K760" s="850">
        <v>7627.240234375</v>
      </c>
    </row>
    <row r="761" spans="1:11" ht="14.4" customHeight="1" x14ac:dyDescent="0.3">
      <c r="A761" s="831" t="s">
        <v>575</v>
      </c>
      <c r="B761" s="832" t="s">
        <v>576</v>
      </c>
      <c r="C761" s="835" t="s">
        <v>605</v>
      </c>
      <c r="D761" s="863" t="s">
        <v>606</v>
      </c>
      <c r="E761" s="835" t="s">
        <v>2534</v>
      </c>
      <c r="F761" s="863" t="s">
        <v>2535</v>
      </c>
      <c r="G761" s="835" t="s">
        <v>3695</v>
      </c>
      <c r="H761" s="835" t="s">
        <v>3696</v>
      </c>
      <c r="I761" s="849">
        <v>3690.5</v>
      </c>
      <c r="J761" s="849">
        <v>6</v>
      </c>
      <c r="K761" s="850">
        <v>22143</v>
      </c>
    </row>
    <row r="762" spans="1:11" ht="14.4" customHeight="1" x14ac:dyDescent="0.3">
      <c r="A762" s="831" t="s">
        <v>575</v>
      </c>
      <c r="B762" s="832" t="s">
        <v>576</v>
      </c>
      <c r="C762" s="835" t="s">
        <v>605</v>
      </c>
      <c r="D762" s="863" t="s">
        <v>606</v>
      </c>
      <c r="E762" s="835" t="s">
        <v>2534</v>
      </c>
      <c r="F762" s="863" t="s">
        <v>2535</v>
      </c>
      <c r="G762" s="835" t="s">
        <v>3697</v>
      </c>
      <c r="H762" s="835" t="s">
        <v>3698</v>
      </c>
      <c r="I762" s="849">
        <v>2156.669921875</v>
      </c>
      <c r="J762" s="849">
        <v>21</v>
      </c>
      <c r="K762" s="850">
        <v>45290.029296875</v>
      </c>
    </row>
    <row r="763" spans="1:11" ht="14.4" customHeight="1" x14ac:dyDescent="0.3">
      <c r="A763" s="831" t="s">
        <v>575</v>
      </c>
      <c r="B763" s="832" t="s">
        <v>576</v>
      </c>
      <c r="C763" s="835" t="s">
        <v>605</v>
      </c>
      <c r="D763" s="863" t="s">
        <v>606</v>
      </c>
      <c r="E763" s="835" t="s">
        <v>2534</v>
      </c>
      <c r="F763" s="863" t="s">
        <v>2535</v>
      </c>
      <c r="G763" s="835" t="s">
        <v>3699</v>
      </c>
      <c r="H763" s="835" t="s">
        <v>3700</v>
      </c>
      <c r="I763" s="849">
        <v>2057</v>
      </c>
      <c r="J763" s="849">
        <v>8</v>
      </c>
      <c r="K763" s="850">
        <v>16456</v>
      </c>
    </row>
    <row r="764" spans="1:11" ht="14.4" customHeight="1" x14ac:dyDescent="0.3">
      <c r="A764" s="831" t="s">
        <v>575</v>
      </c>
      <c r="B764" s="832" t="s">
        <v>576</v>
      </c>
      <c r="C764" s="835" t="s">
        <v>605</v>
      </c>
      <c r="D764" s="863" t="s">
        <v>606</v>
      </c>
      <c r="E764" s="835" t="s">
        <v>2534</v>
      </c>
      <c r="F764" s="863" t="s">
        <v>2535</v>
      </c>
      <c r="G764" s="835" t="s">
        <v>3701</v>
      </c>
      <c r="H764" s="835" t="s">
        <v>3702</v>
      </c>
      <c r="I764" s="849">
        <v>2510.219970703125</v>
      </c>
      <c r="J764" s="849">
        <v>4</v>
      </c>
      <c r="K764" s="850">
        <v>10040.8603515625</v>
      </c>
    </row>
    <row r="765" spans="1:11" ht="14.4" customHeight="1" x14ac:dyDescent="0.3">
      <c r="A765" s="831" t="s">
        <v>575</v>
      </c>
      <c r="B765" s="832" t="s">
        <v>576</v>
      </c>
      <c r="C765" s="835" t="s">
        <v>605</v>
      </c>
      <c r="D765" s="863" t="s">
        <v>606</v>
      </c>
      <c r="E765" s="835" t="s">
        <v>2534</v>
      </c>
      <c r="F765" s="863" t="s">
        <v>2535</v>
      </c>
      <c r="G765" s="835" t="s">
        <v>3703</v>
      </c>
      <c r="H765" s="835" t="s">
        <v>3704</v>
      </c>
      <c r="I765" s="849">
        <v>2600.43994140625</v>
      </c>
      <c r="J765" s="849">
        <v>3</v>
      </c>
      <c r="K765" s="850">
        <v>7801.31005859375</v>
      </c>
    </row>
    <row r="766" spans="1:11" ht="14.4" customHeight="1" x14ac:dyDescent="0.3">
      <c r="A766" s="831" t="s">
        <v>575</v>
      </c>
      <c r="B766" s="832" t="s">
        <v>576</v>
      </c>
      <c r="C766" s="835" t="s">
        <v>605</v>
      </c>
      <c r="D766" s="863" t="s">
        <v>606</v>
      </c>
      <c r="E766" s="835" t="s">
        <v>2534</v>
      </c>
      <c r="F766" s="863" t="s">
        <v>2535</v>
      </c>
      <c r="G766" s="835" t="s">
        <v>3705</v>
      </c>
      <c r="H766" s="835" t="s">
        <v>3706</v>
      </c>
      <c r="I766" s="849">
        <v>2510.219970703125</v>
      </c>
      <c r="J766" s="849">
        <v>6</v>
      </c>
      <c r="K766" s="850">
        <v>15061.31005859375</v>
      </c>
    </row>
    <row r="767" spans="1:11" ht="14.4" customHeight="1" x14ac:dyDescent="0.3">
      <c r="A767" s="831" t="s">
        <v>575</v>
      </c>
      <c r="B767" s="832" t="s">
        <v>576</v>
      </c>
      <c r="C767" s="835" t="s">
        <v>605</v>
      </c>
      <c r="D767" s="863" t="s">
        <v>606</v>
      </c>
      <c r="E767" s="835" t="s">
        <v>2534</v>
      </c>
      <c r="F767" s="863" t="s">
        <v>2535</v>
      </c>
      <c r="G767" s="835" t="s">
        <v>3707</v>
      </c>
      <c r="H767" s="835" t="s">
        <v>3708</v>
      </c>
      <c r="I767" s="849">
        <v>2600.4349365234375</v>
      </c>
      <c r="J767" s="849">
        <v>2</v>
      </c>
      <c r="K767" s="850">
        <v>5200.869873046875</v>
      </c>
    </row>
    <row r="768" spans="1:11" ht="14.4" customHeight="1" x14ac:dyDescent="0.3">
      <c r="A768" s="831" t="s">
        <v>575</v>
      </c>
      <c r="B768" s="832" t="s">
        <v>576</v>
      </c>
      <c r="C768" s="835" t="s">
        <v>605</v>
      </c>
      <c r="D768" s="863" t="s">
        <v>606</v>
      </c>
      <c r="E768" s="835" t="s">
        <v>2534</v>
      </c>
      <c r="F768" s="863" t="s">
        <v>2535</v>
      </c>
      <c r="G768" s="835" t="s">
        <v>3709</v>
      </c>
      <c r="H768" s="835" t="s">
        <v>3710</v>
      </c>
      <c r="I768" s="849">
        <v>2645.010009765625</v>
      </c>
      <c r="J768" s="849">
        <v>2</v>
      </c>
      <c r="K768" s="850">
        <v>5290.02001953125</v>
      </c>
    </row>
    <row r="769" spans="1:11" ht="14.4" customHeight="1" x14ac:dyDescent="0.3">
      <c r="A769" s="831" t="s">
        <v>575</v>
      </c>
      <c r="B769" s="832" t="s">
        <v>576</v>
      </c>
      <c r="C769" s="835" t="s">
        <v>605</v>
      </c>
      <c r="D769" s="863" t="s">
        <v>606</v>
      </c>
      <c r="E769" s="835" t="s">
        <v>2534</v>
      </c>
      <c r="F769" s="863" t="s">
        <v>2535</v>
      </c>
      <c r="G769" s="835" t="s">
        <v>3711</v>
      </c>
      <c r="H769" s="835" t="s">
        <v>3712</v>
      </c>
      <c r="I769" s="849">
        <v>2510.2166341145835</v>
      </c>
      <c r="J769" s="849">
        <v>5</v>
      </c>
      <c r="K769" s="850">
        <v>12551.08984375</v>
      </c>
    </row>
    <row r="770" spans="1:11" ht="14.4" customHeight="1" x14ac:dyDescent="0.3">
      <c r="A770" s="831" t="s">
        <v>575</v>
      </c>
      <c r="B770" s="832" t="s">
        <v>576</v>
      </c>
      <c r="C770" s="835" t="s">
        <v>605</v>
      </c>
      <c r="D770" s="863" t="s">
        <v>606</v>
      </c>
      <c r="E770" s="835" t="s">
        <v>2534</v>
      </c>
      <c r="F770" s="863" t="s">
        <v>2535</v>
      </c>
      <c r="G770" s="835" t="s">
        <v>3713</v>
      </c>
      <c r="H770" s="835" t="s">
        <v>3714</v>
      </c>
      <c r="I770" s="849">
        <v>2600.4349365234375</v>
      </c>
      <c r="J770" s="849">
        <v>2</v>
      </c>
      <c r="K770" s="850">
        <v>5200.869873046875</v>
      </c>
    </row>
    <row r="771" spans="1:11" ht="14.4" customHeight="1" x14ac:dyDescent="0.3">
      <c r="A771" s="831" t="s">
        <v>575</v>
      </c>
      <c r="B771" s="832" t="s">
        <v>576</v>
      </c>
      <c r="C771" s="835" t="s">
        <v>605</v>
      </c>
      <c r="D771" s="863" t="s">
        <v>606</v>
      </c>
      <c r="E771" s="835" t="s">
        <v>2534</v>
      </c>
      <c r="F771" s="863" t="s">
        <v>2535</v>
      </c>
      <c r="G771" s="835" t="s">
        <v>3715</v>
      </c>
      <c r="H771" s="835" t="s">
        <v>3716</v>
      </c>
      <c r="I771" s="849">
        <v>2510.219970703125</v>
      </c>
      <c r="J771" s="849">
        <v>9</v>
      </c>
      <c r="K771" s="850">
        <v>22591.9697265625</v>
      </c>
    </row>
    <row r="772" spans="1:11" ht="14.4" customHeight="1" x14ac:dyDescent="0.3">
      <c r="A772" s="831" t="s">
        <v>575</v>
      </c>
      <c r="B772" s="832" t="s">
        <v>576</v>
      </c>
      <c r="C772" s="835" t="s">
        <v>605</v>
      </c>
      <c r="D772" s="863" t="s">
        <v>606</v>
      </c>
      <c r="E772" s="835" t="s">
        <v>2534</v>
      </c>
      <c r="F772" s="863" t="s">
        <v>2535</v>
      </c>
      <c r="G772" s="835" t="s">
        <v>3717</v>
      </c>
      <c r="H772" s="835" t="s">
        <v>3718</v>
      </c>
      <c r="I772" s="849">
        <v>2600.4359374999999</v>
      </c>
      <c r="J772" s="849">
        <v>12</v>
      </c>
      <c r="K772" s="850">
        <v>31205.21044921875</v>
      </c>
    </row>
    <row r="773" spans="1:11" ht="14.4" customHeight="1" x14ac:dyDescent="0.3">
      <c r="A773" s="831" t="s">
        <v>575</v>
      </c>
      <c r="B773" s="832" t="s">
        <v>576</v>
      </c>
      <c r="C773" s="835" t="s">
        <v>605</v>
      </c>
      <c r="D773" s="863" t="s">
        <v>606</v>
      </c>
      <c r="E773" s="835" t="s">
        <v>2534</v>
      </c>
      <c r="F773" s="863" t="s">
        <v>2535</v>
      </c>
      <c r="G773" s="835" t="s">
        <v>3719</v>
      </c>
      <c r="H773" s="835" t="s">
        <v>3720</v>
      </c>
      <c r="I773" s="849">
        <v>2510.219970703125</v>
      </c>
      <c r="J773" s="849">
        <v>18</v>
      </c>
      <c r="K773" s="850">
        <v>45183.92919921875</v>
      </c>
    </row>
    <row r="774" spans="1:11" ht="14.4" customHeight="1" x14ac:dyDescent="0.3">
      <c r="A774" s="831" t="s">
        <v>575</v>
      </c>
      <c r="B774" s="832" t="s">
        <v>576</v>
      </c>
      <c r="C774" s="835" t="s">
        <v>605</v>
      </c>
      <c r="D774" s="863" t="s">
        <v>606</v>
      </c>
      <c r="E774" s="835" t="s">
        <v>2534</v>
      </c>
      <c r="F774" s="863" t="s">
        <v>2535</v>
      </c>
      <c r="G774" s="835" t="s">
        <v>3721</v>
      </c>
      <c r="H774" s="835" t="s">
        <v>3722</v>
      </c>
      <c r="I774" s="849">
        <v>1860.6400146484375</v>
      </c>
      <c r="J774" s="849">
        <v>4</v>
      </c>
      <c r="K774" s="850">
        <v>7442.56005859375</v>
      </c>
    </row>
    <row r="775" spans="1:11" ht="14.4" customHeight="1" x14ac:dyDescent="0.3">
      <c r="A775" s="831" t="s">
        <v>575</v>
      </c>
      <c r="B775" s="832" t="s">
        <v>576</v>
      </c>
      <c r="C775" s="835" t="s">
        <v>605</v>
      </c>
      <c r="D775" s="863" t="s">
        <v>606</v>
      </c>
      <c r="E775" s="835" t="s">
        <v>2534</v>
      </c>
      <c r="F775" s="863" t="s">
        <v>2535</v>
      </c>
      <c r="G775" s="835" t="s">
        <v>3723</v>
      </c>
      <c r="H775" s="835" t="s">
        <v>3724</v>
      </c>
      <c r="I775" s="849">
        <v>2510.219970703125</v>
      </c>
      <c r="J775" s="849">
        <v>2</v>
      </c>
      <c r="K775" s="850">
        <v>5020.43994140625</v>
      </c>
    </row>
    <row r="776" spans="1:11" ht="14.4" customHeight="1" x14ac:dyDescent="0.3">
      <c r="A776" s="831" t="s">
        <v>575</v>
      </c>
      <c r="B776" s="832" t="s">
        <v>576</v>
      </c>
      <c r="C776" s="835" t="s">
        <v>605</v>
      </c>
      <c r="D776" s="863" t="s">
        <v>606</v>
      </c>
      <c r="E776" s="835" t="s">
        <v>2534</v>
      </c>
      <c r="F776" s="863" t="s">
        <v>2535</v>
      </c>
      <c r="G776" s="835" t="s">
        <v>3725</v>
      </c>
      <c r="H776" s="835" t="s">
        <v>3726</v>
      </c>
      <c r="I776" s="849">
        <v>2510.219970703125</v>
      </c>
      <c r="J776" s="849">
        <v>4</v>
      </c>
      <c r="K776" s="850">
        <v>10040.8798828125</v>
      </c>
    </row>
    <row r="777" spans="1:11" ht="14.4" customHeight="1" x14ac:dyDescent="0.3">
      <c r="A777" s="831" t="s">
        <v>575</v>
      </c>
      <c r="B777" s="832" t="s">
        <v>576</v>
      </c>
      <c r="C777" s="835" t="s">
        <v>605</v>
      </c>
      <c r="D777" s="863" t="s">
        <v>606</v>
      </c>
      <c r="E777" s="835" t="s">
        <v>2534</v>
      </c>
      <c r="F777" s="863" t="s">
        <v>2535</v>
      </c>
      <c r="G777" s="835" t="s">
        <v>3727</v>
      </c>
      <c r="H777" s="835" t="s">
        <v>3728</v>
      </c>
      <c r="I777" s="849">
        <v>2510.219970703125</v>
      </c>
      <c r="J777" s="849">
        <v>2</v>
      </c>
      <c r="K777" s="850">
        <v>5020.43994140625</v>
      </c>
    </row>
    <row r="778" spans="1:11" ht="14.4" customHeight="1" x14ac:dyDescent="0.3">
      <c r="A778" s="831" t="s">
        <v>575</v>
      </c>
      <c r="B778" s="832" t="s">
        <v>576</v>
      </c>
      <c r="C778" s="835" t="s">
        <v>605</v>
      </c>
      <c r="D778" s="863" t="s">
        <v>606</v>
      </c>
      <c r="E778" s="835" t="s">
        <v>2534</v>
      </c>
      <c r="F778" s="863" t="s">
        <v>2535</v>
      </c>
      <c r="G778" s="835" t="s">
        <v>3729</v>
      </c>
      <c r="H778" s="835" t="s">
        <v>3730</v>
      </c>
      <c r="I778" s="849">
        <v>2392.169921875</v>
      </c>
      <c r="J778" s="849">
        <v>21</v>
      </c>
      <c r="K778" s="850">
        <v>50235.568359375</v>
      </c>
    </row>
    <row r="779" spans="1:11" ht="14.4" customHeight="1" x14ac:dyDescent="0.3">
      <c r="A779" s="831" t="s">
        <v>575</v>
      </c>
      <c r="B779" s="832" t="s">
        <v>576</v>
      </c>
      <c r="C779" s="835" t="s">
        <v>605</v>
      </c>
      <c r="D779" s="863" t="s">
        <v>606</v>
      </c>
      <c r="E779" s="835" t="s">
        <v>2534</v>
      </c>
      <c r="F779" s="863" t="s">
        <v>2535</v>
      </c>
      <c r="G779" s="835" t="s">
        <v>3731</v>
      </c>
      <c r="H779" s="835" t="s">
        <v>3732</v>
      </c>
      <c r="I779" s="849">
        <v>2510.219970703125</v>
      </c>
      <c r="J779" s="849">
        <v>8</v>
      </c>
      <c r="K779" s="850">
        <v>20081.74951171875</v>
      </c>
    </row>
    <row r="780" spans="1:11" ht="14.4" customHeight="1" x14ac:dyDescent="0.3">
      <c r="A780" s="831" t="s">
        <v>575</v>
      </c>
      <c r="B780" s="832" t="s">
        <v>576</v>
      </c>
      <c r="C780" s="835" t="s">
        <v>605</v>
      </c>
      <c r="D780" s="863" t="s">
        <v>606</v>
      </c>
      <c r="E780" s="835" t="s">
        <v>2534</v>
      </c>
      <c r="F780" s="863" t="s">
        <v>2535</v>
      </c>
      <c r="G780" s="835" t="s">
        <v>3733</v>
      </c>
      <c r="H780" s="835" t="s">
        <v>3734</v>
      </c>
      <c r="I780" s="849">
        <v>2062.310968572443</v>
      </c>
      <c r="J780" s="849">
        <v>44</v>
      </c>
      <c r="K780" s="850">
        <v>90741.720703125</v>
      </c>
    </row>
    <row r="781" spans="1:11" ht="14.4" customHeight="1" x14ac:dyDescent="0.3">
      <c r="A781" s="831" t="s">
        <v>575</v>
      </c>
      <c r="B781" s="832" t="s">
        <v>576</v>
      </c>
      <c r="C781" s="835" t="s">
        <v>605</v>
      </c>
      <c r="D781" s="863" t="s">
        <v>606</v>
      </c>
      <c r="E781" s="835" t="s">
        <v>2534</v>
      </c>
      <c r="F781" s="863" t="s">
        <v>2535</v>
      </c>
      <c r="G781" s="835" t="s">
        <v>2606</v>
      </c>
      <c r="H781" s="835" t="s">
        <v>2607</v>
      </c>
      <c r="I781" s="849">
        <v>21.232499599456787</v>
      </c>
      <c r="J781" s="849">
        <v>20</v>
      </c>
      <c r="K781" s="850">
        <v>424.65000152587891</v>
      </c>
    </row>
    <row r="782" spans="1:11" ht="14.4" customHeight="1" x14ac:dyDescent="0.3">
      <c r="A782" s="831" t="s">
        <v>575</v>
      </c>
      <c r="B782" s="832" t="s">
        <v>576</v>
      </c>
      <c r="C782" s="835" t="s">
        <v>605</v>
      </c>
      <c r="D782" s="863" t="s">
        <v>606</v>
      </c>
      <c r="E782" s="835" t="s">
        <v>2534</v>
      </c>
      <c r="F782" s="863" t="s">
        <v>2535</v>
      </c>
      <c r="G782" s="835" t="s">
        <v>2606</v>
      </c>
      <c r="H782" s="835" t="s">
        <v>2608</v>
      </c>
      <c r="I782" s="849">
        <v>21.237499713897705</v>
      </c>
      <c r="J782" s="849">
        <v>14</v>
      </c>
      <c r="K782" s="850">
        <v>297.33999252319336</v>
      </c>
    </row>
    <row r="783" spans="1:11" ht="14.4" customHeight="1" x14ac:dyDescent="0.3">
      <c r="A783" s="831" t="s">
        <v>575</v>
      </c>
      <c r="B783" s="832" t="s">
        <v>576</v>
      </c>
      <c r="C783" s="835" t="s">
        <v>605</v>
      </c>
      <c r="D783" s="863" t="s">
        <v>606</v>
      </c>
      <c r="E783" s="835" t="s">
        <v>3735</v>
      </c>
      <c r="F783" s="863" t="s">
        <v>3736</v>
      </c>
      <c r="G783" s="835" t="s">
        <v>3737</v>
      </c>
      <c r="H783" s="835" t="s">
        <v>3738</v>
      </c>
      <c r="I783" s="849">
        <v>27.260000228881836</v>
      </c>
      <c r="J783" s="849">
        <v>72</v>
      </c>
      <c r="K783" s="850">
        <v>1962.5399780273437</v>
      </c>
    </row>
    <row r="784" spans="1:11" ht="14.4" customHeight="1" x14ac:dyDescent="0.3">
      <c r="A784" s="831" t="s">
        <v>575</v>
      </c>
      <c r="B784" s="832" t="s">
        <v>576</v>
      </c>
      <c r="C784" s="835" t="s">
        <v>605</v>
      </c>
      <c r="D784" s="863" t="s">
        <v>606</v>
      </c>
      <c r="E784" s="835" t="s">
        <v>3735</v>
      </c>
      <c r="F784" s="863" t="s">
        <v>3736</v>
      </c>
      <c r="G784" s="835" t="s">
        <v>3739</v>
      </c>
      <c r="H784" s="835" t="s">
        <v>3740</v>
      </c>
      <c r="I784" s="849">
        <v>35.078890482584633</v>
      </c>
      <c r="J784" s="849">
        <v>1440</v>
      </c>
      <c r="K784" s="850">
        <v>50507.979736328125</v>
      </c>
    </row>
    <row r="785" spans="1:11" ht="14.4" customHeight="1" x14ac:dyDescent="0.3">
      <c r="A785" s="831" t="s">
        <v>575</v>
      </c>
      <c r="B785" s="832" t="s">
        <v>576</v>
      </c>
      <c r="C785" s="835" t="s">
        <v>605</v>
      </c>
      <c r="D785" s="863" t="s">
        <v>606</v>
      </c>
      <c r="E785" s="835" t="s">
        <v>3735</v>
      </c>
      <c r="F785" s="863" t="s">
        <v>3736</v>
      </c>
      <c r="G785" s="835" t="s">
        <v>3741</v>
      </c>
      <c r="H785" s="835" t="s">
        <v>3742</v>
      </c>
      <c r="I785" s="849">
        <v>28.059999465942383</v>
      </c>
      <c r="J785" s="849">
        <v>792</v>
      </c>
      <c r="K785" s="850">
        <v>22223.519287109375</v>
      </c>
    </row>
    <row r="786" spans="1:11" ht="14.4" customHeight="1" x14ac:dyDescent="0.3">
      <c r="A786" s="831" t="s">
        <v>575</v>
      </c>
      <c r="B786" s="832" t="s">
        <v>576</v>
      </c>
      <c r="C786" s="835" t="s">
        <v>605</v>
      </c>
      <c r="D786" s="863" t="s">
        <v>606</v>
      </c>
      <c r="E786" s="835" t="s">
        <v>3735</v>
      </c>
      <c r="F786" s="863" t="s">
        <v>3736</v>
      </c>
      <c r="G786" s="835" t="s">
        <v>3743</v>
      </c>
      <c r="H786" s="835" t="s">
        <v>3744</v>
      </c>
      <c r="I786" s="849">
        <v>403.70999145507812</v>
      </c>
      <c r="J786" s="849">
        <v>12</v>
      </c>
      <c r="K786" s="850">
        <v>4844.490234375</v>
      </c>
    </row>
    <row r="787" spans="1:11" ht="14.4" customHeight="1" x14ac:dyDescent="0.3">
      <c r="A787" s="831" t="s">
        <v>575</v>
      </c>
      <c r="B787" s="832" t="s">
        <v>576</v>
      </c>
      <c r="C787" s="835" t="s">
        <v>605</v>
      </c>
      <c r="D787" s="863" t="s">
        <v>606</v>
      </c>
      <c r="E787" s="835" t="s">
        <v>3735</v>
      </c>
      <c r="F787" s="863" t="s">
        <v>3736</v>
      </c>
      <c r="G787" s="835" t="s">
        <v>3745</v>
      </c>
      <c r="H787" s="835" t="s">
        <v>3746</v>
      </c>
      <c r="I787" s="849">
        <v>241.52999877929687</v>
      </c>
      <c r="J787" s="849">
        <v>192</v>
      </c>
      <c r="K787" s="850">
        <v>46374.2890625</v>
      </c>
    </row>
    <row r="788" spans="1:11" ht="14.4" customHeight="1" x14ac:dyDescent="0.3">
      <c r="A788" s="831" t="s">
        <v>575</v>
      </c>
      <c r="B788" s="832" t="s">
        <v>576</v>
      </c>
      <c r="C788" s="835" t="s">
        <v>605</v>
      </c>
      <c r="D788" s="863" t="s">
        <v>606</v>
      </c>
      <c r="E788" s="835" t="s">
        <v>3735</v>
      </c>
      <c r="F788" s="863" t="s">
        <v>3736</v>
      </c>
      <c r="G788" s="835" t="s">
        <v>3747</v>
      </c>
      <c r="H788" s="835" t="s">
        <v>3748</v>
      </c>
      <c r="I788" s="849">
        <v>72.69000244140625</v>
      </c>
      <c r="J788" s="849">
        <v>72</v>
      </c>
      <c r="K788" s="850">
        <v>5233.66015625</v>
      </c>
    </row>
    <row r="789" spans="1:11" ht="14.4" customHeight="1" x14ac:dyDescent="0.3">
      <c r="A789" s="831" t="s">
        <v>575</v>
      </c>
      <c r="B789" s="832" t="s">
        <v>576</v>
      </c>
      <c r="C789" s="835" t="s">
        <v>605</v>
      </c>
      <c r="D789" s="863" t="s">
        <v>606</v>
      </c>
      <c r="E789" s="835" t="s">
        <v>3735</v>
      </c>
      <c r="F789" s="863" t="s">
        <v>3736</v>
      </c>
      <c r="G789" s="835" t="s">
        <v>3749</v>
      </c>
      <c r="H789" s="835" t="s">
        <v>3750</v>
      </c>
      <c r="I789" s="849">
        <v>76.599998474121094</v>
      </c>
      <c r="J789" s="849">
        <v>108</v>
      </c>
      <c r="K789" s="850">
        <v>8273.099853515625</v>
      </c>
    </row>
    <row r="790" spans="1:11" ht="14.4" customHeight="1" x14ac:dyDescent="0.3">
      <c r="A790" s="831" t="s">
        <v>575</v>
      </c>
      <c r="B790" s="832" t="s">
        <v>576</v>
      </c>
      <c r="C790" s="835" t="s">
        <v>605</v>
      </c>
      <c r="D790" s="863" t="s">
        <v>606</v>
      </c>
      <c r="E790" s="835" t="s">
        <v>3735</v>
      </c>
      <c r="F790" s="863" t="s">
        <v>3736</v>
      </c>
      <c r="G790" s="835" t="s">
        <v>3751</v>
      </c>
      <c r="H790" s="835" t="s">
        <v>3752</v>
      </c>
      <c r="I790" s="849">
        <v>130.98800354003907</v>
      </c>
      <c r="J790" s="849">
        <v>84</v>
      </c>
      <c r="K790" s="850">
        <v>11002.61962890625</v>
      </c>
    </row>
    <row r="791" spans="1:11" ht="14.4" customHeight="1" x14ac:dyDescent="0.3">
      <c r="A791" s="831" t="s">
        <v>575</v>
      </c>
      <c r="B791" s="832" t="s">
        <v>576</v>
      </c>
      <c r="C791" s="835" t="s">
        <v>605</v>
      </c>
      <c r="D791" s="863" t="s">
        <v>606</v>
      </c>
      <c r="E791" s="835" t="s">
        <v>3735</v>
      </c>
      <c r="F791" s="863" t="s">
        <v>3736</v>
      </c>
      <c r="G791" s="835" t="s">
        <v>3753</v>
      </c>
      <c r="H791" s="835" t="s">
        <v>3754</v>
      </c>
      <c r="I791" s="849">
        <v>133.91666666666666</v>
      </c>
      <c r="J791" s="849">
        <v>108</v>
      </c>
      <c r="K791" s="850">
        <v>14463</v>
      </c>
    </row>
    <row r="792" spans="1:11" ht="14.4" customHeight="1" x14ac:dyDescent="0.3">
      <c r="A792" s="831" t="s">
        <v>575</v>
      </c>
      <c r="B792" s="832" t="s">
        <v>576</v>
      </c>
      <c r="C792" s="835" t="s">
        <v>605</v>
      </c>
      <c r="D792" s="863" t="s">
        <v>606</v>
      </c>
      <c r="E792" s="835" t="s">
        <v>3735</v>
      </c>
      <c r="F792" s="863" t="s">
        <v>3736</v>
      </c>
      <c r="G792" s="835" t="s">
        <v>3755</v>
      </c>
      <c r="H792" s="835" t="s">
        <v>3756</v>
      </c>
      <c r="I792" s="849">
        <v>56.790000915527344</v>
      </c>
      <c r="J792" s="849">
        <v>72</v>
      </c>
      <c r="K792" s="850">
        <v>4088.93994140625</v>
      </c>
    </row>
    <row r="793" spans="1:11" ht="14.4" customHeight="1" x14ac:dyDescent="0.3">
      <c r="A793" s="831" t="s">
        <v>575</v>
      </c>
      <c r="B793" s="832" t="s">
        <v>576</v>
      </c>
      <c r="C793" s="835" t="s">
        <v>605</v>
      </c>
      <c r="D793" s="863" t="s">
        <v>606</v>
      </c>
      <c r="E793" s="835" t="s">
        <v>3735</v>
      </c>
      <c r="F793" s="863" t="s">
        <v>3736</v>
      </c>
      <c r="G793" s="835" t="s">
        <v>3757</v>
      </c>
      <c r="H793" s="835" t="s">
        <v>3758</v>
      </c>
      <c r="I793" s="849">
        <v>26.899999618530273</v>
      </c>
      <c r="J793" s="849">
        <v>40</v>
      </c>
      <c r="K793" s="850">
        <v>1076.0799560546875</v>
      </c>
    </row>
    <row r="794" spans="1:11" ht="14.4" customHeight="1" x14ac:dyDescent="0.3">
      <c r="A794" s="831" t="s">
        <v>575</v>
      </c>
      <c r="B794" s="832" t="s">
        <v>576</v>
      </c>
      <c r="C794" s="835" t="s">
        <v>605</v>
      </c>
      <c r="D794" s="863" t="s">
        <v>606</v>
      </c>
      <c r="E794" s="835" t="s">
        <v>3735</v>
      </c>
      <c r="F794" s="863" t="s">
        <v>3736</v>
      </c>
      <c r="G794" s="835" t="s">
        <v>3759</v>
      </c>
      <c r="H794" s="835" t="s">
        <v>3760</v>
      </c>
      <c r="I794" s="849">
        <v>27.209999084472656</v>
      </c>
      <c r="J794" s="849">
        <v>640</v>
      </c>
      <c r="K794" s="850">
        <v>17413.01953125</v>
      </c>
    </row>
    <row r="795" spans="1:11" ht="14.4" customHeight="1" x14ac:dyDescent="0.3">
      <c r="A795" s="831" t="s">
        <v>575</v>
      </c>
      <c r="B795" s="832" t="s">
        <v>576</v>
      </c>
      <c r="C795" s="835" t="s">
        <v>605</v>
      </c>
      <c r="D795" s="863" t="s">
        <v>606</v>
      </c>
      <c r="E795" s="835" t="s">
        <v>3735</v>
      </c>
      <c r="F795" s="863" t="s">
        <v>3736</v>
      </c>
      <c r="G795" s="835" t="s">
        <v>3761</v>
      </c>
      <c r="H795" s="835" t="s">
        <v>3762</v>
      </c>
      <c r="I795" s="849">
        <v>29.700000762939453</v>
      </c>
      <c r="J795" s="849">
        <v>640</v>
      </c>
      <c r="K795" s="850">
        <v>19005.740234375</v>
      </c>
    </row>
    <row r="796" spans="1:11" ht="14.4" customHeight="1" x14ac:dyDescent="0.3">
      <c r="A796" s="831" t="s">
        <v>575</v>
      </c>
      <c r="B796" s="832" t="s">
        <v>576</v>
      </c>
      <c r="C796" s="835" t="s">
        <v>605</v>
      </c>
      <c r="D796" s="863" t="s">
        <v>606</v>
      </c>
      <c r="E796" s="835" t="s">
        <v>3735</v>
      </c>
      <c r="F796" s="863" t="s">
        <v>3736</v>
      </c>
      <c r="G796" s="835" t="s">
        <v>3763</v>
      </c>
      <c r="H796" s="835" t="s">
        <v>3764</v>
      </c>
      <c r="I796" s="849">
        <v>402.5</v>
      </c>
      <c r="J796" s="849">
        <v>324</v>
      </c>
      <c r="K796" s="850">
        <v>130410</v>
      </c>
    </row>
    <row r="797" spans="1:11" ht="14.4" customHeight="1" x14ac:dyDescent="0.3">
      <c r="A797" s="831" t="s">
        <v>575</v>
      </c>
      <c r="B797" s="832" t="s">
        <v>576</v>
      </c>
      <c r="C797" s="835" t="s">
        <v>605</v>
      </c>
      <c r="D797" s="863" t="s">
        <v>606</v>
      </c>
      <c r="E797" s="835" t="s">
        <v>3735</v>
      </c>
      <c r="F797" s="863" t="s">
        <v>3736</v>
      </c>
      <c r="G797" s="835" t="s">
        <v>3765</v>
      </c>
      <c r="H797" s="835" t="s">
        <v>3766</v>
      </c>
      <c r="I797" s="849">
        <v>76.25</v>
      </c>
      <c r="J797" s="849">
        <v>72</v>
      </c>
      <c r="K797" s="850">
        <v>5489.6400146484375</v>
      </c>
    </row>
    <row r="798" spans="1:11" ht="14.4" customHeight="1" x14ac:dyDescent="0.3">
      <c r="A798" s="831" t="s">
        <v>575</v>
      </c>
      <c r="B798" s="832" t="s">
        <v>576</v>
      </c>
      <c r="C798" s="835" t="s">
        <v>605</v>
      </c>
      <c r="D798" s="863" t="s">
        <v>606</v>
      </c>
      <c r="E798" s="835" t="s">
        <v>3735</v>
      </c>
      <c r="F798" s="863" t="s">
        <v>3736</v>
      </c>
      <c r="G798" s="835" t="s">
        <v>3767</v>
      </c>
      <c r="H798" s="835" t="s">
        <v>3768</v>
      </c>
      <c r="I798" s="849">
        <v>112.41000366210937</v>
      </c>
      <c r="J798" s="849">
        <v>972</v>
      </c>
      <c r="K798" s="850">
        <v>109264.9501953125</v>
      </c>
    </row>
    <row r="799" spans="1:11" ht="14.4" customHeight="1" x14ac:dyDescent="0.3">
      <c r="A799" s="831" t="s">
        <v>575</v>
      </c>
      <c r="B799" s="832" t="s">
        <v>576</v>
      </c>
      <c r="C799" s="835" t="s">
        <v>605</v>
      </c>
      <c r="D799" s="863" t="s">
        <v>606</v>
      </c>
      <c r="E799" s="835" t="s">
        <v>3735</v>
      </c>
      <c r="F799" s="863" t="s">
        <v>3736</v>
      </c>
      <c r="G799" s="835" t="s">
        <v>3769</v>
      </c>
      <c r="H799" s="835" t="s">
        <v>3770</v>
      </c>
      <c r="I799" s="849">
        <v>112.41000366210937</v>
      </c>
      <c r="J799" s="849">
        <v>432</v>
      </c>
      <c r="K799" s="850">
        <v>48562.201171875</v>
      </c>
    </row>
    <row r="800" spans="1:11" ht="14.4" customHeight="1" x14ac:dyDescent="0.3">
      <c r="A800" s="831" t="s">
        <v>575</v>
      </c>
      <c r="B800" s="832" t="s">
        <v>576</v>
      </c>
      <c r="C800" s="835" t="s">
        <v>605</v>
      </c>
      <c r="D800" s="863" t="s">
        <v>606</v>
      </c>
      <c r="E800" s="835" t="s">
        <v>2613</v>
      </c>
      <c r="F800" s="863" t="s">
        <v>2614</v>
      </c>
      <c r="G800" s="835" t="s">
        <v>3771</v>
      </c>
      <c r="H800" s="835" t="s">
        <v>3772</v>
      </c>
      <c r="I800" s="849">
        <v>12871.98046875</v>
      </c>
      <c r="J800" s="849">
        <v>1</v>
      </c>
      <c r="K800" s="850">
        <v>12871.98046875</v>
      </c>
    </row>
    <row r="801" spans="1:11" ht="14.4" customHeight="1" x14ac:dyDescent="0.3">
      <c r="A801" s="831" t="s">
        <v>575</v>
      </c>
      <c r="B801" s="832" t="s">
        <v>576</v>
      </c>
      <c r="C801" s="835" t="s">
        <v>605</v>
      </c>
      <c r="D801" s="863" t="s">
        <v>606</v>
      </c>
      <c r="E801" s="835" t="s">
        <v>2613</v>
      </c>
      <c r="F801" s="863" t="s">
        <v>2614</v>
      </c>
      <c r="G801" s="835" t="s">
        <v>3773</v>
      </c>
      <c r="H801" s="835" t="s">
        <v>3774</v>
      </c>
      <c r="I801" s="849">
        <v>11.548750042915344</v>
      </c>
      <c r="J801" s="849">
        <v>400</v>
      </c>
      <c r="K801" s="850">
        <v>4620.0499267578125</v>
      </c>
    </row>
    <row r="802" spans="1:11" ht="14.4" customHeight="1" x14ac:dyDescent="0.3">
      <c r="A802" s="831" t="s">
        <v>575</v>
      </c>
      <c r="B802" s="832" t="s">
        <v>576</v>
      </c>
      <c r="C802" s="835" t="s">
        <v>605</v>
      </c>
      <c r="D802" s="863" t="s">
        <v>606</v>
      </c>
      <c r="E802" s="835" t="s">
        <v>2613</v>
      </c>
      <c r="F802" s="863" t="s">
        <v>2614</v>
      </c>
      <c r="G802" s="835" t="s">
        <v>3775</v>
      </c>
      <c r="H802" s="835" t="s">
        <v>3776</v>
      </c>
      <c r="I802" s="849">
        <v>11.543333371480307</v>
      </c>
      <c r="J802" s="849">
        <v>1000</v>
      </c>
      <c r="K802" s="850">
        <v>11545.439880371094</v>
      </c>
    </row>
    <row r="803" spans="1:11" ht="14.4" customHeight="1" x14ac:dyDescent="0.3">
      <c r="A803" s="831" t="s">
        <v>575</v>
      </c>
      <c r="B803" s="832" t="s">
        <v>576</v>
      </c>
      <c r="C803" s="835" t="s">
        <v>605</v>
      </c>
      <c r="D803" s="863" t="s">
        <v>606</v>
      </c>
      <c r="E803" s="835" t="s">
        <v>2613</v>
      </c>
      <c r="F803" s="863" t="s">
        <v>2614</v>
      </c>
      <c r="G803" s="835" t="s">
        <v>3777</v>
      </c>
      <c r="H803" s="835" t="s">
        <v>3778</v>
      </c>
      <c r="I803" s="849">
        <v>11.54222223493788</v>
      </c>
      <c r="J803" s="849">
        <v>450</v>
      </c>
      <c r="K803" s="850">
        <v>5194.699951171875</v>
      </c>
    </row>
    <row r="804" spans="1:11" ht="14.4" customHeight="1" x14ac:dyDescent="0.3">
      <c r="A804" s="831" t="s">
        <v>575</v>
      </c>
      <c r="B804" s="832" t="s">
        <v>576</v>
      </c>
      <c r="C804" s="835" t="s">
        <v>605</v>
      </c>
      <c r="D804" s="863" t="s">
        <v>606</v>
      </c>
      <c r="E804" s="835" t="s">
        <v>2613</v>
      </c>
      <c r="F804" s="863" t="s">
        <v>2614</v>
      </c>
      <c r="G804" s="835" t="s">
        <v>3779</v>
      </c>
      <c r="H804" s="835" t="s">
        <v>3780</v>
      </c>
      <c r="I804" s="849">
        <v>10.982499837875366</v>
      </c>
      <c r="J804" s="849">
        <v>450</v>
      </c>
      <c r="K804" s="850">
        <v>4941.6600952148437</v>
      </c>
    </row>
    <row r="805" spans="1:11" ht="14.4" customHeight="1" x14ac:dyDescent="0.3">
      <c r="A805" s="831" t="s">
        <v>575</v>
      </c>
      <c r="B805" s="832" t="s">
        <v>576</v>
      </c>
      <c r="C805" s="835" t="s">
        <v>605</v>
      </c>
      <c r="D805" s="863" t="s">
        <v>606</v>
      </c>
      <c r="E805" s="835" t="s">
        <v>2613</v>
      </c>
      <c r="F805" s="863" t="s">
        <v>2614</v>
      </c>
      <c r="G805" s="835" t="s">
        <v>3781</v>
      </c>
      <c r="H805" s="835" t="s">
        <v>3782</v>
      </c>
      <c r="I805" s="849">
        <v>11.541249990463257</v>
      </c>
      <c r="J805" s="849">
        <v>400</v>
      </c>
      <c r="K805" s="850">
        <v>4617.5299072265625</v>
      </c>
    </row>
    <row r="806" spans="1:11" ht="14.4" customHeight="1" x14ac:dyDescent="0.3">
      <c r="A806" s="831" t="s">
        <v>575</v>
      </c>
      <c r="B806" s="832" t="s">
        <v>576</v>
      </c>
      <c r="C806" s="835" t="s">
        <v>605</v>
      </c>
      <c r="D806" s="863" t="s">
        <v>606</v>
      </c>
      <c r="E806" s="835" t="s">
        <v>2613</v>
      </c>
      <c r="F806" s="863" t="s">
        <v>2614</v>
      </c>
      <c r="G806" s="835" t="s">
        <v>2617</v>
      </c>
      <c r="H806" s="835" t="s">
        <v>2618</v>
      </c>
      <c r="I806" s="849">
        <v>0.30000001192092896</v>
      </c>
      <c r="J806" s="849">
        <v>800</v>
      </c>
      <c r="K806" s="850">
        <v>240</v>
      </c>
    </row>
    <row r="807" spans="1:11" ht="14.4" customHeight="1" x14ac:dyDescent="0.3">
      <c r="A807" s="831" t="s">
        <v>575</v>
      </c>
      <c r="B807" s="832" t="s">
        <v>576</v>
      </c>
      <c r="C807" s="835" t="s">
        <v>605</v>
      </c>
      <c r="D807" s="863" t="s">
        <v>606</v>
      </c>
      <c r="E807" s="835" t="s">
        <v>2613</v>
      </c>
      <c r="F807" s="863" t="s">
        <v>2614</v>
      </c>
      <c r="G807" s="835" t="s">
        <v>2619</v>
      </c>
      <c r="H807" s="835" t="s">
        <v>2620</v>
      </c>
      <c r="I807" s="849">
        <v>0.30000001192092896</v>
      </c>
      <c r="J807" s="849">
        <v>800</v>
      </c>
      <c r="K807" s="850">
        <v>240</v>
      </c>
    </row>
    <row r="808" spans="1:11" ht="14.4" customHeight="1" x14ac:dyDescent="0.3">
      <c r="A808" s="831" t="s">
        <v>575</v>
      </c>
      <c r="B808" s="832" t="s">
        <v>576</v>
      </c>
      <c r="C808" s="835" t="s">
        <v>605</v>
      </c>
      <c r="D808" s="863" t="s">
        <v>606</v>
      </c>
      <c r="E808" s="835" t="s">
        <v>2613</v>
      </c>
      <c r="F808" s="863" t="s">
        <v>2614</v>
      </c>
      <c r="G808" s="835" t="s">
        <v>2621</v>
      </c>
      <c r="H808" s="835" t="s">
        <v>2622</v>
      </c>
      <c r="I808" s="849">
        <v>0.54000002145767212</v>
      </c>
      <c r="J808" s="849">
        <v>1200</v>
      </c>
      <c r="K808" s="850">
        <v>648</v>
      </c>
    </row>
    <row r="809" spans="1:11" ht="14.4" customHeight="1" x14ac:dyDescent="0.3">
      <c r="A809" s="831" t="s">
        <v>575</v>
      </c>
      <c r="B809" s="832" t="s">
        <v>576</v>
      </c>
      <c r="C809" s="835" t="s">
        <v>605</v>
      </c>
      <c r="D809" s="863" t="s">
        <v>606</v>
      </c>
      <c r="E809" s="835" t="s">
        <v>2627</v>
      </c>
      <c r="F809" s="863" t="s">
        <v>2628</v>
      </c>
      <c r="G809" s="835" t="s">
        <v>2629</v>
      </c>
      <c r="H809" s="835" t="s">
        <v>2630</v>
      </c>
      <c r="I809" s="849">
        <v>0.68999999761581421</v>
      </c>
      <c r="J809" s="849">
        <v>14000</v>
      </c>
      <c r="K809" s="850">
        <v>9660</v>
      </c>
    </row>
    <row r="810" spans="1:11" ht="14.4" customHeight="1" x14ac:dyDescent="0.3">
      <c r="A810" s="831" t="s">
        <v>575</v>
      </c>
      <c r="B810" s="832" t="s">
        <v>576</v>
      </c>
      <c r="C810" s="835" t="s">
        <v>605</v>
      </c>
      <c r="D810" s="863" t="s">
        <v>606</v>
      </c>
      <c r="E810" s="835" t="s">
        <v>2627</v>
      </c>
      <c r="F810" s="863" t="s">
        <v>2628</v>
      </c>
      <c r="G810" s="835" t="s">
        <v>2631</v>
      </c>
      <c r="H810" s="835" t="s">
        <v>2632</v>
      </c>
      <c r="I810" s="849">
        <v>0.68999999761581421</v>
      </c>
      <c r="J810" s="849">
        <v>10400</v>
      </c>
      <c r="K810" s="850">
        <v>7176</v>
      </c>
    </row>
    <row r="811" spans="1:11" ht="14.4" customHeight="1" x14ac:dyDescent="0.3">
      <c r="A811" s="831" t="s">
        <v>575</v>
      </c>
      <c r="B811" s="832" t="s">
        <v>576</v>
      </c>
      <c r="C811" s="835" t="s">
        <v>605</v>
      </c>
      <c r="D811" s="863" t="s">
        <v>606</v>
      </c>
      <c r="E811" s="835" t="s">
        <v>2627</v>
      </c>
      <c r="F811" s="863" t="s">
        <v>2628</v>
      </c>
      <c r="G811" s="835" t="s">
        <v>3783</v>
      </c>
      <c r="H811" s="835" t="s">
        <v>3784</v>
      </c>
      <c r="I811" s="849">
        <v>10.220000147819519</v>
      </c>
      <c r="J811" s="849">
        <v>1160</v>
      </c>
      <c r="K811" s="850">
        <v>11922.949768066406</v>
      </c>
    </row>
    <row r="812" spans="1:11" ht="14.4" customHeight="1" x14ac:dyDescent="0.3">
      <c r="A812" s="831" t="s">
        <v>575</v>
      </c>
      <c r="B812" s="832" t="s">
        <v>576</v>
      </c>
      <c r="C812" s="835" t="s">
        <v>605</v>
      </c>
      <c r="D812" s="863" t="s">
        <v>606</v>
      </c>
      <c r="E812" s="835" t="s">
        <v>2627</v>
      </c>
      <c r="F812" s="863" t="s">
        <v>2628</v>
      </c>
      <c r="G812" s="835" t="s">
        <v>3785</v>
      </c>
      <c r="H812" s="835" t="s">
        <v>3786</v>
      </c>
      <c r="I812" s="849">
        <v>9.8900001049041748</v>
      </c>
      <c r="J812" s="849">
        <v>520</v>
      </c>
      <c r="K812" s="850">
        <v>5170.0799560546875</v>
      </c>
    </row>
    <row r="813" spans="1:11" ht="14.4" customHeight="1" x14ac:dyDescent="0.3">
      <c r="A813" s="831" t="s">
        <v>575</v>
      </c>
      <c r="B813" s="832" t="s">
        <v>576</v>
      </c>
      <c r="C813" s="835" t="s">
        <v>605</v>
      </c>
      <c r="D813" s="863" t="s">
        <v>606</v>
      </c>
      <c r="E813" s="835" t="s">
        <v>2627</v>
      </c>
      <c r="F813" s="863" t="s">
        <v>2628</v>
      </c>
      <c r="G813" s="835" t="s">
        <v>3787</v>
      </c>
      <c r="H813" s="835" t="s">
        <v>3788</v>
      </c>
      <c r="I813" s="849">
        <v>10.022000122070313</v>
      </c>
      <c r="J813" s="849">
        <v>1240</v>
      </c>
      <c r="K813" s="850">
        <v>12450.469970703125</v>
      </c>
    </row>
    <row r="814" spans="1:11" ht="14.4" customHeight="1" x14ac:dyDescent="0.3">
      <c r="A814" s="831" t="s">
        <v>575</v>
      </c>
      <c r="B814" s="832" t="s">
        <v>576</v>
      </c>
      <c r="C814" s="835" t="s">
        <v>605</v>
      </c>
      <c r="D814" s="863" t="s">
        <v>606</v>
      </c>
      <c r="E814" s="835" t="s">
        <v>2627</v>
      </c>
      <c r="F814" s="863" t="s">
        <v>2628</v>
      </c>
      <c r="G814" s="835" t="s">
        <v>3789</v>
      </c>
      <c r="H814" s="835" t="s">
        <v>3790</v>
      </c>
      <c r="I814" s="849">
        <v>11.009999752044678</v>
      </c>
      <c r="J814" s="849">
        <v>100</v>
      </c>
      <c r="K814" s="850">
        <v>1101.1000061035156</v>
      </c>
    </row>
    <row r="815" spans="1:11" ht="14.4" customHeight="1" x14ac:dyDescent="0.3">
      <c r="A815" s="831" t="s">
        <v>575</v>
      </c>
      <c r="B815" s="832" t="s">
        <v>576</v>
      </c>
      <c r="C815" s="835" t="s">
        <v>605</v>
      </c>
      <c r="D815" s="863" t="s">
        <v>606</v>
      </c>
      <c r="E815" s="835" t="s">
        <v>2627</v>
      </c>
      <c r="F815" s="863" t="s">
        <v>2628</v>
      </c>
      <c r="G815" s="835" t="s">
        <v>3791</v>
      </c>
      <c r="H815" s="835" t="s">
        <v>3792</v>
      </c>
      <c r="I815" s="849">
        <v>12.583750009536743</v>
      </c>
      <c r="J815" s="849">
        <v>600</v>
      </c>
      <c r="K815" s="850">
        <v>7550.5</v>
      </c>
    </row>
    <row r="816" spans="1:11" ht="14.4" customHeight="1" x14ac:dyDescent="0.3">
      <c r="A816" s="831" t="s">
        <v>575</v>
      </c>
      <c r="B816" s="832" t="s">
        <v>576</v>
      </c>
      <c r="C816" s="835" t="s">
        <v>605</v>
      </c>
      <c r="D816" s="863" t="s">
        <v>606</v>
      </c>
      <c r="E816" s="835" t="s">
        <v>2627</v>
      </c>
      <c r="F816" s="863" t="s">
        <v>2628</v>
      </c>
      <c r="G816" s="835" t="s">
        <v>2633</v>
      </c>
      <c r="H816" s="835" t="s">
        <v>2634</v>
      </c>
      <c r="I816" s="849">
        <v>12.521250009536743</v>
      </c>
      <c r="J816" s="849">
        <v>1140</v>
      </c>
      <c r="K816" s="850">
        <v>14292.400024414063</v>
      </c>
    </row>
    <row r="817" spans="1:11" ht="14.4" customHeight="1" x14ac:dyDescent="0.3">
      <c r="A817" s="831" t="s">
        <v>575</v>
      </c>
      <c r="B817" s="832" t="s">
        <v>576</v>
      </c>
      <c r="C817" s="835" t="s">
        <v>605</v>
      </c>
      <c r="D817" s="863" t="s">
        <v>606</v>
      </c>
      <c r="E817" s="835" t="s">
        <v>2627</v>
      </c>
      <c r="F817" s="863" t="s">
        <v>2628</v>
      </c>
      <c r="G817" s="835" t="s">
        <v>2697</v>
      </c>
      <c r="H817" s="835" t="s">
        <v>2698</v>
      </c>
      <c r="I817" s="849">
        <v>12.579999923706055</v>
      </c>
      <c r="J817" s="849">
        <v>300</v>
      </c>
      <c r="K817" s="850">
        <v>3774</v>
      </c>
    </row>
    <row r="818" spans="1:11" ht="14.4" customHeight="1" x14ac:dyDescent="0.3">
      <c r="A818" s="831" t="s">
        <v>575</v>
      </c>
      <c r="B818" s="832" t="s">
        <v>576</v>
      </c>
      <c r="C818" s="835" t="s">
        <v>605</v>
      </c>
      <c r="D818" s="863" t="s">
        <v>606</v>
      </c>
      <c r="E818" s="835" t="s">
        <v>2627</v>
      </c>
      <c r="F818" s="863" t="s">
        <v>2628</v>
      </c>
      <c r="G818" s="835" t="s">
        <v>3793</v>
      </c>
      <c r="H818" s="835" t="s">
        <v>3794</v>
      </c>
      <c r="I818" s="849">
        <v>10.550000190734863</v>
      </c>
      <c r="J818" s="849">
        <v>1000</v>
      </c>
      <c r="K818" s="850">
        <v>10551.2001953125</v>
      </c>
    </row>
    <row r="819" spans="1:11" ht="14.4" customHeight="1" x14ac:dyDescent="0.3">
      <c r="A819" s="831" t="s">
        <v>575</v>
      </c>
      <c r="B819" s="832" t="s">
        <v>576</v>
      </c>
      <c r="C819" s="835" t="s">
        <v>605</v>
      </c>
      <c r="D819" s="863" t="s">
        <v>606</v>
      </c>
      <c r="E819" s="835" t="s">
        <v>2627</v>
      </c>
      <c r="F819" s="863" t="s">
        <v>2628</v>
      </c>
      <c r="G819" s="835" t="s">
        <v>2926</v>
      </c>
      <c r="H819" s="835" t="s">
        <v>2927</v>
      </c>
      <c r="I819" s="849">
        <v>16.211665789286297</v>
      </c>
      <c r="J819" s="849">
        <v>450</v>
      </c>
      <c r="K819" s="850">
        <v>7296.7001342773437</v>
      </c>
    </row>
    <row r="820" spans="1:11" ht="14.4" customHeight="1" x14ac:dyDescent="0.3">
      <c r="A820" s="831" t="s">
        <v>575</v>
      </c>
      <c r="B820" s="832" t="s">
        <v>576</v>
      </c>
      <c r="C820" s="835" t="s">
        <v>605</v>
      </c>
      <c r="D820" s="863" t="s">
        <v>606</v>
      </c>
      <c r="E820" s="835" t="s">
        <v>2627</v>
      </c>
      <c r="F820" s="863" t="s">
        <v>2628</v>
      </c>
      <c r="G820" s="835" t="s">
        <v>2928</v>
      </c>
      <c r="H820" s="835" t="s">
        <v>2929</v>
      </c>
      <c r="I820" s="849">
        <v>14.184999465942383</v>
      </c>
      <c r="J820" s="849">
        <v>150</v>
      </c>
      <c r="K820" s="850">
        <v>2229.0999755859375</v>
      </c>
    </row>
    <row r="821" spans="1:11" ht="14.4" customHeight="1" x14ac:dyDescent="0.3">
      <c r="A821" s="831" t="s">
        <v>575</v>
      </c>
      <c r="B821" s="832" t="s">
        <v>576</v>
      </c>
      <c r="C821" s="835" t="s">
        <v>605</v>
      </c>
      <c r="D821" s="863" t="s">
        <v>606</v>
      </c>
      <c r="E821" s="835" t="s">
        <v>2627</v>
      </c>
      <c r="F821" s="863" t="s">
        <v>2628</v>
      </c>
      <c r="G821" s="835" t="s">
        <v>3795</v>
      </c>
      <c r="H821" s="835" t="s">
        <v>3796</v>
      </c>
      <c r="I821" s="849">
        <v>7.5</v>
      </c>
      <c r="J821" s="849">
        <v>200</v>
      </c>
      <c r="K821" s="850">
        <v>1499.0999755859375</v>
      </c>
    </row>
    <row r="822" spans="1:11" ht="14.4" customHeight="1" x14ac:dyDescent="0.3">
      <c r="A822" s="831" t="s">
        <v>575</v>
      </c>
      <c r="B822" s="832" t="s">
        <v>576</v>
      </c>
      <c r="C822" s="835" t="s">
        <v>605</v>
      </c>
      <c r="D822" s="863" t="s">
        <v>606</v>
      </c>
      <c r="E822" s="835" t="s">
        <v>2627</v>
      </c>
      <c r="F822" s="863" t="s">
        <v>2628</v>
      </c>
      <c r="G822" s="835" t="s">
        <v>3797</v>
      </c>
      <c r="H822" s="835" t="s">
        <v>3798</v>
      </c>
      <c r="I822" s="849">
        <v>7.5028572082519531</v>
      </c>
      <c r="J822" s="849">
        <v>1700</v>
      </c>
      <c r="K822" s="850">
        <v>12754</v>
      </c>
    </row>
    <row r="823" spans="1:11" ht="14.4" customHeight="1" x14ac:dyDescent="0.3">
      <c r="A823" s="831" t="s">
        <v>575</v>
      </c>
      <c r="B823" s="832" t="s">
        <v>576</v>
      </c>
      <c r="C823" s="835" t="s">
        <v>605</v>
      </c>
      <c r="D823" s="863" t="s">
        <v>606</v>
      </c>
      <c r="E823" s="835" t="s">
        <v>2627</v>
      </c>
      <c r="F823" s="863" t="s">
        <v>2628</v>
      </c>
      <c r="G823" s="835" t="s">
        <v>3799</v>
      </c>
      <c r="H823" s="835" t="s">
        <v>3800</v>
      </c>
      <c r="I823" s="849">
        <v>7.5</v>
      </c>
      <c r="J823" s="849">
        <v>1200</v>
      </c>
      <c r="K823" s="850">
        <v>9000</v>
      </c>
    </row>
    <row r="824" spans="1:11" ht="14.4" customHeight="1" x14ac:dyDescent="0.3">
      <c r="A824" s="831" t="s">
        <v>575</v>
      </c>
      <c r="B824" s="832" t="s">
        <v>576</v>
      </c>
      <c r="C824" s="835" t="s">
        <v>605</v>
      </c>
      <c r="D824" s="863" t="s">
        <v>606</v>
      </c>
      <c r="E824" s="835" t="s">
        <v>2627</v>
      </c>
      <c r="F824" s="863" t="s">
        <v>2628</v>
      </c>
      <c r="G824" s="835" t="s">
        <v>3801</v>
      </c>
      <c r="H824" s="835" t="s">
        <v>3802</v>
      </c>
      <c r="I824" s="849">
        <v>6.2399997711181641</v>
      </c>
      <c r="J824" s="849">
        <v>80</v>
      </c>
      <c r="K824" s="850">
        <v>499.20001220703125</v>
      </c>
    </row>
    <row r="825" spans="1:11" ht="14.4" customHeight="1" x14ac:dyDescent="0.3">
      <c r="A825" s="831" t="s">
        <v>575</v>
      </c>
      <c r="B825" s="832" t="s">
        <v>576</v>
      </c>
      <c r="C825" s="835" t="s">
        <v>605</v>
      </c>
      <c r="D825" s="863" t="s">
        <v>606</v>
      </c>
      <c r="E825" s="835" t="s">
        <v>2627</v>
      </c>
      <c r="F825" s="863" t="s">
        <v>2628</v>
      </c>
      <c r="G825" s="835" t="s">
        <v>3803</v>
      </c>
      <c r="H825" s="835" t="s">
        <v>3804</v>
      </c>
      <c r="I825" s="849">
        <v>6.2399997711181641</v>
      </c>
      <c r="J825" s="849">
        <v>150</v>
      </c>
      <c r="K825" s="850">
        <v>936</v>
      </c>
    </row>
    <row r="826" spans="1:11" ht="14.4" customHeight="1" x14ac:dyDescent="0.3">
      <c r="A826" s="831" t="s">
        <v>575</v>
      </c>
      <c r="B826" s="832" t="s">
        <v>576</v>
      </c>
      <c r="C826" s="835" t="s">
        <v>605</v>
      </c>
      <c r="D826" s="863" t="s">
        <v>606</v>
      </c>
      <c r="E826" s="835" t="s">
        <v>2627</v>
      </c>
      <c r="F826" s="863" t="s">
        <v>2628</v>
      </c>
      <c r="G826" s="835" t="s">
        <v>3805</v>
      </c>
      <c r="H826" s="835" t="s">
        <v>3806</v>
      </c>
      <c r="I826" s="849">
        <v>6.2399997711181641</v>
      </c>
      <c r="J826" s="849">
        <v>70</v>
      </c>
      <c r="K826" s="850">
        <v>436.79998779296875</v>
      </c>
    </row>
    <row r="827" spans="1:11" ht="14.4" customHeight="1" x14ac:dyDescent="0.3">
      <c r="A827" s="831" t="s">
        <v>575</v>
      </c>
      <c r="B827" s="832" t="s">
        <v>576</v>
      </c>
      <c r="C827" s="835" t="s">
        <v>605</v>
      </c>
      <c r="D827" s="863" t="s">
        <v>606</v>
      </c>
      <c r="E827" s="835" t="s">
        <v>2936</v>
      </c>
      <c r="F827" s="863" t="s">
        <v>2937</v>
      </c>
      <c r="G827" s="835" t="s">
        <v>3807</v>
      </c>
      <c r="H827" s="835" t="s">
        <v>3808</v>
      </c>
      <c r="I827" s="849">
        <v>11974.75</v>
      </c>
      <c r="J827" s="849">
        <v>2</v>
      </c>
      <c r="K827" s="850">
        <v>23949.5</v>
      </c>
    </row>
    <row r="828" spans="1:11" ht="14.4" customHeight="1" x14ac:dyDescent="0.3">
      <c r="A828" s="831" t="s">
        <v>575</v>
      </c>
      <c r="B828" s="832" t="s">
        <v>576</v>
      </c>
      <c r="C828" s="835" t="s">
        <v>605</v>
      </c>
      <c r="D828" s="863" t="s">
        <v>606</v>
      </c>
      <c r="E828" s="835" t="s">
        <v>2936</v>
      </c>
      <c r="F828" s="863" t="s">
        <v>2937</v>
      </c>
      <c r="G828" s="835" t="s">
        <v>3809</v>
      </c>
      <c r="H828" s="835" t="s">
        <v>3810</v>
      </c>
      <c r="I828" s="849">
        <v>5708.2984095982147</v>
      </c>
      <c r="J828" s="849">
        <v>29</v>
      </c>
      <c r="K828" s="850">
        <v>165540.5810546875</v>
      </c>
    </row>
    <row r="829" spans="1:11" ht="14.4" customHeight="1" x14ac:dyDescent="0.3">
      <c r="A829" s="831" t="s">
        <v>575</v>
      </c>
      <c r="B829" s="832" t="s">
        <v>576</v>
      </c>
      <c r="C829" s="835" t="s">
        <v>605</v>
      </c>
      <c r="D829" s="863" t="s">
        <v>606</v>
      </c>
      <c r="E829" s="835" t="s">
        <v>2936</v>
      </c>
      <c r="F829" s="863" t="s">
        <v>2937</v>
      </c>
      <c r="G829" s="835" t="s">
        <v>3811</v>
      </c>
      <c r="H829" s="835" t="s">
        <v>3812</v>
      </c>
      <c r="I829" s="849">
        <v>3993</v>
      </c>
      <c r="J829" s="849">
        <v>4</v>
      </c>
      <c r="K829" s="850">
        <v>15972</v>
      </c>
    </row>
    <row r="830" spans="1:11" ht="14.4" customHeight="1" x14ac:dyDescent="0.3">
      <c r="A830" s="831" t="s">
        <v>575</v>
      </c>
      <c r="B830" s="832" t="s">
        <v>576</v>
      </c>
      <c r="C830" s="835" t="s">
        <v>605</v>
      </c>
      <c r="D830" s="863" t="s">
        <v>606</v>
      </c>
      <c r="E830" s="835" t="s">
        <v>2936</v>
      </c>
      <c r="F830" s="863" t="s">
        <v>2937</v>
      </c>
      <c r="G830" s="835" t="s">
        <v>3813</v>
      </c>
      <c r="H830" s="835" t="s">
        <v>3814</v>
      </c>
      <c r="I830" s="849">
        <v>3938.1732584635415</v>
      </c>
      <c r="J830" s="849">
        <v>14</v>
      </c>
      <c r="K830" s="850">
        <v>55134.42919921875</v>
      </c>
    </row>
    <row r="831" spans="1:11" ht="14.4" customHeight="1" x14ac:dyDescent="0.3">
      <c r="A831" s="831" t="s">
        <v>575</v>
      </c>
      <c r="B831" s="832" t="s">
        <v>576</v>
      </c>
      <c r="C831" s="835" t="s">
        <v>605</v>
      </c>
      <c r="D831" s="863" t="s">
        <v>606</v>
      </c>
      <c r="E831" s="835" t="s">
        <v>2936</v>
      </c>
      <c r="F831" s="863" t="s">
        <v>2937</v>
      </c>
      <c r="G831" s="835" t="s">
        <v>3815</v>
      </c>
      <c r="H831" s="835" t="s">
        <v>3816</v>
      </c>
      <c r="I831" s="849">
        <v>960.739990234375</v>
      </c>
      <c r="J831" s="849">
        <v>1</v>
      </c>
      <c r="K831" s="850">
        <v>960.739990234375</v>
      </c>
    </row>
    <row r="832" spans="1:11" ht="14.4" customHeight="1" x14ac:dyDescent="0.3">
      <c r="A832" s="831" t="s">
        <v>575</v>
      </c>
      <c r="B832" s="832" t="s">
        <v>576</v>
      </c>
      <c r="C832" s="835" t="s">
        <v>605</v>
      </c>
      <c r="D832" s="863" t="s">
        <v>606</v>
      </c>
      <c r="E832" s="835" t="s">
        <v>2936</v>
      </c>
      <c r="F832" s="863" t="s">
        <v>2937</v>
      </c>
      <c r="G832" s="835" t="s">
        <v>3817</v>
      </c>
      <c r="H832" s="835" t="s">
        <v>3818</v>
      </c>
      <c r="I832" s="849">
        <v>1531.8599853515625</v>
      </c>
      <c r="J832" s="849">
        <v>4</v>
      </c>
      <c r="K832" s="850">
        <v>6127.43994140625</v>
      </c>
    </row>
    <row r="833" spans="1:11" ht="14.4" customHeight="1" x14ac:dyDescent="0.3">
      <c r="A833" s="831" t="s">
        <v>575</v>
      </c>
      <c r="B833" s="832" t="s">
        <v>576</v>
      </c>
      <c r="C833" s="835" t="s">
        <v>605</v>
      </c>
      <c r="D833" s="863" t="s">
        <v>606</v>
      </c>
      <c r="E833" s="835" t="s">
        <v>2936</v>
      </c>
      <c r="F833" s="863" t="s">
        <v>2937</v>
      </c>
      <c r="G833" s="835" t="s">
        <v>3819</v>
      </c>
      <c r="H833" s="835" t="s">
        <v>3820</v>
      </c>
      <c r="I833" s="849">
        <v>960.739990234375</v>
      </c>
      <c r="J833" s="849">
        <v>1</v>
      </c>
      <c r="K833" s="850">
        <v>960.739990234375</v>
      </c>
    </row>
    <row r="834" spans="1:11" ht="14.4" customHeight="1" x14ac:dyDescent="0.3">
      <c r="A834" s="831" t="s">
        <v>575</v>
      </c>
      <c r="B834" s="832" t="s">
        <v>576</v>
      </c>
      <c r="C834" s="835" t="s">
        <v>605</v>
      </c>
      <c r="D834" s="863" t="s">
        <v>606</v>
      </c>
      <c r="E834" s="835" t="s">
        <v>2936</v>
      </c>
      <c r="F834" s="863" t="s">
        <v>2937</v>
      </c>
      <c r="G834" s="835" t="s">
        <v>3821</v>
      </c>
      <c r="H834" s="835" t="s">
        <v>3822</v>
      </c>
      <c r="I834" s="849">
        <v>10478.009765625</v>
      </c>
      <c r="J834" s="849">
        <v>2</v>
      </c>
      <c r="K834" s="850">
        <v>20956.01953125</v>
      </c>
    </row>
    <row r="835" spans="1:11" ht="14.4" customHeight="1" x14ac:dyDescent="0.3">
      <c r="A835" s="831" t="s">
        <v>575</v>
      </c>
      <c r="B835" s="832" t="s">
        <v>576</v>
      </c>
      <c r="C835" s="835" t="s">
        <v>605</v>
      </c>
      <c r="D835" s="863" t="s">
        <v>606</v>
      </c>
      <c r="E835" s="835" t="s">
        <v>2936</v>
      </c>
      <c r="F835" s="863" t="s">
        <v>2937</v>
      </c>
      <c r="G835" s="835" t="s">
        <v>3823</v>
      </c>
      <c r="H835" s="835" t="s">
        <v>3824</v>
      </c>
      <c r="I835" s="849">
        <v>55245</v>
      </c>
      <c r="J835" s="849">
        <v>3</v>
      </c>
      <c r="K835" s="850">
        <v>165735</v>
      </c>
    </row>
    <row r="836" spans="1:11" ht="14.4" customHeight="1" x14ac:dyDescent="0.3">
      <c r="A836" s="831" t="s">
        <v>575</v>
      </c>
      <c r="B836" s="832" t="s">
        <v>576</v>
      </c>
      <c r="C836" s="835" t="s">
        <v>605</v>
      </c>
      <c r="D836" s="863" t="s">
        <v>606</v>
      </c>
      <c r="E836" s="835" t="s">
        <v>2936</v>
      </c>
      <c r="F836" s="863" t="s">
        <v>2937</v>
      </c>
      <c r="G836" s="835" t="s">
        <v>3825</v>
      </c>
      <c r="H836" s="835" t="s">
        <v>3826</v>
      </c>
      <c r="I836" s="849">
        <v>7323.1298828125</v>
      </c>
      <c r="J836" s="849">
        <v>3</v>
      </c>
      <c r="K836" s="850">
        <v>21969.3896484375</v>
      </c>
    </row>
    <row r="837" spans="1:11" ht="14.4" customHeight="1" x14ac:dyDescent="0.3">
      <c r="A837" s="831" t="s">
        <v>575</v>
      </c>
      <c r="B837" s="832" t="s">
        <v>576</v>
      </c>
      <c r="C837" s="835" t="s">
        <v>605</v>
      </c>
      <c r="D837" s="863" t="s">
        <v>606</v>
      </c>
      <c r="E837" s="835" t="s">
        <v>2936</v>
      </c>
      <c r="F837" s="863" t="s">
        <v>2937</v>
      </c>
      <c r="G837" s="835" t="s">
        <v>3827</v>
      </c>
      <c r="H837" s="835" t="s">
        <v>3828</v>
      </c>
      <c r="I837" s="849">
        <v>3480</v>
      </c>
      <c r="J837" s="849">
        <v>2</v>
      </c>
      <c r="K837" s="850">
        <v>6960</v>
      </c>
    </row>
    <row r="838" spans="1:11" ht="14.4" customHeight="1" x14ac:dyDescent="0.3">
      <c r="A838" s="831" t="s">
        <v>575</v>
      </c>
      <c r="B838" s="832" t="s">
        <v>576</v>
      </c>
      <c r="C838" s="835" t="s">
        <v>605</v>
      </c>
      <c r="D838" s="863" t="s">
        <v>606</v>
      </c>
      <c r="E838" s="835" t="s">
        <v>2936</v>
      </c>
      <c r="F838" s="863" t="s">
        <v>2937</v>
      </c>
      <c r="G838" s="835" t="s">
        <v>3829</v>
      </c>
      <c r="H838" s="835" t="s">
        <v>3830</v>
      </c>
      <c r="I838" s="849">
        <v>62658</v>
      </c>
      <c r="J838" s="849">
        <v>10</v>
      </c>
      <c r="K838" s="850">
        <v>626580</v>
      </c>
    </row>
    <row r="839" spans="1:11" ht="14.4" customHeight="1" x14ac:dyDescent="0.3">
      <c r="A839" s="831" t="s">
        <v>575</v>
      </c>
      <c r="B839" s="832" t="s">
        <v>576</v>
      </c>
      <c r="C839" s="835" t="s">
        <v>605</v>
      </c>
      <c r="D839" s="863" t="s">
        <v>606</v>
      </c>
      <c r="E839" s="835" t="s">
        <v>2936</v>
      </c>
      <c r="F839" s="863" t="s">
        <v>2937</v>
      </c>
      <c r="G839" s="835" t="s">
        <v>3831</v>
      </c>
      <c r="H839" s="835" t="s">
        <v>3832</v>
      </c>
      <c r="I839" s="849">
        <v>61920</v>
      </c>
      <c r="J839" s="849">
        <v>2</v>
      </c>
      <c r="K839" s="850">
        <v>123840</v>
      </c>
    </row>
    <row r="840" spans="1:11" ht="14.4" customHeight="1" x14ac:dyDescent="0.3">
      <c r="A840" s="831" t="s">
        <v>575</v>
      </c>
      <c r="B840" s="832" t="s">
        <v>576</v>
      </c>
      <c r="C840" s="835" t="s">
        <v>605</v>
      </c>
      <c r="D840" s="863" t="s">
        <v>606</v>
      </c>
      <c r="E840" s="835" t="s">
        <v>2936</v>
      </c>
      <c r="F840" s="863" t="s">
        <v>2937</v>
      </c>
      <c r="G840" s="835" t="s">
        <v>3833</v>
      </c>
      <c r="H840" s="835" t="s">
        <v>3834</v>
      </c>
      <c r="I840" s="849">
        <v>5886.1298828125</v>
      </c>
      <c r="J840" s="849">
        <v>1</v>
      </c>
      <c r="K840" s="850">
        <v>5886.1298828125</v>
      </c>
    </row>
    <row r="841" spans="1:11" ht="14.4" customHeight="1" x14ac:dyDescent="0.3">
      <c r="A841" s="831" t="s">
        <v>575</v>
      </c>
      <c r="B841" s="832" t="s">
        <v>576</v>
      </c>
      <c r="C841" s="835" t="s">
        <v>605</v>
      </c>
      <c r="D841" s="863" t="s">
        <v>606</v>
      </c>
      <c r="E841" s="835" t="s">
        <v>2936</v>
      </c>
      <c r="F841" s="863" t="s">
        <v>2937</v>
      </c>
      <c r="G841" s="835" t="s">
        <v>3833</v>
      </c>
      <c r="H841" s="835" t="s">
        <v>3835</v>
      </c>
      <c r="I841" s="849">
        <v>5886.1298828125</v>
      </c>
      <c r="J841" s="849">
        <v>1</v>
      </c>
      <c r="K841" s="850">
        <v>5886.1298828125</v>
      </c>
    </row>
    <row r="842" spans="1:11" ht="14.4" customHeight="1" x14ac:dyDescent="0.3">
      <c r="A842" s="831" t="s">
        <v>575</v>
      </c>
      <c r="B842" s="832" t="s">
        <v>576</v>
      </c>
      <c r="C842" s="835" t="s">
        <v>605</v>
      </c>
      <c r="D842" s="863" t="s">
        <v>606</v>
      </c>
      <c r="E842" s="835" t="s">
        <v>2637</v>
      </c>
      <c r="F842" s="863" t="s">
        <v>2638</v>
      </c>
      <c r="G842" s="835" t="s">
        <v>3836</v>
      </c>
      <c r="H842" s="835" t="s">
        <v>3837</v>
      </c>
      <c r="I842" s="849">
        <v>338.79998779296875</v>
      </c>
      <c r="J842" s="849">
        <v>2</v>
      </c>
      <c r="K842" s="850">
        <v>677.5999755859375</v>
      </c>
    </row>
    <row r="843" spans="1:11" ht="14.4" customHeight="1" thickBot="1" x14ac:dyDescent="0.35">
      <c r="A843" s="839" t="s">
        <v>575</v>
      </c>
      <c r="B843" s="840" t="s">
        <v>576</v>
      </c>
      <c r="C843" s="843" t="s">
        <v>605</v>
      </c>
      <c r="D843" s="864" t="s">
        <v>606</v>
      </c>
      <c r="E843" s="843" t="s">
        <v>3838</v>
      </c>
      <c r="F843" s="864" t="s">
        <v>3839</v>
      </c>
      <c r="G843" s="843" t="s">
        <v>3840</v>
      </c>
      <c r="H843" s="843" t="s">
        <v>3841</v>
      </c>
      <c r="I843" s="851">
        <v>201.52999877929687</v>
      </c>
      <c r="J843" s="851">
        <v>36</v>
      </c>
      <c r="K843" s="852">
        <v>7255.0400390625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329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326</v>
      </c>
      <c r="Q3" s="616"/>
      <c r="R3" s="616"/>
      <c r="S3" s="617"/>
    </row>
    <row r="4" spans="1:19" ht="15" thickBot="1" x14ac:dyDescent="0.35">
      <c r="A4" s="604">
        <v>2017</v>
      </c>
      <c r="B4" s="605"/>
      <c r="C4" s="606" t="s">
        <v>325</v>
      </c>
      <c r="D4" s="608" t="s">
        <v>130</v>
      </c>
      <c r="E4" s="608" t="s">
        <v>95</v>
      </c>
      <c r="F4" s="594" t="s">
        <v>68</v>
      </c>
      <c r="G4" s="598" t="s">
        <v>226</v>
      </c>
      <c r="H4" s="600" t="s">
        <v>230</v>
      </c>
      <c r="I4" s="600" t="s">
        <v>324</v>
      </c>
      <c r="J4" s="602" t="s">
        <v>227</v>
      </c>
      <c r="K4" s="591" t="s">
        <v>323</v>
      </c>
      <c r="L4" s="592"/>
      <c r="M4" s="592"/>
      <c r="N4" s="593"/>
      <c r="O4" s="594" t="s">
        <v>322</v>
      </c>
      <c r="P4" s="583" t="s">
        <v>321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320</v>
      </c>
      <c r="B5" s="590"/>
      <c r="C5" s="607"/>
      <c r="D5" s="609"/>
      <c r="E5" s="609"/>
      <c r="F5" s="595"/>
      <c r="G5" s="599"/>
      <c r="H5" s="601"/>
      <c r="I5" s="601"/>
      <c r="J5" s="603"/>
      <c r="K5" s="497" t="s">
        <v>228</v>
      </c>
      <c r="L5" s="496" t="s">
        <v>229</v>
      </c>
      <c r="M5" s="496" t="s">
        <v>319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596" t="s">
        <v>223</v>
      </c>
      <c r="B6" s="597"/>
      <c r="C6" s="493">
        <f ca="1">SUM(Tabulka[01 uv_sk])/2</f>
        <v>93.916666666666671</v>
      </c>
      <c r="D6" s="491"/>
      <c r="E6" s="491"/>
      <c r="F6" s="490"/>
      <c r="G6" s="492">
        <f ca="1">SUM(Tabulka[05 h_vram])/2</f>
        <v>117425.45999999999</v>
      </c>
      <c r="H6" s="491">
        <f ca="1">SUM(Tabulka[06 h_naduv])/2</f>
        <v>6382</v>
      </c>
      <c r="I6" s="491">
        <f ca="1">SUM(Tabulka[07 h_nadzk])/2</f>
        <v>55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1599320</v>
      </c>
      <c r="N6" s="491">
        <f ca="1">SUM(Tabulka[12 m_oc])/2</f>
        <v>1599320</v>
      </c>
      <c r="O6" s="490">
        <f ca="1">SUM(Tabulka[13 m_sk])/2</f>
        <v>35703379</v>
      </c>
      <c r="P6" s="489">
        <f ca="1">SUM(Tabulka[14_vzsk])/2</f>
        <v>52178</v>
      </c>
      <c r="Q6" s="489">
        <f ca="1">SUM(Tabulka[15_vzpl])/2</f>
        <v>87002.375305825306</v>
      </c>
      <c r="R6" s="488">
        <f ca="1">IF(Q6=0,0,P6/Q6)</f>
        <v>0.59973075236839413</v>
      </c>
      <c r="S6" s="487">
        <f ca="1">Q6-P6</f>
        <v>34824.375305825306</v>
      </c>
    </row>
    <row r="7" spans="1:19" hidden="1" x14ac:dyDescent="0.3">
      <c r="A7" s="486" t="s">
        <v>318</v>
      </c>
      <c r="B7" s="485" t="s">
        <v>317</v>
      </c>
      <c r="C7" s="484" t="s">
        <v>316</v>
      </c>
      <c r="D7" s="483" t="s">
        <v>315</v>
      </c>
      <c r="E7" s="482" t="s">
        <v>314</v>
      </c>
      <c r="F7" s="481" t="s">
        <v>313</v>
      </c>
      <c r="G7" s="480" t="s">
        <v>312</v>
      </c>
      <c r="H7" s="478" t="s">
        <v>311</v>
      </c>
      <c r="I7" s="478" t="s">
        <v>310</v>
      </c>
      <c r="J7" s="477" t="s">
        <v>309</v>
      </c>
      <c r="K7" s="479" t="s">
        <v>308</v>
      </c>
      <c r="L7" s="478" t="s">
        <v>307</v>
      </c>
      <c r="M7" s="478" t="s">
        <v>306</v>
      </c>
      <c r="N7" s="477" t="s">
        <v>305</v>
      </c>
      <c r="O7" s="476" t="s">
        <v>304</v>
      </c>
      <c r="P7" s="475" t="s">
        <v>303</v>
      </c>
      <c r="Q7" s="474" t="s">
        <v>302</v>
      </c>
      <c r="R7" s="473" t="s">
        <v>301</v>
      </c>
      <c r="S7" s="472" t="s">
        <v>300</v>
      </c>
    </row>
    <row r="8" spans="1:19" x14ac:dyDescent="0.3">
      <c r="A8" s="469" t="s">
        <v>299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13.666666666666666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19224.5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594446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594446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12444530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15632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32252.375305825306</v>
      </c>
      <c r="R8" s="471">
        <f ca="1">IF(Tabulka[[#This Row],[15_vzpl]]=0,"",Tabulka[[#This Row],[14_vzsk]]/Tabulka[[#This Row],[15_vzpl]])</f>
        <v>0.48467748039557895</v>
      </c>
      <c r="S8" s="470">
        <f ca="1">IF(Tabulka[[#This Row],[15_vzpl]]-Tabulka[[#This Row],[14_vzsk]]=0,"",Tabulka[[#This Row],[15_vzpl]]-Tabulka[[#This Row],[14_vzsk]])</f>
        <v>16620.375305825306</v>
      </c>
    </row>
    <row r="9" spans="1:19" x14ac:dyDescent="0.3">
      <c r="A9" s="469">
        <v>99</v>
      </c>
      <c r="B9" s="468" t="s">
        <v>3855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75672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75672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1748388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15632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32252.375305825306</v>
      </c>
      <c r="R9" s="471">
        <f ca="1">IF(Tabulka[[#This Row],[15_vzpl]]=0,"",Tabulka[[#This Row],[14_vzsk]]/Tabulka[[#This Row],[15_vzpl]])</f>
        <v>0.48467748039557895</v>
      </c>
      <c r="S9" s="470">
        <f ca="1">IF(Tabulka[[#This Row],[15_vzpl]]-Tabulka[[#This Row],[14_vzsk]]=0,"",Tabulka[[#This Row],[15_vzpl]]-Tabulka[[#This Row],[14_vzsk]])</f>
        <v>16620.375305825306</v>
      </c>
    </row>
    <row r="10" spans="1:19" x14ac:dyDescent="0.3">
      <c r="A10" s="469">
        <v>100</v>
      </c>
      <c r="B10" s="468" t="s">
        <v>3856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77576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77576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1886584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3857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7.666666666666667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10564.5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1958.5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441198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441198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8809558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3843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78.25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95432.959999999992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2947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939388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939388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22770595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36546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54750.000000000007</v>
      </c>
      <c r="R12" s="471">
        <f ca="1">IF(Tabulka[[#This Row],[15_vzpl]]=0,"",Tabulka[[#This Row],[14_vzsk]]/Tabulka[[#This Row],[15_vzpl]])</f>
        <v>0.66750684931506843</v>
      </c>
      <c r="S12" s="470">
        <f ca="1">IF(Tabulka[[#This Row],[15_vzpl]]-Tabulka[[#This Row],[14_vzsk]]=0,"",Tabulka[[#This Row],[15_vzpl]]-Tabulka[[#This Row],[14_vzsk]])</f>
        <v>18204.000000000007</v>
      </c>
    </row>
    <row r="13" spans="1:19" x14ac:dyDescent="0.3">
      <c r="A13" s="469">
        <v>302</v>
      </c>
      <c r="B13" s="468" t="s">
        <v>3858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1521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303</v>
      </c>
      <c r="B14" s="468" t="s">
        <v>3859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20.166666666666668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25738.5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1211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184695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184695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5829634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36546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54750.000000000007</v>
      </c>
      <c r="R14" s="471">
        <f ca="1">IF(Tabulka[[#This Row],[15_vzpl]]=0,"",Tabulka[[#This Row],[14_vzsk]]/Tabulka[[#This Row],[15_vzpl]])</f>
        <v>0.66750684931506843</v>
      </c>
      <c r="S14" s="470">
        <f ca="1">IF(Tabulka[[#This Row],[15_vzpl]]-Tabulka[[#This Row],[14_vzsk]]=0,"",Tabulka[[#This Row],[15_vzpl]]-Tabulka[[#This Row],[14_vzsk]])</f>
        <v>18204.000000000007</v>
      </c>
    </row>
    <row r="15" spans="1:19" x14ac:dyDescent="0.3">
      <c r="A15" s="469">
        <v>304</v>
      </c>
      <c r="B15" s="468" t="s">
        <v>3860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31.166666666666668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37431.83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849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465402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465402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10774366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305</v>
      </c>
      <c r="B16" s="468" t="s">
        <v>3861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5.583333333333333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5449.3799999999992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102199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102199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1705053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418</v>
      </c>
      <c r="B17" s="468" t="s">
        <v>3862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14639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14639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337948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424</v>
      </c>
      <c r="B18" s="468" t="s">
        <v>3863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0.44444444444444442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574.5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37719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37719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100841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629</v>
      </c>
      <c r="B19" s="468" t="s">
        <v>3864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3928.75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603208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636</v>
      </c>
      <c r="B20" s="468" t="s">
        <v>3865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1393.5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12215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12215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249547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642</v>
      </c>
      <c r="B21" s="468" t="s">
        <v>3866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14.888888888888889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19071.5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827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122519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122519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3168477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 t="s">
        <v>3844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2768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65486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65486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488254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s="469">
        <v>30</v>
      </c>
      <c r="B23" s="468" t="s">
        <v>3867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2768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65486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65486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488254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328</v>
      </c>
    </row>
    <row r="25" spans="1:19" x14ac:dyDescent="0.3">
      <c r="A25" s="222" t="s">
        <v>201</v>
      </c>
    </row>
    <row r="26" spans="1:19" x14ac:dyDescent="0.3">
      <c r="A26" s="223" t="s">
        <v>298</v>
      </c>
    </row>
    <row r="27" spans="1:19" x14ac:dyDescent="0.3">
      <c r="A27" s="461" t="s">
        <v>297</v>
      </c>
    </row>
    <row r="28" spans="1:19" x14ac:dyDescent="0.3">
      <c r="A28" s="374" t="s">
        <v>233</v>
      </c>
    </row>
    <row r="29" spans="1:19" x14ac:dyDescent="0.3">
      <c r="A29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329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109726.21451789475</v>
      </c>
      <c r="D4" s="280">
        <f ca="1">IF(ISERROR(VLOOKUP("Náklady celkem",INDIRECT("HI!$A:$G"),5,0)),0,VLOOKUP("Náklady celkem",INDIRECT("HI!$A:$G"),5,0))</f>
        <v>106760.58598</v>
      </c>
      <c r="E4" s="281">
        <f ca="1">IF(C4=0,0,D4/C4)</f>
        <v>0.97297247015287214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5237.1275820617675</v>
      </c>
      <c r="D7" s="288">
        <f>IF(ISERROR(HI!E5),"",HI!E5)</f>
        <v>4953.5729000000001</v>
      </c>
      <c r="E7" s="285">
        <f t="shared" ref="E7:E15" si="0">IF(C7=0,0,D7/C7)</f>
        <v>0.94585683132238363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0.97896270466952984</v>
      </c>
      <c r="E8" s="285">
        <f t="shared" si="0"/>
        <v>1.0877363385216998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0.2233190538275284</v>
      </c>
      <c r="E9" s="285">
        <f>IF(C9=0,0,D9/C9)</f>
        <v>0.74439684609176138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0.90157838489842224</v>
      </c>
      <c r="E11" s="285">
        <f t="shared" si="0"/>
        <v>1.5026306414973705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0.80851890282365679</v>
      </c>
      <c r="E12" s="285">
        <f t="shared" si="0"/>
        <v>1.0106486285295708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45315.911383087157</v>
      </c>
      <c r="D15" s="288">
        <f>IF(ISERROR(HI!E6),"",HI!E6)</f>
        <v>39751.056810000009</v>
      </c>
      <c r="E15" s="285">
        <f t="shared" si="0"/>
        <v>0.87719866150228043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45828</v>
      </c>
      <c r="D16" s="284">
        <f ca="1">IF(ISERROR(VLOOKUP("Osobní náklady (Kč) *",INDIRECT("HI!$A:$G"),5,0)),0,VLOOKUP("Osobní náklady (Kč) *",INDIRECT("HI!$A:$G"),5,0))</f>
        <v>48495.479609999995</v>
      </c>
      <c r="E16" s="285">
        <f ca="1">IF(C16=0,0,D16/C16)</f>
        <v>1.0582063282272844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118576.6452</v>
      </c>
      <c r="D18" s="303">
        <f ca="1">IF(ISERROR(VLOOKUP("Výnosy celkem",INDIRECT("HI!$A:$G"),5,0)),0,VLOOKUP("Výnosy celkem",INDIRECT("HI!$A:$G"),5,0))</f>
        <v>116638.78840999999</v>
      </c>
      <c r="E18" s="304">
        <f t="shared" ref="E18:E31" ca="1" si="1">IF(C18=0,0,D18/C18)</f>
        <v>0.98365734848771047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1732.0752000000007</v>
      </c>
      <c r="D19" s="284">
        <f ca="1">IF(ISERROR(VLOOKUP("Ambulance *",INDIRECT("HI!$A:$G"),5,0)),0,VLOOKUP("Ambulance *",INDIRECT("HI!$A:$G"),5,0))</f>
        <v>1813.308410000001</v>
      </c>
      <c r="E19" s="285">
        <f t="shared" ca="1" si="1"/>
        <v>1.0468993551781125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1.0468993551781125</v>
      </c>
      <c r="E20" s="285">
        <f t="shared" si="1"/>
        <v>1.0468993551781125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1.0468993551781125</v>
      </c>
      <c r="E21" s="285">
        <f t="shared" si="1"/>
        <v>1.0468993551781125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0.93941267366247228</v>
      </c>
      <c r="E23" s="285">
        <f t="shared" si="1"/>
        <v>1.1051913807793792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116844.56999999999</v>
      </c>
      <c r="D24" s="284">
        <f ca="1">IF(ISERROR(VLOOKUP("Hospitalizace *",INDIRECT("HI!$A:$G"),5,0)),0,VLOOKUP("Hospitalizace *",INDIRECT("HI!$A:$G"),5,0))</f>
        <v>114825.48</v>
      </c>
      <c r="E24" s="285">
        <f ca="1">IF(C24=0,0,D24/C24)</f>
        <v>0.98271986451745252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0.98271986451745252</v>
      </c>
      <c r="E25" s="285">
        <f t="shared" si="1"/>
        <v>0.98271986451745252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0.98271986451745252</v>
      </c>
      <c r="E26" s="285">
        <f t="shared" si="1"/>
        <v>0.98271986451745252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0.98742665549036046</v>
      </c>
      <c r="E29" s="285">
        <f t="shared" si="1"/>
        <v>1.0393964794635373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0.73468389117244082</v>
      </c>
      <c r="E30" s="285">
        <f t="shared" si="1"/>
        <v>0.73468389117244082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0.915439729034905</v>
      </c>
      <c r="D31" s="289">
        <f>IF(ISERROR(VLOOKUP("Celkem:",'ZV Vyžád.'!$A:$M,7,0)),"",VLOOKUP("Celkem:",'ZV Vyžád.'!$A:$M,7,0))</f>
        <v>0.8562375800378943</v>
      </c>
      <c r="E31" s="285">
        <f t="shared" si="1"/>
        <v>0.93532927715577285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3854</v>
      </c>
    </row>
    <row r="2" spans="1:19" x14ac:dyDescent="0.3">
      <c r="A2" s="371" t="s">
        <v>329</v>
      </c>
    </row>
    <row r="3" spans="1:19" x14ac:dyDescent="0.3">
      <c r="A3" s="507" t="s">
        <v>210</v>
      </c>
      <c r="B3" s="506" t="s">
        <v>296</v>
      </c>
      <c r="C3" t="s">
        <v>327</v>
      </c>
      <c r="D3" t="s">
        <v>318</v>
      </c>
      <c r="E3" t="s">
        <v>316</v>
      </c>
      <c r="F3" t="s">
        <v>315</v>
      </c>
      <c r="G3" t="s">
        <v>314</v>
      </c>
      <c r="H3" t="s">
        <v>313</v>
      </c>
      <c r="I3" t="s">
        <v>312</v>
      </c>
      <c r="J3" t="s">
        <v>311</v>
      </c>
      <c r="K3" t="s">
        <v>310</v>
      </c>
      <c r="L3" t="s">
        <v>309</v>
      </c>
      <c r="M3" t="s">
        <v>308</v>
      </c>
      <c r="N3" t="s">
        <v>307</v>
      </c>
      <c r="O3" t="s">
        <v>306</v>
      </c>
      <c r="P3" t="s">
        <v>305</v>
      </c>
      <c r="Q3" t="s">
        <v>304</v>
      </c>
      <c r="R3" t="s">
        <v>303</v>
      </c>
      <c r="S3" t="s">
        <v>302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299</v>
      </c>
      <c r="E4" s="498">
        <v>14</v>
      </c>
      <c r="F4" s="498"/>
      <c r="G4" s="498"/>
      <c r="H4" s="498"/>
      <c r="I4" s="498">
        <v>2372</v>
      </c>
      <c r="J4" s="498">
        <v>385</v>
      </c>
      <c r="K4" s="498"/>
      <c r="L4" s="498"/>
      <c r="M4" s="498"/>
      <c r="N4" s="498"/>
      <c r="O4" s="498">
        <v>40000</v>
      </c>
      <c r="P4" s="498">
        <v>40000</v>
      </c>
      <c r="Q4" s="498">
        <v>1409114</v>
      </c>
      <c r="R4" s="498"/>
      <c r="S4" s="498">
        <v>3583.5972562028123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3</v>
      </c>
      <c r="I5">
        <v>528</v>
      </c>
      <c r="J5">
        <v>59.5</v>
      </c>
      <c r="Q5">
        <v>164640</v>
      </c>
      <c r="S5">
        <v>3583.5972562028123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520</v>
      </c>
      <c r="J6">
        <v>89</v>
      </c>
      <c r="Q6">
        <v>200043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8</v>
      </c>
      <c r="I7">
        <v>1324</v>
      </c>
      <c r="J7">
        <v>236.5</v>
      </c>
      <c r="O7">
        <v>40000</v>
      </c>
      <c r="P7">
        <v>40000</v>
      </c>
      <c r="Q7">
        <v>1044431</v>
      </c>
    </row>
    <row r="8" spans="1:19" x14ac:dyDescent="0.3">
      <c r="A8" s="505" t="s">
        <v>215</v>
      </c>
      <c r="B8" s="504">
        <v>5</v>
      </c>
      <c r="C8">
        <v>1</v>
      </c>
      <c r="D8" t="s">
        <v>3843</v>
      </c>
      <c r="E8">
        <v>80.5</v>
      </c>
      <c r="I8">
        <v>11681.08</v>
      </c>
      <c r="J8">
        <v>210.5</v>
      </c>
      <c r="O8">
        <v>45392</v>
      </c>
      <c r="P8">
        <v>45392</v>
      </c>
      <c r="Q8">
        <v>2400519</v>
      </c>
      <c r="R8">
        <v>11352</v>
      </c>
      <c r="S8">
        <v>6083.333333333333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20.5</v>
      </c>
      <c r="I9">
        <v>3350.5</v>
      </c>
      <c r="J9">
        <v>82</v>
      </c>
      <c r="O9">
        <v>13456</v>
      </c>
      <c r="P9">
        <v>13456</v>
      </c>
      <c r="Q9">
        <v>621856</v>
      </c>
      <c r="R9">
        <v>11352</v>
      </c>
      <c r="S9">
        <v>6083.333333333333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31.25</v>
      </c>
      <c r="I10">
        <v>4322.8099999999995</v>
      </c>
      <c r="J10">
        <v>71.5</v>
      </c>
      <c r="O10">
        <v>25436</v>
      </c>
      <c r="P10">
        <v>25436</v>
      </c>
      <c r="Q10">
        <v>1118520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7.75</v>
      </c>
      <c r="I11">
        <v>560.77</v>
      </c>
      <c r="O11">
        <v>3100</v>
      </c>
      <c r="P11">
        <v>3100</v>
      </c>
      <c r="Q11">
        <v>185533</v>
      </c>
    </row>
    <row r="12" spans="1:19" x14ac:dyDescent="0.3">
      <c r="A12" s="505" t="s">
        <v>219</v>
      </c>
      <c r="B12" s="504">
        <v>9</v>
      </c>
      <c r="C12">
        <v>1</v>
      </c>
      <c r="D12">
        <v>418</v>
      </c>
      <c r="E12">
        <v>2</v>
      </c>
      <c r="I12">
        <v>330</v>
      </c>
      <c r="Q12">
        <v>45557</v>
      </c>
    </row>
    <row r="13" spans="1:19" x14ac:dyDescent="0.3">
      <c r="A13" s="503" t="s">
        <v>220</v>
      </c>
      <c r="B13" s="502">
        <v>10</v>
      </c>
      <c r="C13">
        <v>1</v>
      </c>
      <c r="D13">
        <v>424</v>
      </c>
      <c r="O13">
        <v>2000</v>
      </c>
      <c r="P13">
        <v>2000</v>
      </c>
    </row>
    <row r="14" spans="1:19" x14ac:dyDescent="0.3">
      <c r="A14" s="505" t="s">
        <v>221</v>
      </c>
      <c r="B14" s="504">
        <v>11</v>
      </c>
      <c r="C14">
        <v>1</v>
      </c>
      <c r="D14">
        <v>629</v>
      </c>
      <c r="E14">
        <v>3</v>
      </c>
      <c r="I14">
        <v>523.5</v>
      </c>
      <c r="Q14">
        <v>65523</v>
      </c>
    </row>
    <row r="15" spans="1:19" x14ac:dyDescent="0.3">
      <c r="A15" s="503" t="s">
        <v>222</v>
      </c>
      <c r="B15" s="502">
        <v>12</v>
      </c>
      <c r="C15">
        <v>1</v>
      </c>
      <c r="D15">
        <v>636</v>
      </c>
      <c r="E15">
        <v>1</v>
      </c>
      <c r="I15">
        <v>165</v>
      </c>
      <c r="Q15">
        <v>26914</v>
      </c>
    </row>
    <row r="16" spans="1:19" x14ac:dyDescent="0.3">
      <c r="A16" s="501" t="s">
        <v>210</v>
      </c>
      <c r="B16" s="500">
        <v>2017</v>
      </c>
      <c r="C16">
        <v>1</v>
      </c>
      <c r="D16">
        <v>642</v>
      </c>
      <c r="E16">
        <v>15</v>
      </c>
      <c r="I16">
        <v>2428.5</v>
      </c>
      <c r="J16">
        <v>57</v>
      </c>
      <c r="O16">
        <v>1400</v>
      </c>
      <c r="P16">
        <v>1400</v>
      </c>
      <c r="Q16">
        <v>336616</v>
      </c>
    </row>
    <row r="17" spans="3:19" x14ac:dyDescent="0.3">
      <c r="C17">
        <v>1</v>
      </c>
      <c r="D17" t="s">
        <v>3844</v>
      </c>
      <c r="E17">
        <v>2</v>
      </c>
      <c r="I17">
        <v>352</v>
      </c>
      <c r="Q17">
        <v>50300</v>
      </c>
    </row>
    <row r="18" spans="3:19" x14ac:dyDescent="0.3">
      <c r="C18">
        <v>1</v>
      </c>
      <c r="D18">
        <v>30</v>
      </c>
      <c r="E18">
        <v>2</v>
      </c>
      <c r="I18">
        <v>352</v>
      </c>
      <c r="Q18">
        <v>50300</v>
      </c>
    </row>
    <row r="19" spans="3:19" x14ac:dyDescent="0.3">
      <c r="C19" t="s">
        <v>3845</v>
      </c>
      <c r="E19">
        <v>96.5</v>
      </c>
      <c r="I19">
        <v>14405.08</v>
      </c>
      <c r="J19">
        <v>595.5</v>
      </c>
      <c r="O19">
        <v>85392</v>
      </c>
      <c r="P19">
        <v>85392</v>
      </c>
      <c r="Q19">
        <v>3859933</v>
      </c>
      <c r="R19">
        <v>11352</v>
      </c>
      <c r="S19">
        <v>9666.9305895361449</v>
      </c>
    </row>
    <row r="20" spans="3:19" x14ac:dyDescent="0.3">
      <c r="C20">
        <v>2</v>
      </c>
      <c r="D20" t="s">
        <v>299</v>
      </c>
      <c r="E20">
        <v>14</v>
      </c>
      <c r="I20">
        <v>2168</v>
      </c>
      <c r="J20">
        <v>388.5</v>
      </c>
      <c r="Q20">
        <v>1315958</v>
      </c>
      <c r="R20">
        <v>8372</v>
      </c>
      <c r="S20">
        <v>3583.5972562028123</v>
      </c>
    </row>
    <row r="21" spans="3:19" x14ac:dyDescent="0.3">
      <c r="C21">
        <v>2</v>
      </c>
      <c r="D21">
        <v>99</v>
      </c>
      <c r="E21">
        <v>3</v>
      </c>
      <c r="I21">
        <v>456</v>
      </c>
      <c r="J21">
        <v>59.5</v>
      </c>
      <c r="Q21">
        <v>160557</v>
      </c>
      <c r="R21">
        <v>8372</v>
      </c>
      <c r="S21">
        <v>3583.5972562028123</v>
      </c>
    </row>
    <row r="22" spans="3:19" x14ac:dyDescent="0.3">
      <c r="C22">
        <v>2</v>
      </c>
      <c r="D22">
        <v>100</v>
      </c>
      <c r="E22">
        <v>3</v>
      </c>
      <c r="I22">
        <v>464</v>
      </c>
      <c r="J22">
        <v>91</v>
      </c>
      <c r="Q22">
        <v>199485</v>
      </c>
    </row>
    <row r="23" spans="3:19" x14ac:dyDescent="0.3">
      <c r="C23">
        <v>2</v>
      </c>
      <c r="D23">
        <v>101</v>
      </c>
      <c r="E23">
        <v>8</v>
      </c>
      <c r="I23">
        <v>1248</v>
      </c>
      <c r="J23">
        <v>238</v>
      </c>
      <c r="Q23">
        <v>955916</v>
      </c>
    </row>
    <row r="24" spans="3:19" x14ac:dyDescent="0.3">
      <c r="C24">
        <v>2</v>
      </c>
      <c r="D24" t="s">
        <v>3843</v>
      </c>
      <c r="E24">
        <v>77.5</v>
      </c>
      <c r="I24">
        <v>10121.33</v>
      </c>
      <c r="J24">
        <v>335</v>
      </c>
      <c r="O24">
        <v>40064</v>
      </c>
      <c r="P24">
        <v>40064</v>
      </c>
      <c r="Q24">
        <v>2319796</v>
      </c>
      <c r="R24">
        <v>3716</v>
      </c>
      <c r="S24">
        <v>6083.333333333333</v>
      </c>
    </row>
    <row r="25" spans="3:19" x14ac:dyDescent="0.3">
      <c r="C25">
        <v>2</v>
      </c>
      <c r="D25">
        <v>303</v>
      </c>
      <c r="E25">
        <v>20.5</v>
      </c>
      <c r="I25">
        <v>2759</v>
      </c>
      <c r="J25">
        <v>163</v>
      </c>
      <c r="O25">
        <v>13760</v>
      </c>
      <c r="P25">
        <v>13760</v>
      </c>
      <c r="Q25">
        <v>622819</v>
      </c>
      <c r="R25">
        <v>3716</v>
      </c>
      <c r="S25">
        <v>6083.333333333333</v>
      </c>
    </row>
    <row r="26" spans="3:19" x14ac:dyDescent="0.3">
      <c r="C26">
        <v>2</v>
      </c>
      <c r="D26">
        <v>304</v>
      </c>
      <c r="E26">
        <v>31.25</v>
      </c>
      <c r="I26">
        <v>3836.06</v>
      </c>
      <c r="J26">
        <v>95</v>
      </c>
      <c r="O26">
        <v>17704</v>
      </c>
      <c r="P26">
        <v>17704</v>
      </c>
      <c r="Q26">
        <v>1081438</v>
      </c>
    </row>
    <row r="27" spans="3:19" x14ac:dyDescent="0.3">
      <c r="C27">
        <v>2</v>
      </c>
      <c r="D27">
        <v>305</v>
      </c>
      <c r="E27">
        <v>4.75</v>
      </c>
      <c r="I27">
        <v>546.52</v>
      </c>
      <c r="O27">
        <v>2100</v>
      </c>
      <c r="P27">
        <v>2100</v>
      </c>
      <c r="Q27">
        <v>163283</v>
      </c>
    </row>
    <row r="28" spans="3:19" x14ac:dyDescent="0.3">
      <c r="C28">
        <v>2</v>
      </c>
      <c r="D28">
        <v>418</v>
      </c>
      <c r="E28">
        <v>2</v>
      </c>
      <c r="I28">
        <v>240</v>
      </c>
      <c r="O28">
        <v>1000</v>
      </c>
      <c r="P28">
        <v>1000</v>
      </c>
      <c r="Q28">
        <v>41810</v>
      </c>
    </row>
    <row r="29" spans="3:19" x14ac:dyDescent="0.3">
      <c r="C29">
        <v>2</v>
      </c>
      <c r="D29">
        <v>629</v>
      </c>
      <c r="E29">
        <v>3</v>
      </c>
      <c r="I29">
        <v>451</v>
      </c>
      <c r="Q29">
        <v>61852</v>
      </c>
    </row>
    <row r="30" spans="3:19" x14ac:dyDescent="0.3">
      <c r="C30">
        <v>2</v>
      </c>
      <c r="D30">
        <v>636</v>
      </c>
      <c r="E30">
        <v>1</v>
      </c>
      <c r="I30">
        <v>150</v>
      </c>
      <c r="Q30">
        <v>24862</v>
      </c>
    </row>
    <row r="31" spans="3:19" x14ac:dyDescent="0.3">
      <c r="C31">
        <v>2</v>
      </c>
      <c r="D31">
        <v>642</v>
      </c>
      <c r="E31">
        <v>15</v>
      </c>
      <c r="I31">
        <v>2138.75</v>
      </c>
      <c r="J31">
        <v>77</v>
      </c>
      <c r="O31">
        <v>5500</v>
      </c>
      <c r="P31">
        <v>5500</v>
      </c>
      <c r="Q31">
        <v>323732</v>
      </c>
    </row>
    <row r="32" spans="3:19" x14ac:dyDescent="0.3">
      <c r="C32">
        <v>2</v>
      </c>
      <c r="D32" t="s">
        <v>3844</v>
      </c>
      <c r="E32">
        <v>2</v>
      </c>
      <c r="I32">
        <v>304</v>
      </c>
      <c r="Q32">
        <v>48846</v>
      </c>
    </row>
    <row r="33" spans="3:19" x14ac:dyDescent="0.3">
      <c r="C33">
        <v>2</v>
      </c>
      <c r="D33">
        <v>30</v>
      </c>
      <c r="E33">
        <v>2</v>
      </c>
      <c r="I33">
        <v>304</v>
      </c>
      <c r="Q33">
        <v>48846</v>
      </c>
    </row>
    <row r="34" spans="3:19" x14ac:dyDescent="0.3">
      <c r="C34" t="s">
        <v>3846</v>
      </c>
      <c r="E34">
        <v>93.5</v>
      </c>
      <c r="I34">
        <v>12593.33</v>
      </c>
      <c r="J34">
        <v>723.5</v>
      </c>
      <c r="O34">
        <v>40064</v>
      </c>
      <c r="P34">
        <v>40064</v>
      </c>
      <c r="Q34">
        <v>3684600</v>
      </c>
      <c r="R34">
        <v>12088</v>
      </c>
      <c r="S34">
        <v>9666.9305895361449</v>
      </c>
    </row>
    <row r="35" spans="3:19" x14ac:dyDescent="0.3">
      <c r="C35">
        <v>3</v>
      </c>
      <c r="D35" t="s">
        <v>299</v>
      </c>
      <c r="E35">
        <v>14</v>
      </c>
      <c r="I35">
        <v>2468</v>
      </c>
      <c r="J35">
        <v>409</v>
      </c>
      <c r="Q35">
        <v>1336623</v>
      </c>
      <c r="S35">
        <v>3583.5972562028123</v>
      </c>
    </row>
    <row r="36" spans="3:19" x14ac:dyDescent="0.3">
      <c r="C36">
        <v>3</v>
      </c>
      <c r="D36">
        <v>99</v>
      </c>
      <c r="E36">
        <v>3</v>
      </c>
      <c r="I36">
        <v>544</v>
      </c>
      <c r="J36">
        <v>74</v>
      </c>
      <c r="Q36">
        <v>178003</v>
      </c>
      <c r="S36">
        <v>3583.5972562028123</v>
      </c>
    </row>
    <row r="37" spans="3:19" x14ac:dyDescent="0.3">
      <c r="C37">
        <v>3</v>
      </c>
      <c r="D37">
        <v>100</v>
      </c>
      <c r="E37">
        <v>3</v>
      </c>
      <c r="I37">
        <v>552</v>
      </c>
      <c r="J37">
        <v>97</v>
      </c>
      <c r="Q37">
        <v>202794</v>
      </c>
    </row>
    <row r="38" spans="3:19" x14ac:dyDescent="0.3">
      <c r="C38">
        <v>3</v>
      </c>
      <c r="D38">
        <v>101</v>
      </c>
      <c r="E38">
        <v>8</v>
      </c>
      <c r="I38">
        <v>1372</v>
      </c>
      <c r="J38">
        <v>238</v>
      </c>
      <c r="Q38">
        <v>955826</v>
      </c>
    </row>
    <row r="39" spans="3:19" x14ac:dyDescent="0.3">
      <c r="C39">
        <v>3</v>
      </c>
      <c r="D39" t="s">
        <v>3843</v>
      </c>
      <c r="E39">
        <v>75.25</v>
      </c>
      <c r="I39">
        <v>11202.2</v>
      </c>
      <c r="J39">
        <v>253</v>
      </c>
      <c r="O39">
        <v>43092</v>
      </c>
      <c r="P39">
        <v>43092</v>
      </c>
      <c r="Q39">
        <v>2232293</v>
      </c>
      <c r="R39">
        <v>7462</v>
      </c>
      <c r="S39">
        <v>6083.333333333333</v>
      </c>
    </row>
    <row r="40" spans="3:19" x14ac:dyDescent="0.3">
      <c r="C40">
        <v>3</v>
      </c>
      <c r="D40">
        <v>302</v>
      </c>
      <c r="Q40">
        <v>1521</v>
      </c>
    </row>
    <row r="41" spans="3:19" x14ac:dyDescent="0.3">
      <c r="C41">
        <v>3</v>
      </c>
      <c r="D41">
        <v>303</v>
      </c>
      <c r="E41">
        <v>19.5</v>
      </c>
      <c r="I41">
        <v>3116.75</v>
      </c>
      <c r="J41">
        <v>108</v>
      </c>
      <c r="O41">
        <v>4200</v>
      </c>
      <c r="P41">
        <v>4200</v>
      </c>
      <c r="Q41">
        <v>575916</v>
      </c>
      <c r="R41">
        <v>7462</v>
      </c>
      <c r="S41">
        <v>6083.333333333333</v>
      </c>
    </row>
    <row r="42" spans="3:19" x14ac:dyDescent="0.3">
      <c r="C42">
        <v>3</v>
      </c>
      <c r="D42">
        <v>304</v>
      </c>
      <c r="E42">
        <v>30</v>
      </c>
      <c r="I42">
        <v>4108.7</v>
      </c>
      <c r="J42">
        <v>65.5</v>
      </c>
      <c r="O42">
        <v>19068</v>
      </c>
      <c r="P42">
        <v>19068</v>
      </c>
      <c r="Q42">
        <v>1050853</v>
      </c>
    </row>
    <row r="43" spans="3:19" x14ac:dyDescent="0.3">
      <c r="C43">
        <v>3</v>
      </c>
      <c r="D43">
        <v>305</v>
      </c>
      <c r="E43">
        <v>4.75</v>
      </c>
      <c r="I43">
        <v>562</v>
      </c>
      <c r="O43">
        <v>2924</v>
      </c>
      <c r="P43">
        <v>2924</v>
      </c>
      <c r="Q43">
        <v>131783</v>
      </c>
    </row>
    <row r="44" spans="3:19" x14ac:dyDescent="0.3">
      <c r="C44">
        <v>3</v>
      </c>
      <c r="D44">
        <v>418</v>
      </c>
      <c r="E44">
        <v>2</v>
      </c>
      <c r="I44">
        <v>276</v>
      </c>
      <c r="Q44">
        <v>43222</v>
      </c>
    </row>
    <row r="45" spans="3:19" x14ac:dyDescent="0.3">
      <c r="C45">
        <v>3</v>
      </c>
      <c r="D45">
        <v>424</v>
      </c>
      <c r="O45">
        <v>3500</v>
      </c>
      <c r="P45">
        <v>3500</v>
      </c>
    </row>
    <row r="46" spans="3:19" x14ac:dyDescent="0.3">
      <c r="C46">
        <v>3</v>
      </c>
      <c r="D46">
        <v>629</v>
      </c>
      <c r="E46">
        <v>3</v>
      </c>
      <c r="I46">
        <v>517.5</v>
      </c>
      <c r="Q46">
        <v>65983</v>
      </c>
    </row>
    <row r="47" spans="3:19" x14ac:dyDescent="0.3">
      <c r="C47">
        <v>3</v>
      </c>
      <c r="D47">
        <v>636</v>
      </c>
      <c r="E47">
        <v>1</v>
      </c>
      <c r="I47">
        <v>172.5</v>
      </c>
      <c r="O47">
        <v>1000</v>
      </c>
      <c r="P47">
        <v>1000</v>
      </c>
      <c r="Q47">
        <v>26082</v>
      </c>
    </row>
    <row r="48" spans="3:19" x14ac:dyDescent="0.3">
      <c r="C48">
        <v>3</v>
      </c>
      <c r="D48">
        <v>642</v>
      </c>
      <c r="E48">
        <v>15</v>
      </c>
      <c r="I48">
        <v>2448.75</v>
      </c>
      <c r="J48">
        <v>79.5</v>
      </c>
      <c r="O48">
        <v>12400</v>
      </c>
      <c r="P48">
        <v>12400</v>
      </c>
      <c r="Q48">
        <v>336933</v>
      </c>
    </row>
    <row r="49" spans="3:19" x14ac:dyDescent="0.3">
      <c r="C49">
        <v>3</v>
      </c>
      <c r="D49" t="s">
        <v>3844</v>
      </c>
      <c r="E49">
        <v>2</v>
      </c>
      <c r="I49">
        <v>368</v>
      </c>
      <c r="Q49">
        <v>48900</v>
      </c>
    </row>
    <row r="50" spans="3:19" x14ac:dyDescent="0.3">
      <c r="C50">
        <v>3</v>
      </c>
      <c r="D50">
        <v>30</v>
      </c>
      <c r="E50">
        <v>2</v>
      </c>
      <c r="I50">
        <v>368</v>
      </c>
      <c r="Q50">
        <v>48900</v>
      </c>
    </row>
    <row r="51" spans="3:19" x14ac:dyDescent="0.3">
      <c r="C51" t="s">
        <v>3847</v>
      </c>
      <c r="E51">
        <v>91.25</v>
      </c>
      <c r="I51">
        <v>14038.2</v>
      </c>
      <c r="J51">
        <v>662</v>
      </c>
      <c r="O51">
        <v>43092</v>
      </c>
      <c r="P51">
        <v>43092</v>
      </c>
      <c r="Q51">
        <v>3617816</v>
      </c>
      <c r="R51">
        <v>7462</v>
      </c>
      <c r="S51">
        <v>9666.9305895361449</v>
      </c>
    </row>
    <row r="52" spans="3:19" x14ac:dyDescent="0.3">
      <c r="C52">
        <v>4</v>
      </c>
      <c r="D52" t="s">
        <v>299</v>
      </c>
      <c r="E52">
        <v>14</v>
      </c>
      <c r="I52">
        <v>2128.5</v>
      </c>
      <c r="J52">
        <v>389</v>
      </c>
      <c r="Q52">
        <v>1349257</v>
      </c>
      <c r="S52">
        <v>3583.5972562028123</v>
      </c>
    </row>
    <row r="53" spans="3:19" x14ac:dyDescent="0.3">
      <c r="C53">
        <v>4</v>
      </c>
      <c r="D53">
        <v>99</v>
      </c>
      <c r="E53">
        <v>3</v>
      </c>
      <c r="I53">
        <v>472</v>
      </c>
      <c r="J53">
        <v>89.5</v>
      </c>
      <c r="Q53">
        <v>192002</v>
      </c>
      <c r="S53">
        <v>3583.5972562028123</v>
      </c>
    </row>
    <row r="54" spans="3:19" x14ac:dyDescent="0.3">
      <c r="C54">
        <v>4</v>
      </c>
      <c r="D54">
        <v>100</v>
      </c>
      <c r="E54">
        <v>3</v>
      </c>
      <c r="I54">
        <v>440</v>
      </c>
      <c r="J54">
        <v>90</v>
      </c>
      <c r="Q54">
        <v>208669</v>
      </c>
    </row>
    <row r="55" spans="3:19" x14ac:dyDescent="0.3">
      <c r="C55">
        <v>4</v>
      </c>
      <c r="D55">
        <v>101</v>
      </c>
      <c r="E55">
        <v>8</v>
      </c>
      <c r="I55">
        <v>1216.5</v>
      </c>
      <c r="J55">
        <v>209.5</v>
      </c>
      <c r="Q55">
        <v>948586</v>
      </c>
    </row>
    <row r="56" spans="3:19" x14ac:dyDescent="0.3">
      <c r="C56">
        <v>4</v>
      </c>
      <c r="D56" t="s">
        <v>3843</v>
      </c>
      <c r="E56">
        <v>78.75</v>
      </c>
      <c r="I56">
        <v>10690.1</v>
      </c>
      <c r="J56">
        <v>379</v>
      </c>
      <c r="O56">
        <v>31192</v>
      </c>
      <c r="P56">
        <v>31192</v>
      </c>
      <c r="Q56">
        <v>2468832</v>
      </c>
      <c r="S56">
        <v>6083.333333333333</v>
      </c>
    </row>
    <row r="57" spans="3:19" x14ac:dyDescent="0.3">
      <c r="C57">
        <v>4</v>
      </c>
      <c r="D57">
        <v>303</v>
      </c>
      <c r="E57">
        <v>22.5</v>
      </c>
      <c r="I57">
        <v>2838.5</v>
      </c>
      <c r="J57">
        <v>147.5</v>
      </c>
      <c r="O57">
        <v>6668</v>
      </c>
      <c r="P57">
        <v>6668</v>
      </c>
      <c r="Q57">
        <v>650328</v>
      </c>
      <c r="S57">
        <v>6083.333333333333</v>
      </c>
    </row>
    <row r="58" spans="3:19" x14ac:dyDescent="0.3">
      <c r="C58">
        <v>4</v>
      </c>
      <c r="D58">
        <v>304</v>
      </c>
      <c r="E58">
        <v>30.5</v>
      </c>
      <c r="I58">
        <v>4217.58</v>
      </c>
      <c r="J58">
        <v>119</v>
      </c>
      <c r="O58">
        <v>18300</v>
      </c>
      <c r="P58">
        <v>18300</v>
      </c>
      <c r="Q58">
        <v>1163719</v>
      </c>
    </row>
    <row r="59" spans="3:19" x14ac:dyDescent="0.3">
      <c r="C59">
        <v>4</v>
      </c>
      <c r="D59">
        <v>305</v>
      </c>
      <c r="E59">
        <v>4.75</v>
      </c>
      <c r="I59">
        <v>546.52</v>
      </c>
      <c r="O59">
        <v>4224</v>
      </c>
      <c r="P59">
        <v>4224</v>
      </c>
      <c r="Q59">
        <v>151546</v>
      </c>
    </row>
    <row r="60" spans="3:19" x14ac:dyDescent="0.3">
      <c r="C60">
        <v>4</v>
      </c>
      <c r="D60">
        <v>418</v>
      </c>
      <c r="E60">
        <v>2</v>
      </c>
      <c r="I60">
        <v>288</v>
      </c>
      <c r="Q60">
        <v>51928</v>
      </c>
    </row>
    <row r="61" spans="3:19" x14ac:dyDescent="0.3">
      <c r="C61">
        <v>4</v>
      </c>
      <c r="D61">
        <v>424</v>
      </c>
      <c r="O61">
        <v>1000</v>
      </c>
      <c r="P61">
        <v>1000</v>
      </c>
    </row>
    <row r="62" spans="3:19" x14ac:dyDescent="0.3">
      <c r="C62">
        <v>4</v>
      </c>
      <c r="D62">
        <v>629</v>
      </c>
      <c r="E62">
        <v>3</v>
      </c>
      <c r="I62">
        <v>427.5</v>
      </c>
      <c r="Q62">
        <v>63972</v>
      </c>
    </row>
    <row r="63" spans="3:19" x14ac:dyDescent="0.3">
      <c r="C63">
        <v>4</v>
      </c>
      <c r="D63">
        <v>636</v>
      </c>
      <c r="E63">
        <v>1</v>
      </c>
      <c r="I63">
        <v>150</v>
      </c>
      <c r="Q63">
        <v>28077</v>
      </c>
    </row>
    <row r="64" spans="3:19" x14ac:dyDescent="0.3">
      <c r="C64">
        <v>4</v>
      </c>
      <c r="D64">
        <v>642</v>
      </c>
      <c r="E64">
        <v>15</v>
      </c>
      <c r="I64">
        <v>2222</v>
      </c>
      <c r="J64">
        <v>112.5</v>
      </c>
      <c r="O64">
        <v>1000</v>
      </c>
      <c r="P64">
        <v>1000</v>
      </c>
      <c r="Q64">
        <v>359262</v>
      </c>
    </row>
    <row r="65" spans="3:19" x14ac:dyDescent="0.3">
      <c r="C65">
        <v>4</v>
      </c>
      <c r="D65" t="s">
        <v>3844</v>
      </c>
      <c r="E65">
        <v>2</v>
      </c>
      <c r="I65">
        <v>304</v>
      </c>
      <c r="Q65">
        <v>48909</v>
      </c>
    </row>
    <row r="66" spans="3:19" x14ac:dyDescent="0.3">
      <c r="C66">
        <v>4</v>
      </c>
      <c r="D66">
        <v>30</v>
      </c>
      <c r="E66">
        <v>2</v>
      </c>
      <c r="I66">
        <v>304</v>
      </c>
      <c r="Q66">
        <v>48909</v>
      </c>
    </row>
    <row r="67" spans="3:19" x14ac:dyDescent="0.3">
      <c r="C67" t="s">
        <v>3848</v>
      </c>
      <c r="E67">
        <v>94.75</v>
      </c>
      <c r="I67">
        <v>13122.6</v>
      </c>
      <c r="J67">
        <v>768</v>
      </c>
      <c r="O67">
        <v>31192</v>
      </c>
      <c r="P67">
        <v>31192</v>
      </c>
      <c r="Q67">
        <v>3866998</v>
      </c>
      <c r="S67">
        <v>9666.9305895361449</v>
      </c>
    </row>
    <row r="68" spans="3:19" x14ac:dyDescent="0.3">
      <c r="C68">
        <v>5</v>
      </c>
      <c r="D68" t="s">
        <v>299</v>
      </c>
      <c r="E68">
        <v>14</v>
      </c>
      <c r="I68">
        <v>2156</v>
      </c>
      <c r="J68">
        <v>385</v>
      </c>
      <c r="Q68">
        <v>1375271</v>
      </c>
      <c r="S68">
        <v>3583.5972562028123</v>
      </c>
    </row>
    <row r="69" spans="3:19" x14ac:dyDescent="0.3">
      <c r="C69">
        <v>5</v>
      </c>
      <c r="D69">
        <v>99</v>
      </c>
      <c r="E69">
        <v>3</v>
      </c>
      <c r="I69">
        <v>524</v>
      </c>
      <c r="J69">
        <v>89</v>
      </c>
      <c r="Q69">
        <v>193097</v>
      </c>
      <c r="S69">
        <v>3583.5972562028123</v>
      </c>
    </row>
    <row r="70" spans="3:19" x14ac:dyDescent="0.3">
      <c r="C70">
        <v>5</v>
      </c>
      <c r="D70">
        <v>100</v>
      </c>
      <c r="E70">
        <v>3</v>
      </c>
      <c r="I70">
        <v>512</v>
      </c>
      <c r="J70">
        <v>89.5</v>
      </c>
      <c r="Q70">
        <v>205239</v>
      </c>
    </row>
    <row r="71" spans="3:19" x14ac:dyDescent="0.3">
      <c r="C71">
        <v>5</v>
      </c>
      <c r="D71">
        <v>101</v>
      </c>
      <c r="E71">
        <v>8</v>
      </c>
      <c r="I71">
        <v>1120</v>
      </c>
      <c r="J71">
        <v>206.5</v>
      </c>
      <c r="Q71">
        <v>976935</v>
      </c>
    </row>
    <row r="72" spans="3:19" x14ac:dyDescent="0.3">
      <c r="C72">
        <v>5</v>
      </c>
      <c r="D72" t="s">
        <v>3843</v>
      </c>
      <c r="E72">
        <v>78.75</v>
      </c>
      <c r="I72">
        <v>11982.5</v>
      </c>
      <c r="J72">
        <v>289</v>
      </c>
      <c r="K72">
        <v>10</v>
      </c>
      <c r="O72">
        <v>21512</v>
      </c>
      <c r="P72">
        <v>21512</v>
      </c>
      <c r="Q72">
        <v>2465306</v>
      </c>
      <c r="R72">
        <v>12318</v>
      </c>
      <c r="S72">
        <v>6083.333333333333</v>
      </c>
    </row>
    <row r="73" spans="3:19" x14ac:dyDescent="0.3">
      <c r="C73">
        <v>5</v>
      </c>
      <c r="D73">
        <v>303</v>
      </c>
      <c r="E73">
        <v>22.5</v>
      </c>
      <c r="I73">
        <v>3393.75</v>
      </c>
      <c r="J73">
        <v>135.5</v>
      </c>
      <c r="K73">
        <v>10</v>
      </c>
      <c r="O73">
        <v>4500</v>
      </c>
      <c r="P73">
        <v>4500</v>
      </c>
      <c r="Q73">
        <v>715215</v>
      </c>
      <c r="R73">
        <v>12318</v>
      </c>
      <c r="S73">
        <v>6083.333333333333</v>
      </c>
    </row>
    <row r="74" spans="3:19" x14ac:dyDescent="0.3">
      <c r="C74">
        <v>5</v>
      </c>
      <c r="D74">
        <v>304</v>
      </c>
      <c r="E74">
        <v>30.5</v>
      </c>
      <c r="I74">
        <v>4760.6000000000004</v>
      </c>
      <c r="J74">
        <v>63.5</v>
      </c>
      <c r="O74">
        <v>13162</v>
      </c>
      <c r="P74">
        <v>13162</v>
      </c>
      <c r="Q74">
        <v>1124654</v>
      </c>
    </row>
    <row r="75" spans="3:19" x14ac:dyDescent="0.3">
      <c r="C75">
        <v>5</v>
      </c>
      <c r="D75">
        <v>305</v>
      </c>
      <c r="E75">
        <v>4.75</v>
      </c>
      <c r="I75">
        <v>589.9</v>
      </c>
      <c r="O75">
        <v>3850</v>
      </c>
      <c r="P75">
        <v>3850</v>
      </c>
      <c r="Q75">
        <v>148152</v>
      </c>
    </row>
    <row r="76" spans="3:19" x14ac:dyDescent="0.3">
      <c r="C76">
        <v>5</v>
      </c>
      <c r="D76">
        <v>418</v>
      </c>
      <c r="E76">
        <v>2</v>
      </c>
      <c r="I76">
        <v>168</v>
      </c>
      <c r="Q76">
        <v>34712</v>
      </c>
    </row>
    <row r="77" spans="3:19" x14ac:dyDescent="0.3">
      <c r="C77">
        <v>5</v>
      </c>
      <c r="D77">
        <v>629</v>
      </c>
      <c r="E77">
        <v>3</v>
      </c>
      <c r="I77">
        <v>477.25</v>
      </c>
      <c r="J77">
        <v>24</v>
      </c>
      <c r="Q77">
        <v>69403</v>
      </c>
    </row>
    <row r="78" spans="3:19" x14ac:dyDescent="0.3">
      <c r="C78">
        <v>5</v>
      </c>
      <c r="D78">
        <v>636</v>
      </c>
      <c r="E78">
        <v>1</v>
      </c>
      <c r="I78">
        <v>172.5</v>
      </c>
      <c r="Q78">
        <v>26974</v>
      </c>
    </row>
    <row r="79" spans="3:19" x14ac:dyDescent="0.3">
      <c r="C79">
        <v>5</v>
      </c>
      <c r="D79">
        <v>642</v>
      </c>
      <c r="E79">
        <v>15</v>
      </c>
      <c r="I79">
        <v>2420.5</v>
      </c>
      <c r="J79">
        <v>66</v>
      </c>
      <c r="Q79">
        <v>346196</v>
      </c>
    </row>
    <row r="80" spans="3:19" x14ac:dyDescent="0.3">
      <c r="C80">
        <v>5</v>
      </c>
      <c r="D80" t="s">
        <v>3844</v>
      </c>
      <c r="E80">
        <v>2</v>
      </c>
      <c r="I80">
        <v>328</v>
      </c>
      <c r="Q80">
        <v>49602</v>
      </c>
    </row>
    <row r="81" spans="3:19" x14ac:dyDescent="0.3">
      <c r="C81">
        <v>5</v>
      </c>
      <c r="D81">
        <v>30</v>
      </c>
      <c r="E81">
        <v>2</v>
      </c>
      <c r="I81">
        <v>328</v>
      </c>
      <c r="Q81">
        <v>49602</v>
      </c>
    </row>
    <row r="82" spans="3:19" x14ac:dyDescent="0.3">
      <c r="C82" t="s">
        <v>3849</v>
      </c>
      <c r="E82">
        <v>94.75</v>
      </c>
      <c r="I82">
        <v>14466.5</v>
      </c>
      <c r="J82">
        <v>674</v>
      </c>
      <c r="K82">
        <v>10</v>
      </c>
      <c r="O82">
        <v>21512</v>
      </c>
      <c r="P82">
        <v>21512</v>
      </c>
      <c r="Q82">
        <v>3890179</v>
      </c>
      <c r="R82">
        <v>12318</v>
      </c>
      <c r="S82">
        <v>9666.9305895361449</v>
      </c>
    </row>
    <row r="83" spans="3:19" x14ac:dyDescent="0.3">
      <c r="C83">
        <v>6</v>
      </c>
      <c r="D83" t="s">
        <v>299</v>
      </c>
      <c r="E83">
        <v>13</v>
      </c>
      <c r="I83">
        <v>1968</v>
      </c>
      <c r="J83">
        <v>386</v>
      </c>
      <c r="Q83">
        <v>1303962</v>
      </c>
      <c r="S83">
        <v>3583.5972562028123</v>
      </c>
    </row>
    <row r="84" spans="3:19" x14ac:dyDescent="0.3">
      <c r="C84">
        <v>6</v>
      </c>
      <c r="D84">
        <v>99</v>
      </c>
      <c r="E84">
        <v>3</v>
      </c>
      <c r="I84">
        <v>456</v>
      </c>
      <c r="J84">
        <v>89.5</v>
      </c>
      <c r="Q84">
        <v>186534</v>
      </c>
      <c r="S84">
        <v>3583.5972562028123</v>
      </c>
    </row>
    <row r="85" spans="3:19" x14ac:dyDescent="0.3">
      <c r="C85">
        <v>6</v>
      </c>
      <c r="D85">
        <v>100</v>
      </c>
      <c r="E85">
        <v>3</v>
      </c>
      <c r="I85">
        <v>432</v>
      </c>
      <c r="J85">
        <v>89.5</v>
      </c>
      <c r="Q85">
        <v>206194</v>
      </c>
    </row>
    <row r="86" spans="3:19" x14ac:dyDescent="0.3">
      <c r="C86">
        <v>6</v>
      </c>
      <c r="D86">
        <v>101</v>
      </c>
      <c r="E86">
        <v>7</v>
      </c>
      <c r="I86">
        <v>1080</v>
      </c>
      <c r="J86">
        <v>207</v>
      </c>
      <c r="Q86">
        <v>911234</v>
      </c>
    </row>
    <row r="87" spans="3:19" x14ac:dyDescent="0.3">
      <c r="C87">
        <v>6</v>
      </c>
      <c r="D87" t="s">
        <v>3843</v>
      </c>
      <c r="E87">
        <v>77.75</v>
      </c>
      <c r="I87">
        <v>10498.6</v>
      </c>
      <c r="J87">
        <v>364</v>
      </c>
      <c r="K87">
        <v>35</v>
      </c>
      <c r="O87">
        <v>24584</v>
      </c>
      <c r="P87">
        <v>24584</v>
      </c>
      <c r="Q87">
        <v>2434135</v>
      </c>
      <c r="S87">
        <v>6083.333333333333</v>
      </c>
    </row>
    <row r="88" spans="3:19" x14ac:dyDescent="0.3">
      <c r="C88">
        <v>6</v>
      </c>
      <c r="D88">
        <v>303</v>
      </c>
      <c r="E88">
        <v>21.5</v>
      </c>
      <c r="I88">
        <v>2927.75</v>
      </c>
      <c r="J88">
        <v>168</v>
      </c>
      <c r="K88">
        <v>15</v>
      </c>
      <c r="O88">
        <v>4500</v>
      </c>
      <c r="P88">
        <v>4500</v>
      </c>
      <c r="Q88">
        <v>705726</v>
      </c>
      <c r="S88">
        <v>6083.333333333333</v>
      </c>
    </row>
    <row r="89" spans="3:19" x14ac:dyDescent="0.3">
      <c r="C89">
        <v>6</v>
      </c>
      <c r="D89">
        <v>304</v>
      </c>
      <c r="E89">
        <v>30.5</v>
      </c>
      <c r="I89">
        <v>4294.58</v>
      </c>
      <c r="J89">
        <v>89</v>
      </c>
      <c r="K89">
        <v>20</v>
      </c>
      <c r="O89">
        <v>8844</v>
      </c>
      <c r="P89">
        <v>8844</v>
      </c>
      <c r="Q89">
        <v>1115109</v>
      </c>
    </row>
    <row r="90" spans="3:19" x14ac:dyDescent="0.3">
      <c r="C90">
        <v>6</v>
      </c>
      <c r="D90">
        <v>305</v>
      </c>
      <c r="E90">
        <v>4.75</v>
      </c>
      <c r="I90">
        <v>516.77</v>
      </c>
      <c r="O90">
        <v>1300</v>
      </c>
      <c r="P90">
        <v>1300</v>
      </c>
      <c r="Q90">
        <v>153095</v>
      </c>
    </row>
    <row r="91" spans="3:19" x14ac:dyDescent="0.3">
      <c r="C91">
        <v>6</v>
      </c>
      <c r="D91">
        <v>418</v>
      </c>
      <c r="E91">
        <v>2</v>
      </c>
      <c r="I91">
        <v>165</v>
      </c>
      <c r="O91">
        <v>1300</v>
      </c>
      <c r="P91">
        <v>1300</v>
      </c>
      <c r="Q91">
        <v>25901</v>
      </c>
    </row>
    <row r="92" spans="3:19" x14ac:dyDescent="0.3">
      <c r="C92">
        <v>6</v>
      </c>
      <c r="D92">
        <v>629</v>
      </c>
      <c r="E92">
        <v>4</v>
      </c>
      <c r="I92">
        <v>547</v>
      </c>
      <c r="Q92">
        <v>79123</v>
      </c>
    </row>
    <row r="93" spans="3:19" x14ac:dyDescent="0.3">
      <c r="C93">
        <v>6</v>
      </c>
      <c r="D93">
        <v>636</v>
      </c>
      <c r="E93">
        <v>1</v>
      </c>
      <c r="I93">
        <v>165</v>
      </c>
      <c r="O93">
        <v>1400</v>
      </c>
      <c r="P93">
        <v>1400</v>
      </c>
      <c r="Q93">
        <v>27166</v>
      </c>
    </row>
    <row r="94" spans="3:19" x14ac:dyDescent="0.3">
      <c r="C94">
        <v>6</v>
      </c>
      <c r="D94">
        <v>642</v>
      </c>
      <c r="E94">
        <v>14</v>
      </c>
      <c r="I94">
        <v>1882.5</v>
      </c>
      <c r="J94">
        <v>107</v>
      </c>
      <c r="O94">
        <v>7240</v>
      </c>
      <c r="P94">
        <v>7240</v>
      </c>
      <c r="Q94">
        <v>328015</v>
      </c>
    </row>
    <row r="95" spans="3:19" x14ac:dyDescent="0.3">
      <c r="C95">
        <v>6</v>
      </c>
      <c r="D95" t="s">
        <v>3844</v>
      </c>
      <c r="E95">
        <v>2</v>
      </c>
      <c r="I95">
        <v>264</v>
      </c>
      <c r="Q95">
        <v>49996</v>
      </c>
    </row>
    <row r="96" spans="3:19" x14ac:dyDescent="0.3">
      <c r="C96">
        <v>6</v>
      </c>
      <c r="D96">
        <v>30</v>
      </c>
      <c r="E96">
        <v>2</v>
      </c>
      <c r="I96">
        <v>264</v>
      </c>
      <c r="Q96">
        <v>49996</v>
      </c>
    </row>
    <row r="97" spans="3:19" x14ac:dyDescent="0.3">
      <c r="C97" t="s">
        <v>3850</v>
      </c>
      <c r="E97">
        <v>92.75</v>
      </c>
      <c r="I97">
        <v>12730.6</v>
      </c>
      <c r="J97">
        <v>750</v>
      </c>
      <c r="K97">
        <v>35</v>
      </c>
      <c r="O97">
        <v>24584</v>
      </c>
      <c r="P97">
        <v>24584</v>
      </c>
      <c r="Q97">
        <v>3788093</v>
      </c>
      <c r="S97">
        <v>9666.9305895361449</v>
      </c>
    </row>
    <row r="98" spans="3:19" x14ac:dyDescent="0.3">
      <c r="C98">
        <v>7</v>
      </c>
      <c r="D98" t="s">
        <v>299</v>
      </c>
      <c r="E98">
        <v>14</v>
      </c>
      <c r="I98">
        <v>1892</v>
      </c>
      <c r="J98">
        <v>385</v>
      </c>
      <c r="O98">
        <v>498696</v>
      </c>
      <c r="P98">
        <v>498696</v>
      </c>
      <c r="Q98">
        <v>1801906</v>
      </c>
      <c r="S98">
        <v>3583.5972562028123</v>
      </c>
    </row>
    <row r="99" spans="3:19" x14ac:dyDescent="0.3">
      <c r="C99">
        <v>7</v>
      </c>
      <c r="D99">
        <v>99</v>
      </c>
      <c r="E99">
        <v>3</v>
      </c>
      <c r="I99">
        <v>448</v>
      </c>
      <c r="J99">
        <v>88.5</v>
      </c>
      <c r="O99">
        <v>74922</v>
      </c>
      <c r="P99">
        <v>74922</v>
      </c>
      <c r="Q99">
        <v>275630</v>
      </c>
      <c r="S99">
        <v>3583.5972562028123</v>
      </c>
    </row>
    <row r="100" spans="3:19" x14ac:dyDescent="0.3">
      <c r="C100">
        <v>7</v>
      </c>
      <c r="D100">
        <v>100</v>
      </c>
      <c r="E100">
        <v>3</v>
      </c>
      <c r="I100">
        <v>460</v>
      </c>
      <c r="J100">
        <v>89</v>
      </c>
      <c r="O100">
        <v>77576</v>
      </c>
      <c r="P100">
        <v>77576</v>
      </c>
      <c r="Q100">
        <v>288641</v>
      </c>
    </row>
    <row r="101" spans="3:19" x14ac:dyDescent="0.3">
      <c r="C101">
        <v>7</v>
      </c>
      <c r="D101">
        <v>101</v>
      </c>
      <c r="E101">
        <v>8</v>
      </c>
      <c r="I101">
        <v>984</v>
      </c>
      <c r="J101">
        <v>207.5</v>
      </c>
      <c r="O101">
        <v>346198</v>
      </c>
      <c r="P101">
        <v>346198</v>
      </c>
      <c r="Q101">
        <v>1237635</v>
      </c>
    </row>
    <row r="102" spans="3:19" x14ac:dyDescent="0.3">
      <c r="C102">
        <v>7</v>
      </c>
      <c r="D102" t="s">
        <v>3843</v>
      </c>
      <c r="E102">
        <v>75.75</v>
      </c>
      <c r="I102">
        <v>8588.2000000000007</v>
      </c>
      <c r="J102">
        <v>434</v>
      </c>
      <c r="K102">
        <v>10</v>
      </c>
      <c r="O102">
        <v>668296</v>
      </c>
      <c r="P102">
        <v>668296</v>
      </c>
      <c r="Q102">
        <v>3234831</v>
      </c>
      <c r="S102">
        <v>6083.333333333333</v>
      </c>
    </row>
    <row r="103" spans="3:19" x14ac:dyDescent="0.3">
      <c r="C103">
        <v>7</v>
      </c>
      <c r="D103">
        <v>303</v>
      </c>
      <c r="E103">
        <v>16.5</v>
      </c>
      <c r="I103">
        <v>1996.5</v>
      </c>
      <c r="J103">
        <v>182</v>
      </c>
      <c r="O103">
        <v>127961</v>
      </c>
      <c r="P103">
        <v>127961</v>
      </c>
      <c r="Q103">
        <v>723289</v>
      </c>
      <c r="S103">
        <v>6083.333333333333</v>
      </c>
    </row>
    <row r="104" spans="3:19" x14ac:dyDescent="0.3">
      <c r="C104">
        <v>7</v>
      </c>
      <c r="D104">
        <v>304</v>
      </c>
      <c r="E104">
        <v>31.5</v>
      </c>
      <c r="I104">
        <v>3547.95</v>
      </c>
      <c r="J104">
        <v>94.5</v>
      </c>
      <c r="K104">
        <v>10</v>
      </c>
      <c r="O104">
        <v>322004</v>
      </c>
      <c r="P104">
        <v>322004</v>
      </c>
      <c r="Q104">
        <v>1578466</v>
      </c>
    </row>
    <row r="105" spans="3:19" x14ac:dyDescent="0.3">
      <c r="C105">
        <v>7</v>
      </c>
      <c r="D105">
        <v>305</v>
      </c>
      <c r="E105">
        <v>5.75</v>
      </c>
      <c r="I105">
        <v>647</v>
      </c>
      <c r="O105">
        <v>82569</v>
      </c>
      <c r="P105">
        <v>82569</v>
      </c>
      <c r="Q105">
        <v>302216</v>
      </c>
    </row>
    <row r="106" spans="3:19" x14ac:dyDescent="0.3">
      <c r="C106">
        <v>7</v>
      </c>
      <c r="D106">
        <v>418</v>
      </c>
      <c r="E106">
        <v>2</v>
      </c>
      <c r="I106">
        <v>133.5</v>
      </c>
      <c r="O106">
        <v>10189</v>
      </c>
      <c r="P106">
        <v>10189</v>
      </c>
      <c r="Q106">
        <v>37987</v>
      </c>
    </row>
    <row r="107" spans="3:19" x14ac:dyDescent="0.3">
      <c r="C107">
        <v>7</v>
      </c>
      <c r="D107">
        <v>424</v>
      </c>
      <c r="O107">
        <v>27475</v>
      </c>
      <c r="P107">
        <v>27475</v>
      </c>
    </row>
    <row r="108" spans="3:19" x14ac:dyDescent="0.3">
      <c r="C108">
        <v>7</v>
      </c>
      <c r="D108">
        <v>629</v>
      </c>
      <c r="E108">
        <v>4</v>
      </c>
      <c r="I108">
        <v>452.5</v>
      </c>
      <c r="Q108">
        <v>108226</v>
      </c>
    </row>
    <row r="109" spans="3:19" x14ac:dyDescent="0.3">
      <c r="C109">
        <v>7</v>
      </c>
      <c r="D109">
        <v>636</v>
      </c>
      <c r="E109">
        <v>1</v>
      </c>
      <c r="I109">
        <v>111.5</v>
      </c>
      <c r="O109">
        <v>8619</v>
      </c>
      <c r="P109">
        <v>8619</v>
      </c>
      <c r="Q109">
        <v>36783</v>
      </c>
    </row>
    <row r="110" spans="3:19" x14ac:dyDescent="0.3">
      <c r="C110">
        <v>7</v>
      </c>
      <c r="D110">
        <v>642</v>
      </c>
      <c r="E110">
        <v>15</v>
      </c>
      <c r="I110">
        <v>1699.25</v>
      </c>
      <c r="J110">
        <v>157.5</v>
      </c>
      <c r="O110">
        <v>89479</v>
      </c>
      <c r="P110">
        <v>89479</v>
      </c>
      <c r="Q110">
        <v>447864</v>
      </c>
    </row>
    <row r="111" spans="3:19" x14ac:dyDescent="0.3">
      <c r="C111">
        <v>7</v>
      </c>
      <c r="D111" t="s">
        <v>3844</v>
      </c>
      <c r="E111">
        <v>2</v>
      </c>
      <c r="I111">
        <v>272</v>
      </c>
      <c r="O111">
        <v>50486</v>
      </c>
      <c r="P111">
        <v>50486</v>
      </c>
      <c r="Q111">
        <v>84038</v>
      </c>
    </row>
    <row r="112" spans="3:19" x14ac:dyDescent="0.3">
      <c r="C112">
        <v>7</v>
      </c>
      <c r="D112">
        <v>30</v>
      </c>
      <c r="E112">
        <v>2</v>
      </c>
      <c r="I112">
        <v>272</v>
      </c>
      <c r="O112">
        <v>50486</v>
      </c>
      <c r="P112">
        <v>50486</v>
      </c>
      <c r="Q112">
        <v>84038</v>
      </c>
    </row>
    <row r="113" spans="3:19" x14ac:dyDescent="0.3">
      <c r="C113" t="s">
        <v>3851</v>
      </c>
      <c r="E113">
        <v>91.75</v>
      </c>
      <c r="I113">
        <v>10752.2</v>
      </c>
      <c r="J113">
        <v>819</v>
      </c>
      <c r="K113">
        <v>10</v>
      </c>
      <c r="O113">
        <v>1217478</v>
      </c>
      <c r="P113">
        <v>1217478</v>
      </c>
      <c r="Q113">
        <v>5120775</v>
      </c>
      <c r="S113">
        <v>9666.9305895361449</v>
      </c>
    </row>
    <row r="114" spans="3:19" x14ac:dyDescent="0.3">
      <c r="C114">
        <v>8</v>
      </c>
      <c r="D114" t="s">
        <v>299</v>
      </c>
      <c r="E114">
        <v>13</v>
      </c>
      <c r="I114">
        <v>2040</v>
      </c>
      <c r="J114">
        <v>353</v>
      </c>
      <c r="O114">
        <v>750</v>
      </c>
      <c r="P114">
        <v>750</v>
      </c>
      <c r="Q114">
        <v>1247272</v>
      </c>
      <c r="S114">
        <v>3583.5972562028123</v>
      </c>
    </row>
    <row r="115" spans="3:19" x14ac:dyDescent="0.3">
      <c r="C115">
        <v>8</v>
      </c>
      <c r="D115">
        <v>99</v>
      </c>
      <c r="E115">
        <v>3</v>
      </c>
      <c r="I115">
        <v>392</v>
      </c>
      <c r="J115">
        <v>88</v>
      </c>
      <c r="O115">
        <v>750</v>
      </c>
      <c r="P115">
        <v>750</v>
      </c>
      <c r="Q115">
        <v>200786</v>
      </c>
      <c r="S115">
        <v>3583.5972562028123</v>
      </c>
    </row>
    <row r="116" spans="3:19" x14ac:dyDescent="0.3">
      <c r="C116">
        <v>8</v>
      </c>
      <c r="D116">
        <v>100</v>
      </c>
      <c r="E116">
        <v>3</v>
      </c>
      <c r="I116">
        <v>484</v>
      </c>
      <c r="J116">
        <v>57.5</v>
      </c>
      <c r="Q116">
        <v>187578</v>
      </c>
    </row>
    <row r="117" spans="3:19" x14ac:dyDescent="0.3">
      <c r="C117">
        <v>8</v>
      </c>
      <c r="D117">
        <v>101</v>
      </c>
      <c r="E117">
        <v>7</v>
      </c>
      <c r="I117">
        <v>1164</v>
      </c>
      <c r="J117">
        <v>207.5</v>
      </c>
      <c r="Q117">
        <v>858908</v>
      </c>
    </row>
    <row r="118" spans="3:19" x14ac:dyDescent="0.3">
      <c r="C118">
        <v>8</v>
      </c>
      <c r="D118" t="s">
        <v>3843</v>
      </c>
      <c r="E118">
        <v>78.75</v>
      </c>
      <c r="I118">
        <v>9948.7000000000007</v>
      </c>
      <c r="J118">
        <v>282</v>
      </c>
      <c r="O118">
        <v>35128</v>
      </c>
      <c r="P118">
        <v>35128</v>
      </c>
      <c r="Q118">
        <v>2557108</v>
      </c>
      <c r="S118">
        <v>6083.333333333333</v>
      </c>
    </row>
    <row r="119" spans="3:19" x14ac:dyDescent="0.3">
      <c r="C119">
        <v>8</v>
      </c>
      <c r="D119">
        <v>303</v>
      </c>
      <c r="E119">
        <v>18.5</v>
      </c>
      <c r="I119">
        <v>2636.25</v>
      </c>
      <c r="J119">
        <v>142</v>
      </c>
      <c r="O119">
        <v>8150</v>
      </c>
      <c r="P119">
        <v>8150</v>
      </c>
      <c r="Q119">
        <v>605063</v>
      </c>
      <c r="S119">
        <v>6083.333333333333</v>
      </c>
    </row>
    <row r="120" spans="3:19" x14ac:dyDescent="0.3">
      <c r="C120">
        <v>8</v>
      </c>
      <c r="D120">
        <v>304</v>
      </c>
      <c r="E120">
        <v>32.5</v>
      </c>
      <c r="I120">
        <v>3928.95</v>
      </c>
      <c r="J120">
        <v>82</v>
      </c>
      <c r="O120">
        <v>22696</v>
      </c>
      <c r="P120">
        <v>22696</v>
      </c>
      <c r="Q120">
        <v>1241672</v>
      </c>
    </row>
    <row r="121" spans="3:19" x14ac:dyDescent="0.3">
      <c r="C121">
        <v>8</v>
      </c>
      <c r="D121">
        <v>305</v>
      </c>
      <c r="E121">
        <v>5.75</v>
      </c>
      <c r="I121">
        <v>797.5</v>
      </c>
      <c r="O121">
        <v>2132</v>
      </c>
      <c r="P121">
        <v>2132</v>
      </c>
      <c r="Q121">
        <v>233547</v>
      </c>
    </row>
    <row r="122" spans="3:19" x14ac:dyDescent="0.3">
      <c r="C122">
        <v>8</v>
      </c>
      <c r="D122">
        <v>418</v>
      </c>
      <c r="E122">
        <v>2</v>
      </c>
      <c r="I122">
        <v>160.5</v>
      </c>
      <c r="O122">
        <v>1400</v>
      </c>
      <c r="P122">
        <v>1400</v>
      </c>
      <c r="Q122">
        <v>28646</v>
      </c>
    </row>
    <row r="123" spans="3:19" x14ac:dyDescent="0.3">
      <c r="C123">
        <v>8</v>
      </c>
      <c r="D123">
        <v>629</v>
      </c>
      <c r="E123">
        <v>4</v>
      </c>
      <c r="I123">
        <v>532.5</v>
      </c>
      <c r="J123">
        <v>12</v>
      </c>
      <c r="Q123">
        <v>89126</v>
      </c>
    </row>
    <row r="124" spans="3:19" x14ac:dyDescent="0.3">
      <c r="C124">
        <v>8</v>
      </c>
      <c r="D124">
        <v>636</v>
      </c>
      <c r="E124">
        <v>1</v>
      </c>
      <c r="I124">
        <v>149.5</v>
      </c>
      <c r="Q124">
        <v>26219</v>
      </c>
    </row>
    <row r="125" spans="3:19" x14ac:dyDescent="0.3">
      <c r="C125">
        <v>8</v>
      </c>
      <c r="D125">
        <v>642</v>
      </c>
      <c r="E125">
        <v>15</v>
      </c>
      <c r="I125">
        <v>1743.5</v>
      </c>
      <c r="J125">
        <v>46</v>
      </c>
      <c r="O125">
        <v>750</v>
      </c>
      <c r="P125">
        <v>750</v>
      </c>
      <c r="Q125">
        <v>332835</v>
      </c>
    </row>
    <row r="126" spans="3:19" x14ac:dyDescent="0.3">
      <c r="C126">
        <v>8</v>
      </c>
      <c r="D126" t="s">
        <v>3844</v>
      </c>
      <c r="E126">
        <v>2</v>
      </c>
      <c r="I126">
        <v>256</v>
      </c>
      <c r="O126">
        <v>15000</v>
      </c>
      <c r="P126">
        <v>15000</v>
      </c>
      <c r="Q126">
        <v>58730</v>
      </c>
    </row>
    <row r="127" spans="3:19" x14ac:dyDescent="0.3">
      <c r="C127">
        <v>8</v>
      </c>
      <c r="D127">
        <v>30</v>
      </c>
      <c r="E127">
        <v>2</v>
      </c>
      <c r="I127">
        <v>256</v>
      </c>
      <c r="O127">
        <v>15000</v>
      </c>
      <c r="P127">
        <v>15000</v>
      </c>
      <c r="Q127">
        <v>58730</v>
      </c>
    </row>
    <row r="128" spans="3:19" x14ac:dyDescent="0.3">
      <c r="C128" t="s">
        <v>3852</v>
      </c>
      <c r="E128">
        <v>93.75</v>
      </c>
      <c r="I128">
        <v>12244.7</v>
      </c>
      <c r="J128">
        <v>635</v>
      </c>
      <c r="O128">
        <v>50878</v>
      </c>
      <c r="P128">
        <v>50878</v>
      </c>
      <c r="Q128">
        <v>3863110</v>
      </c>
      <c r="S128">
        <v>9666.9305895361449</v>
      </c>
    </row>
    <row r="129" spans="3:19" x14ac:dyDescent="0.3">
      <c r="C129">
        <v>9</v>
      </c>
      <c r="D129" t="s">
        <v>299</v>
      </c>
      <c r="E129">
        <v>13</v>
      </c>
      <c r="I129">
        <v>2032</v>
      </c>
      <c r="J129">
        <v>354.5</v>
      </c>
      <c r="O129">
        <v>55000</v>
      </c>
      <c r="P129">
        <v>55000</v>
      </c>
      <c r="Q129">
        <v>1305167</v>
      </c>
      <c r="R129">
        <v>7260</v>
      </c>
      <c r="S129">
        <v>3583.5972562028123</v>
      </c>
    </row>
    <row r="130" spans="3:19" x14ac:dyDescent="0.3">
      <c r="C130">
        <v>9</v>
      </c>
      <c r="D130">
        <v>99</v>
      </c>
      <c r="E130">
        <v>3</v>
      </c>
      <c r="I130">
        <v>480</v>
      </c>
      <c r="J130">
        <v>88.5</v>
      </c>
      <c r="Q130">
        <v>197139</v>
      </c>
      <c r="R130">
        <v>7260</v>
      </c>
      <c r="S130">
        <v>3583.5972562028123</v>
      </c>
    </row>
    <row r="131" spans="3:19" x14ac:dyDescent="0.3">
      <c r="C131">
        <v>9</v>
      </c>
      <c r="D131">
        <v>100</v>
      </c>
      <c r="E131">
        <v>3</v>
      </c>
      <c r="I131">
        <v>496</v>
      </c>
      <c r="J131">
        <v>58</v>
      </c>
      <c r="Q131">
        <v>187941</v>
      </c>
    </row>
    <row r="132" spans="3:19" x14ac:dyDescent="0.3">
      <c r="C132">
        <v>9</v>
      </c>
      <c r="D132">
        <v>101</v>
      </c>
      <c r="E132">
        <v>7</v>
      </c>
      <c r="I132">
        <v>1056</v>
      </c>
      <c r="J132">
        <v>208</v>
      </c>
      <c r="O132">
        <v>55000</v>
      </c>
      <c r="P132">
        <v>55000</v>
      </c>
      <c r="Q132">
        <v>920087</v>
      </c>
    </row>
    <row r="133" spans="3:19" x14ac:dyDescent="0.3">
      <c r="C133">
        <v>9</v>
      </c>
      <c r="D133" t="s">
        <v>3843</v>
      </c>
      <c r="E133">
        <v>81.25</v>
      </c>
      <c r="I133">
        <v>10720.25</v>
      </c>
      <c r="J133">
        <v>400.5</v>
      </c>
      <c r="O133">
        <v>30128</v>
      </c>
      <c r="P133">
        <v>30128</v>
      </c>
      <c r="Q133">
        <v>2657775</v>
      </c>
      <c r="R133">
        <v>1698</v>
      </c>
      <c r="S133">
        <v>6083.333333333333</v>
      </c>
    </row>
    <row r="134" spans="3:19" x14ac:dyDescent="0.3">
      <c r="C134">
        <v>9</v>
      </c>
      <c r="D134">
        <v>303</v>
      </c>
      <c r="E134">
        <v>19.5</v>
      </c>
      <c r="I134">
        <v>2719.5</v>
      </c>
      <c r="J134">
        <v>83</v>
      </c>
      <c r="O134">
        <v>1500</v>
      </c>
      <c r="P134">
        <v>1500</v>
      </c>
      <c r="Q134">
        <v>609422</v>
      </c>
      <c r="R134">
        <v>1698</v>
      </c>
      <c r="S134">
        <v>6083.333333333333</v>
      </c>
    </row>
    <row r="135" spans="3:19" x14ac:dyDescent="0.3">
      <c r="C135">
        <v>9</v>
      </c>
      <c r="D135">
        <v>304</v>
      </c>
      <c r="E135">
        <v>32.5</v>
      </c>
      <c r="I135">
        <v>4414.6000000000004</v>
      </c>
      <c r="J135">
        <v>169</v>
      </c>
      <c r="O135">
        <v>18188</v>
      </c>
      <c r="P135">
        <v>18188</v>
      </c>
      <c r="Q135">
        <v>1299935</v>
      </c>
    </row>
    <row r="136" spans="3:19" x14ac:dyDescent="0.3">
      <c r="C136">
        <v>9</v>
      </c>
      <c r="D136">
        <v>305</v>
      </c>
      <c r="E136">
        <v>7.25</v>
      </c>
      <c r="I136">
        <v>682.4</v>
      </c>
      <c r="Q136">
        <v>235898</v>
      </c>
    </row>
    <row r="137" spans="3:19" x14ac:dyDescent="0.3">
      <c r="C137">
        <v>9</v>
      </c>
      <c r="D137">
        <v>418</v>
      </c>
      <c r="E137">
        <v>2</v>
      </c>
      <c r="I137">
        <v>84</v>
      </c>
      <c r="O137">
        <v>750</v>
      </c>
      <c r="P137">
        <v>750</v>
      </c>
      <c r="Q137">
        <v>28185</v>
      </c>
    </row>
    <row r="138" spans="3:19" x14ac:dyDescent="0.3">
      <c r="C138">
        <v>9</v>
      </c>
      <c r="D138">
        <v>424</v>
      </c>
      <c r="E138">
        <v>4</v>
      </c>
      <c r="I138">
        <v>574.5</v>
      </c>
      <c r="J138">
        <v>24</v>
      </c>
      <c r="O138">
        <v>3744</v>
      </c>
      <c r="P138">
        <v>3744</v>
      </c>
      <c r="Q138">
        <v>100841</v>
      </c>
    </row>
    <row r="139" spans="3:19" x14ac:dyDescent="0.3">
      <c r="C139">
        <v>9</v>
      </c>
      <c r="D139">
        <v>636</v>
      </c>
      <c r="E139">
        <v>1</v>
      </c>
      <c r="I139">
        <v>157.5</v>
      </c>
      <c r="O139">
        <v>1196</v>
      </c>
      <c r="P139">
        <v>1196</v>
      </c>
      <c r="Q139">
        <v>26470</v>
      </c>
    </row>
    <row r="140" spans="3:19" x14ac:dyDescent="0.3">
      <c r="C140">
        <v>9</v>
      </c>
      <c r="D140">
        <v>642</v>
      </c>
      <c r="E140">
        <v>15</v>
      </c>
      <c r="I140">
        <v>2087.75</v>
      </c>
      <c r="J140">
        <v>124.5</v>
      </c>
      <c r="O140">
        <v>4750</v>
      </c>
      <c r="P140">
        <v>4750</v>
      </c>
      <c r="Q140">
        <v>357024</v>
      </c>
    </row>
    <row r="141" spans="3:19" x14ac:dyDescent="0.3">
      <c r="C141">
        <v>9</v>
      </c>
      <c r="D141" t="s">
        <v>3844</v>
      </c>
      <c r="E141">
        <v>2</v>
      </c>
      <c r="I141">
        <v>320</v>
      </c>
      <c r="Q141">
        <v>48933</v>
      </c>
    </row>
    <row r="142" spans="3:19" x14ac:dyDescent="0.3">
      <c r="C142">
        <v>9</v>
      </c>
      <c r="D142">
        <v>30</v>
      </c>
      <c r="E142">
        <v>2</v>
      </c>
      <c r="I142">
        <v>320</v>
      </c>
      <c r="Q142">
        <v>48933</v>
      </c>
    </row>
    <row r="143" spans="3:19" x14ac:dyDescent="0.3">
      <c r="C143" t="s">
        <v>3853</v>
      </c>
      <c r="E143">
        <v>96.25</v>
      </c>
      <c r="I143">
        <v>13072.25</v>
      </c>
      <c r="J143">
        <v>755</v>
      </c>
      <c r="O143">
        <v>85128</v>
      </c>
      <c r="P143">
        <v>85128</v>
      </c>
      <c r="Q143">
        <v>4011875</v>
      </c>
      <c r="R143">
        <v>8958</v>
      </c>
      <c r="S143">
        <v>9666.9305895361449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3872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329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1545727.9500000004</v>
      </c>
      <c r="C3" s="344">
        <f t="shared" ref="C3:Z3" si="0">SUBTOTAL(9,C6:C1048576)</f>
        <v>6</v>
      </c>
      <c r="D3" s="344"/>
      <c r="E3" s="344">
        <f>SUBTOTAL(9,E6:E1048576)/4</f>
        <v>1732075.2000000007</v>
      </c>
      <c r="F3" s="344"/>
      <c r="G3" s="344">
        <f t="shared" si="0"/>
        <v>6</v>
      </c>
      <c r="H3" s="344">
        <f>SUBTOTAL(9,H6:H1048576)/4</f>
        <v>1813308.4100000011</v>
      </c>
      <c r="I3" s="347">
        <f>IF(B3&lt;&gt;0,H3/B3,"")</f>
        <v>1.173109673018464</v>
      </c>
      <c r="J3" s="345">
        <f>IF(E3&lt;&gt;0,H3/E3,"")</f>
        <v>1.0468993551781125</v>
      </c>
      <c r="K3" s="346">
        <f t="shared" si="0"/>
        <v>168173.28</v>
      </c>
      <c r="L3" s="346"/>
      <c r="M3" s="344">
        <f t="shared" si="0"/>
        <v>1.5038162195592819</v>
      </c>
      <c r="N3" s="344">
        <f t="shared" si="0"/>
        <v>361332.4</v>
      </c>
      <c r="O3" s="344"/>
      <c r="P3" s="344">
        <f t="shared" si="0"/>
        <v>3</v>
      </c>
      <c r="Q3" s="344">
        <f t="shared" si="0"/>
        <v>308079.18</v>
      </c>
      <c r="R3" s="347">
        <f>IF(K3&lt;&gt;0,Q3/K3,"")</f>
        <v>1.831915153227671</v>
      </c>
      <c r="S3" s="347">
        <f>IF(N3&lt;&gt;0,Q3/N3,"")</f>
        <v>0.85261985916568783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2016</v>
      </c>
      <c r="F5" s="867"/>
      <c r="G5" s="867"/>
      <c r="H5" s="867">
        <v>2017</v>
      </c>
      <c r="I5" s="868" t="s">
        <v>281</v>
      </c>
      <c r="J5" s="869" t="s">
        <v>2</v>
      </c>
      <c r="K5" s="866">
        <v>2015</v>
      </c>
      <c r="L5" s="867"/>
      <c r="M5" s="867"/>
      <c r="N5" s="867">
        <v>2016</v>
      </c>
      <c r="O5" s="867"/>
      <c r="P5" s="867"/>
      <c r="Q5" s="867">
        <v>2017</v>
      </c>
      <c r="R5" s="868" t="s">
        <v>281</v>
      </c>
      <c r="S5" s="869" t="s">
        <v>2</v>
      </c>
      <c r="T5" s="866">
        <v>2015</v>
      </c>
      <c r="U5" s="867"/>
      <c r="V5" s="867"/>
      <c r="W5" s="867">
        <v>2016</v>
      </c>
      <c r="X5" s="867"/>
      <c r="Y5" s="867"/>
      <c r="Z5" s="867">
        <v>2017</v>
      </c>
      <c r="AA5" s="868" t="s">
        <v>281</v>
      </c>
      <c r="AB5" s="869" t="s">
        <v>2</v>
      </c>
    </row>
    <row r="6" spans="1:28" ht="14.4" customHeight="1" x14ac:dyDescent="0.3">
      <c r="A6" s="870" t="s">
        <v>3868</v>
      </c>
      <c r="B6" s="871">
        <v>1545727.9500000007</v>
      </c>
      <c r="C6" s="872">
        <v>1</v>
      </c>
      <c r="D6" s="872">
        <v>0.8924138801825694</v>
      </c>
      <c r="E6" s="871">
        <v>1732075.2000000009</v>
      </c>
      <c r="F6" s="872">
        <v>1.120556304878876</v>
      </c>
      <c r="G6" s="872">
        <v>1</v>
      </c>
      <c r="H6" s="871">
        <v>1813308.4100000011</v>
      </c>
      <c r="I6" s="872">
        <v>1.1731096730184638</v>
      </c>
      <c r="J6" s="872">
        <v>1.0468993551781125</v>
      </c>
      <c r="K6" s="871">
        <v>84086.64</v>
      </c>
      <c r="L6" s="872">
        <v>1</v>
      </c>
      <c r="M6" s="872">
        <v>0.4654254088479195</v>
      </c>
      <c r="N6" s="871">
        <v>180666.2</v>
      </c>
      <c r="O6" s="872">
        <v>2.1485719966929349</v>
      </c>
      <c r="P6" s="872">
        <v>1</v>
      </c>
      <c r="Q6" s="871">
        <v>154039.59</v>
      </c>
      <c r="R6" s="872">
        <v>1.831915153227671</v>
      </c>
      <c r="S6" s="872">
        <v>0.85261985916568783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3869</v>
      </c>
      <c r="B7" s="874">
        <v>1531629.9500000007</v>
      </c>
      <c r="C7" s="875">
        <v>1</v>
      </c>
      <c r="D7" s="875">
        <v>0.89345767038886348</v>
      </c>
      <c r="E7" s="874">
        <v>1714272.540000001</v>
      </c>
      <c r="F7" s="875">
        <v>1.119247204587505</v>
      </c>
      <c r="G7" s="875">
        <v>1</v>
      </c>
      <c r="H7" s="874">
        <v>1788649.4100000011</v>
      </c>
      <c r="I7" s="875">
        <v>1.1678078050119092</v>
      </c>
      <c r="J7" s="875">
        <v>1.0433868409278726</v>
      </c>
      <c r="K7" s="874">
        <v>9834.6400000000012</v>
      </c>
      <c r="L7" s="875">
        <v>1</v>
      </c>
      <c r="M7" s="875">
        <v>0.58525380175981312</v>
      </c>
      <c r="N7" s="874">
        <v>16804.059999999994</v>
      </c>
      <c r="O7" s="875">
        <v>1.7086604085152066</v>
      </c>
      <c r="P7" s="875">
        <v>1</v>
      </c>
      <c r="Q7" s="874">
        <v>3190.6799999999994</v>
      </c>
      <c r="R7" s="875">
        <v>0.32443282113020905</v>
      </c>
      <c r="S7" s="875">
        <v>0.18987554198211626</v>
      </c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3870</v>
      </c>
      <c r="B8" s="874"/>
      <c r="C8" s="875"/>
      <c r="D8" s="875"/>
      <c r="E8" s="874">
        <v>0</v>
      </c>
      <c r="F8" s="875"/>
      <c r="G8" s="875"/>
      <c r="H8" s="874"/>
      <c r="I8" s="875"/>
      <c r="J8" s="875"/>
      <c r="K8" s="874"/>
      <c r="L8" s="875"/>
      <c r="M8" s="875"/>
      <c r="N8" s="874"/>
      <c r="O8" s="875"/>
      <c r="P8" s="875"/>
      <c r="Q8" s="874"/>
      <c r="R8" s="875"/>
      <c r="S8" s="875"/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thickBot="1" x14ac:dyDescent="0.35">
      <c r="A9" s="881" t="s">
        <v>3871</v>
      </c>
      <c r="B9" s="877">
        <v>14098</v>
      </c>
      <c r="C9" s="878">
        <v>1</v>
      </c>
      <c r="D9" s="878">
        <v>0.7919041311803966</v>
      </c>
      <c r="E9" s="877">
        <v>17802.66</v>
      </c>
      <c r="F9" s="878">
        <v>1.262779117605334</v>
      </c>
      <c r="G9" s="878">
        <v>1</v>
      </c>
      <c r="H9" s="877">
        <v>24659</v>
      </c>
      <c r="I9" s="878">
        <v>1.7491133494112641</v>
      </c>
      <c r="J9" s="878">
        <v>1.3851300873015606</v>
      </c>
      <c r="K9" s="877">
        <v>74252</v>
      </c>
      <c r="L9" s="878">
        <v>1</v>
      </c>
      <c r="M9" s="878">
        <v>0.45313700895154913</v>
      </c>
      <c r="N9" s="877">
        <v>163862.14000000001</v>
      </c>
      <c r="O9" s="878">
        <v>2.2068380649679473</v>
      </c>
      <c r="P9" s="878">
        <v>1</v>
      </c>
      <c r="Q9" s="877">
        <v>150848.91</v>
      </c>
      <c r="R9" s="878">
        <v>2.0315804288099986</v>
      </c>
      <c r="S9" s="878">
        <v>0.92058427895546824</v>
      </c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599</v>
      </c>
      <c r="B11" s="871">
        <v>1545727.9500000002</v>
      </c>
      <c r="C11" s="872">
        <v>1</v>
      </c>
      <c r="D11" s="872">
        <v>0.89241388018256929</v>
      </c>
      <c r="E11" s="871">
        <v>1732075.2000000004</v>
      </c>
      <c r="F11" s="872">
        <v>1.120556304878876</v>
      </c>
      <c r="G11" s="872">
        <v>1</v>
      </c>
      <c r="H11" s="871">
        <v>1813308.4100000013</v>
      </c>
      <c r="I11" s="872">
        <v>1.1731096730184642</v>
      </c>
      <c r="J11" s="873">
        <v>1.0468993551781129</v>
      </c>
    </row>
    <row r="12" spans="1:28" ht="14.4" customHeight="1" x14ac:dyDescent="0.3">
      <c r="A12" s="880" t="s">
        <v>3873</v>
      </c>
      <c r="B12" s="874">
        <v>328769.67</v>
      </c>
      <c r="C12" s="875">
        <v>1</v>
      </c>
      <c r="D12" s="875">
        <v>1.0573456798620231</v>
      </c>
      <c r="E12" s="874">
        <v>310938.67999999993</v>
      </c>
      <c r="F12" s="875">
        <v>0.94576449220513548</v>
      </c>
      <c r="G12" s="875">
        <v>1</v>
      </c>
      <c r="H12" s="874">
        <v>314416.01</v>
      </c>
      <c r="I12" s="875">
        <v>0.95634128902462334</v>
      </c>
      <c r="J12" s="876">
        <v>1.0111833304238638</v>
      </c>
    </row>
    <row r="13" spans="1:28" ht="14.4" customHeight="1" x14ac:dyDescent="0.3">
      <c r="A13" s="880" t="s">
        <v>3874</v>
      </c>
      <c r="B13" s="874">
        <v>1216958.2800000003</v>
      </c>
      <c r="C13" s="875">
        <v>1</v>
      </c>
      <c r="D13" s="875">
        <v>0.85632749765659377</v>
      </c>
      <c r="E13" s="874">
        <v>1421136.5200000005</v>
      </c>
      <c r="F13" s="875">
        <v>1.1677775182235501</v>
      </c>
      <c r="G13" s="875">
        <v>1</v>
      </c>
      <c r="H13" s="874">
        <v>1498892.4000000013</v>
      </c>
      <c r="I13" s="875">
        <v>1.2316711465244321</v>
      </c>
      <c r="J13" s="876">
        <v>1.0547138708390948</v>
      </c>
    </row>
    <row r="14" spans="1:28" ht="14.4" customHeight="1" x14ac:dyDescent="0.3">
      <c r="A14" s="882" t="s">
        <v>602</v>
      </c>
      <c r="B14" s="883"/>
      <c r="C14" s="884"/>
      <c r="D14" s="884"/>
      <c r="E14" s="883">
        <v>0</v>
      </c>
      <c r="F14" s="884"/>
      <c r="G14" s="884"/>
      <c r="H14" s="883"/>
      <c r="I14" s="884"/>
      <c r="J14" s="885"/>
    </row>
    <row r="15" spans="1:28" ht="14.4" customHeight="1" thickBot="1" x14ac:dyDescent="0.35">
      <c r="A15" s="881" t="s">
        <v>3873</v>
      </c>
      <c r="B15" s="877"/>
      <c r="C15" s="878"/>
      <c r="D15" s="878"/>
      <c r="E15" s="877">
        <v>0</v>
      </c>
      <c r="F15" s="878"/>
      <c r="G15" s="878"/>
      <c r="H15" s="877"/>
      <c r="I15" s="878"/>
      <c r="J15" s="879"/>
    </row>
    <row r="16" spans="1:28" ht="14.4" customHeight="1" x14ac:dyDescent="0.3">
      <c r="A16" s="804" t="s">
        <v>328</v>
      </c>
    </row>
    <row r="17" spans="1:1" ht="14.4" customHeight="1" x14ac:dyDescent="0.3">
      <c r="A17" s="805" t="s">
        <v>2069</v>
      </c>
    </row>
    <row r="18" spans="1:1" ht="14.4" customHeight="1" x14ac:dyDescent="0.3">
      <c r="A18" s="804" t="s">
        <v>3875</v>
      </c>
    </row>
    <row r="19" spans="1:1" ht="14.4" customHeight="1" x14ac:dyDescent="0.3">
      <c r="A19" s="804" t="s">
        <v>3876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3879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329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12760</v>
      </c>
      <c r="C3" s="404">
        <f t="shared" si="0"/>
        <v>12462</v>
      </c>
      <c r="D3" s="438">
        <f t="shared" si="0"/>
        <v>12797</v>
      </c>
      <c r="E3" s="346">
        <f t="shared" si="0"/>
        <v>1545727.95</v>
      </c>
      <c r="F3" s="344">
        <f t="shared" si="0"/>
        <v>1732075.1999999995</v>
      </c>
      <c r="G3" s="405">
        <f t="shared" si="0"/>
        <v>1813308.4099999997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2016</v>
      </c>
      <c r="D5" s="886">
        <v>2017</v>
      </c>
      <c r="E5" s="866">
        <v>2015</v>
      </c>
      <c r="F5" s="867">
        <v>2016</v>
      </c>
      <c r="G5" s="886">
        <v>2017</v>
      </c>
    </row>
    <row r="6" spans="1:7" ht="14.4" customHeight="1" x14ac:dyDescent="0.3">
      <c r="A6" s="856" t="s">
        <v>2071</v>
      </c>
      <c r="B6" s="225">
        <v>821</v>
      </c>
      <c r="C6" s="225">
        <v>1186</v>
      </c>
      <c r="D6" s="225">
        <v>455</v>
      </c>
      <c r="E6" s="887">
        <v>108055.66</v>
      </c>
      <c r="F6" s="887">
        <v>106068.31</v>
      </c>
      <c r="G6" s="888">
        <v>64826.98</v>
      </c>
    </row>
    <row r="7" spans="1:7" ht="14.4" customHeight="1" x14ac:dyDescent="0.3">
      <c r="A7" s="857" t="s">
        <v>3873</v>
      </c>
      <c r="B7" s="849">
        <v>3825</v>
      </c>
      <c r="C7" s="849">
        <v>803</v>
      </c>
      <c r="D7" s="849">
        <v>785</v>
      </c>
      <c r="E7" s="889">
        <v>328769.67</v>
      </c>
      <c r="F7" s="889">
        <v>310938.67999999993</v>
      </c>
      <c r="G7" s="890">
        <v>314416.01</v>
      </c>
    </row>
    <row r="8" spans="1:7" ht="14.4" customHeight="1" x14ac:dyDescent="0.3">
      <c r="A8" s="857" t="s">
        <v>2072</v>
      </c>
      <c r="B8" s="849">
        <v>110</v>
      </c>
      <c r="C8" s="849">
        <v>144</v>
      </c>
      <c r="D8" s="849">
        <v>140</v>
      </c>
      <c r="E8" s="889">
        <v>15915.99</v>
      </c>
      <c r="F8" s="889">
        <v>19216.990000000005</v>
      </c>
      <c r="G8" s="890">
        <v>22967.990000000005</v>
      </c>
    </row>
    <row r="9" spans="1:7" ht="14.4" customHeight="1" x14ac:dyDescent="0.3">
      <c r="A9" s="857" t="s">
        <v>2073</v>
      </c>
      <c r="B9" s="849">
        <v>773</v>
      </c>
      <c r="C9" s="849">
        <v>757</v>
      </c>
      <c r="D9" s="849">
        <v>1198</v>
      </c>
      <c r="E9" s="889">
        <v>91556.99</v>
      </c>
      <c r="F9" s="889">
        <v>89262.650000000009</v>
      </c>
      <c r="G9" s="890">
        <v>132327.98000000001</v>
      </c>
    </row>
    <row r="10" spans="1:7" ht="14.4" customHeight="1" x14ac:dyDescent="0.3">
      <c r="A10" s="857" t="s">
        <v>2074</v>
      </c>
      <c r="B10" s="849">
        <v>938</v>
      </c>
      <c r="C10" s="849">
        <v>1215</v>
      </c>
      <c r="D10" s="849">
        <v>1267</v>
      </c>
      <c r="E10" s="889">
        <v>115688.01</v>
      </c>
      <c r="F10" s="889">
        <v>140708.30999999997</v>
      </c>
      <c r="G10" s="890">
        <v>152289.96</v>
      </c>
    </row>
    <row r="11" spans="1:7" ht="14.4" customHeight="1" x14ac:dyDescent="0.3">
      <c r="A11" s="857" t="s">
        <v>2075</v>
      </c>
      <c r="B11" s="849">
        <v>544</v>
      </c>
      <c r="C11" s="849">
        <v>640</v>
      </c>
      <c r="D11" s="849">
        <v>421</v>
      </c>
      <c r="E11" s="889">
        <v>92791.32</v>
      </c>
      <c r="F11" s="889">
        <v>131107.66</v>
      </c>
      <c r="G11" s="890">
        <v>85596.33</v>
      </c>
    </row>
    <row r="12" spans="1:7" ht="14.4" customHeight="1" x14ac:dyDescent="0.3">
      <c r="A12" s="857" t="s">
        <v>2076</v>
      </c>
      <c r="B12" s="849"/>
      <c r="C12" s="849"/>
      <c r="D12" s="849">
        <v>461</v>
      </c>
      <c r="E12" s="889"/>
      <c r="F12" s="889"/>
      <c r="G12" s="890">
        <v>39418.62000000001</v>
      </c>
    </row>
    <row r="13" spans="1:7" ht="14.4" customHeight="1" x14ac:dyDescent="0.3">
      <c r="A13" s="857" t="s">
        <v>2077</v>
      </c>
      <c r="B13" s="849">
        <v>1226</v>
      </c>
      <c r="C13" s="849">
        <v>1641</v>
      </c>
      <c r="D13" s="849">
        <v>1823</v>
      </c>
      <c r="E13" s="889">
        <v>151946.32999999999</v>
      </c>
      <c r="F13" s="889">
        <v>156824.67000000001</v>
      </c>
      <c r="G13" s="890">
        <v>218732.31</v>
      </c>
    </row>
    <row r="14" spans="1:7" ht="14.4" customHeight="1" x14ac:dyDescent="0.3">
      <c r="A14" s="857" t="s">
        <v>2078</v>
      </c>
      <c r="B14" s="849">
        <v>1762</v>
      </c>
      <c r="C14" s="849">
        <v>2346</v>
      </c>
      <c r="D14" s="849">
        <v>2254</v>
      </c>
      <c r="E14" s="889">
        <v>300705.01</v>
      </c>
      <c r="F14" s="889">
        <v>360186.99</v>
      </c>
      <c r="G14" s="890">
        <v>344570.64</v>
      </c>
    </row>
    <row r="15" spans="1:7" ht="14.4" customHeight="1" x14ac:dyDescent="0.3">
      <c r="A15" s="857" t="s">
        <v>2079</v>
      </c>
      <c r="B15" s="849">
        <v>707</v>
      </c>
      <c r="C15" s="849">
        <v>1461</v>
      </c>
      <c r="D15" s="849">
        <v>1428</v>
      </c>
      <c r="E15" s="889">
        <v>92316.99</v>
      </c>
      <c r="F15" s="889">
        <v>154137.62999999995</v>
      </c>
      <c r="G15" s="890">
        <v>132397.65000000002</v>
      </c>
    </row>
    <row r="16" spans="1:7" ht="14.4" customHeight="1" x14ac:dyDescent="0.3">
      <c r="A16" s="857" t="s">
        <v>2080</v>
      </c>
      <c r="B16" s="849">
        <v>1039</v>
      </c>
      <c r="C16" s="849">
        <v>1061</v>
      </c>
      <c r="D16" s="849">
        <v>1430</v>
      </c>
      <c r="E16" s="889">
        <v>111857.66</v>
      </c>
      <c r="F16" s="889">
        <v>113031.99</v>
      </c>
      <c r="G16" s="890">
        <v>161168.31</v>
      </c>
    </row>
    <row r="17" spans="1:7" ht="14.4" customHeight="1" x14ac:dyDescent="0.3">
      <c r="A17" s="857" t="s">
        <v>2081</v>
      </c>
      <c r="B17" s="849">
        <v>17</v>
      </c>
      <c r="C17" s="849">
        <v>14</v>
      </c>
      <c r="D17" s="849">
        <v>17</v>
      </c>
      <c r="E17" s="889">
        <v>2513</v>
      </c>
      <c r="F17" s="889">
        <v>1953</v>
      </c>
      <c r="G17" s="890">
        <v>1336.67</v>
      </c>
    </row>
    <row r="18" spans="1:7" ht="14.4" customHeight="1" x14ac:dyDescent="0.3">
      <c r="A18" s="857" t="s">
        <v>3877</v>
      </c>
      <c r="B18" s="849">
        <v>6</v>
      </c>
      <c r="C18" s="849"/>
      <c r="D18" s="849">
        <v>3</v>
      </c>
      <c r="E18" s="889">
        <v>1091.33</v>
      </c>
      <c r="F18" s="889"/>
      <c r="G18" s="890">
        <v>443.33</v>
      </c>
    </row>
    <row r="19" spans="1:7" ht="14.4" customHeight="1" x14ac:dyDescent="0.3">
      <c r="A19" s="857" t="s">
        <v>3878</v>
      </c>
      <c r="B19" s="849">
        <v>42</v>
      </c>
      <c r="C19" s="849">
        <v>72</v>
      </c>
      <c r="D19" s="849">
        <v>49</v>
      </c>
      <c r="E19" s="889">
        <v>12318.99</v>
      </c>
      <c r="F19" s="889">
        <v>15704.66</v>
      </c>
      <c r="G19" s="890">
        <v>10124.99</v>
      </c>
    </row>
    <row r="20" spans="1:7" ht="14.4" customHeight="1" thickBot="1" x14ac:dyDescent="0.35">
      <c r="A20" s="893" t="s">
        <v>2082</v>
      </c>
      <c r="B20" s="851">
        <v>950</v>
      </c>
      <c r="C20" s="851">
        <v>1122</v>
      </c>
      <c r="D20" s="851">
        <v>1066</v>
      </c>
      <c r="E20" s="891">
        <v>120201</v>
      </c>
      <c r="F20" s="891">
        <v>132933.66</v>
      </c>
      <c r="G20" s="892">
        <v>132690.64000000001</v>
      </c>
    </row>
    <row r="21" spans="1:7" ht="14.4" customHeight="1" x14ac:dyDescent="0.3">
      <c r="A21" s="804" t="s">
        <v>328</v>
      </c>
    </row>
    <row r="22" spans="1:7" ht="14.4" customHeight="1" x14ac:dyDescent="0.3">
      <c r="A22" s="805" t="s">
        <v>2069</v>
      </c>
    </row>
    <row r="23" spans="1:7" ht="14.4" customHeight="1" x14ac:dyDescent="0.3">
      <c r="A23" s="804" t="s">
        <v>3875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3960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329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12841.1</v>
      </c>
      <c r="H3" s="208">
        <f t="shared" si="0"/>
        <v>1629814.59</v>
      </c>
      <c r="I3" s="78"/>
      <c r="J3" s="78"/>
      <c r="K3" s="208">
        <f t="shared" si="0"/>
        <v>12558</v>
      </c>
      <c r="L3" s="208">
        <f t="shared" si="0"/>
        <v>1912741.3999999997</v>
      </c>
      <c r="M3" s="78"/>
      <c r="N3" s="78"/>
      <c r="O3" s="208">
        <f t="shared" si="0"/>
        <v>12869.8</v>
      </c>
      <c r="P3" s="208">
        <f t="shared" si="0"/>
        <v>1967347.9999999995</v>
      </c>
      <c r="Q3" s="79">
        <f>IF(L3=0,0,P3/L3)</f>
        <v>1.0285488670867895</v>
      </c>
      <c r="R3" s="209">
        <f>IF(O3=0,0,P3/O3)</f>
        <v>152.8654679948406</v>
      </c>
    </row>
    <row r="4" spans="1:18" ht="14.4" customHeight="1" x14ac:dyDescent="0.3">
      <c r="A4" s="630" t="s">
        <v>285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2016</v>
      </c>
      <c r="L4" s="635"/>
      <c r="M4" s="206"/>
      <c r="N4" s="206"/>
      <c r="O4" s="634">
        <v>2017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3880</v>
      </c>
      <c r="C6" s="825" t="s">
        <v>602</v>
      </c>
      <c r="D6" s="825" t="s">
        <v>3881</v>
      </c>
      <c r="E6" s="825" t="s">
        <v>3882</v>
      </c>
      <c r="F6" s="825" t="s">
        <v>3883</v>
      </c>
      <c r="G6" s="225"/>
      <c r="H6" s="225"/>
      <c r="I6" s="825"/>
      <c r="J6" s="825"/>
      <c r="K6" s="225">
        <v>2</v>
      </c>
      <c r="L6" s="225">
        <v>0</v>
      </c>
      <c r="M6" s="825"/>
      <c r="N6" s="825">
        <v>0</v>
      </c>
      <c r="O6" s="225"/>
      <c r="P6" s="225"/>
      <c r="Q6" s="830"/>
      <c r="R6" s="848"/>
    </row>
    <row r="7" spans="1:18" ht="14.4" customHeight="1" x14ac:dyDescent="0.3">
      <c r="A7" s="831" t="s">
        <v>575</v>
      </c>
      <c r="B7" s="832" t="s">
        <v>3884</v>
      </c>
      <c r="C7" s="832" t="s">
        <v>599</v>
      </c>
      <c r="D7" s="832" t="s">
        <v>3885</v>
      </c>
      <c r="E7" s="832" t="s">
        <v>3886</v>
      </c>
      <c r="F7" s="832" t="s">
        <v>3887</v>
      </c>
      <c r="G7" s="849">
        <v>65.100000000000009</v>
      </c>
      <c r="H7" s="849">
        <v>9834.6400000000012</v>
      </c>
      <c r="I7" s="832">
        <v>4.0706291390728495</v>
      </c>
      <c r="J7" s="832">
        <v>151.06973886328726</v>
      </c>
      <c r="K7" s="849">
        <v>15.999999999999995</v>
      </c>
      <c r="L7" s="849">
        <v>2415.9999999999991</v>
      </c>
      <c r="M7" s="832">
        <v>1</v>
      </c>
      <c r="N7" s="832">
        <v>151</v>
      </c>
      <c r="O7" s="849">
        <v>15.599999999999996</v>
      </c>
      <c r="P7" s="849">
        <v>2160.4799999999996</v>
      </c>
      <c r="Q7" s="837">
        <v>0.8942384105960266</v>
      </c>
      <c r="R7" s="850">
        <v>138.49230769230769</v>
      </c>
    </row>
    <row r="8" spans="1:18" ht="14.4" customHeight="1" x14ac:dyDescent="0.3">
      <c r="A8" s="831" t="s">
        <v>575</v>
      </c>
      <c r="B8" s="832" t="s">
        <v>3884</v>
      </c>
      <c r="C8" s="832" t="s">
        <v>599</v>
      </c>
      <c r="D8" s="832" t="s">
        <v>3885</v>
      </c>
      <c r="E8" s="832" t="s">
        <v>3888</v>
      </c>
      <c r="F8" s="832" t="s">
        <v>746</v>
      </c>
      <c r="G8" s="849"/>
      <c r="H8" s="849"/>
      <c r="I8" s="832"/>
      <c r="J8" s="832"/>
      <c r="K8" s="849">
        <v>1.4000000000000001</v>
      </c>
      <c r="L8" s="849">
        <v>183.6</v>
      </c>
      <c r="M8" s="832">
        <v>1</v>
      </c>
      <c r="N8" s="832">
        <v>131.14285714285714</v>
      </c>
      <c r="O8" s="849"/>
      <c r="P8" s="849"/>
      <c r="Q8" s="837"/>
      <c r="R8" s="850"/>
    </row>
    <row r="9" spans="1:18" ht="14.4" customHeight="1" x14ac:dyDescent="0.3">
      <c r="A9" s="831" t="s">
        <v>575</v>
      </c>
      <c r="B9" s="832" t="s">
        <v>3884</v>
      </c>
      <c r="C9" s="832" t="s">
        <v>599</v>
      </c>
      <c r="D9" s="832" t="s">
        <v>3885</v>
      </c>
      <c r="E9" s="832" t="s">
        <v>3889</v>
      </c>
      <c r="F9" s="832" t="s">
        <v>3890</v>
      </c>
      <c r="G9" s="849"/>
      <c r="H9" s="849"/>
      <c r="I9" s="832"/>
      <c r="J9" s="832"/>
      <c r="K9" s="849">
        <v>1.9</v>
      </c>
      <c r="L9" s="849">
        <v>481.82</v>
      </c>
      <c r="M9" s="832">
        <v>1</v>
      </c>
      <c r="N9" s="832">
        <v>253.58947368421053</v>
      </c>
      <c r="O9" s="849">
        <v>3.4000000000000004</v>
      </c>
      <c r="P9" s="849">
        <v>862.18000000000006</v>
      </c>
      <c r="Q9" s="837">
        <v>1.7894234361379771</v>
      </c>
      <c r="R9" s="850">
        <v>253.58235294117645</v>
      </c>
    </row>
    <row r="10" spans="1:18" ht="14.4" customHeight="1" x14ac:dyDescent="0.3">
      <c r="A10" s="831" t="s">
        <v>575</v>
      </c>
      <c r="B10" s="832" t="s">
        <v>3884</v>
      </c>
      <c r="C10" s="832" t="s">
        <v>599</v>
      </c>
      <c r="D10" s="832" t="s">
        <v>3885</v>
      </c>
      <c r="E10" s="832" t="s">
        <v>3891</v>
      </c>
      <c r="F10" s="832" t="s">
        <v>1724</v>
      </c>
      <c r="G10" s="849"/>
      <c r="H10" s="849"/>
      <c r="I10" s="832"/>
      <c r="J10" s="832"/>
      <c r="K10" s="849">
        <v>0.2</v>
      </c>
      <c r="L10" s="849">
        <v>12.28</v>
      </c>
      <c r="M10" s="832">
        <v>1</v>
      </c>
      <c r="N10" s="832">
        <v>61.399999999999991</v>
      </c>
      <c r="O10" s="849"/>
      <c r="P10" s="849"/>
      <c r="Q10" s="837"/>
      <c r="R10" s="850"/>
    </row>
    <row r="11" spans="1:18" ht="14.4" customHeight="1" x14ac:dyDescent="0.3">
      <c r="A11" s="831" t="s">
        <v>575</v>
      </c>
      <c r="B11" s="832" t="s">
        <v>3884</v>
      </c>
      <c r="C11" s="832" t="s">
        <v>599</v>
      </c>
      <c r="D11" s="832" t="s">
        <v>3885</v>
      </c>
      <c r="E11" s="832" t="s">
        <v>3892</v>
      </c>
      <c r="F11" s="832" t="s">
        <v>3893</v>
      </c>
      <c r="G11" s="849"/>
      <c r="H11" s="849"/>
      <c r="I11" s="832"/>
      <c r="J11" s="832"/>
      <c r="K11" s="849">
        <v>1.4</v>
      </c>
      <c r="L11" s="849">
        <v>247.8</v>
      </c>
      <c r="M11" s="832">
        <v>1</v>
      </c>
      <c r="N11" s="832">
        <v>177.00000000000003</v>
      </c>
      <c r="O11" s="849"/>
      <c r="P11" s="849"/>
      <c r="Q11" s="837"/>
      <c r="R11" s="850"/>
    </row>
    <row r="12" spans="1:18" ht="14.4" customHeight="1" x14ac:dyDescent="0.3">
      <c r="A12" s="831" t="s">
        <v>575</v>
      </c>
      <c r="B12" s="832" t="s">
        <v>3884</v>
      </c>
      <c r="C12" s="832" t="s">
        <v>599</v>
      </c>
      <c r="D12" s="832" t="s">
        <v>3885</v>
      </c>
      <c r="E12" s="832" t="s">
        <v>3894</v>
      </c>
      <c r="F12" s="832" t="s">
        <v>3895</v>
      </c>
      <c r="G12" s="849"/>
      <c r="H12" s="849"/>
      <c r="I12" s="832"/>
      <c r="J12" s="832"/>
      <c r="K12" s="849">
        <v>5</v>
      </c>
      <c r="L12" s="849">
        <v>522.20000000000005</v>
      </c>
      <c r="M12" s="832">
        <v>1</v>
      </c>
      <c r="N12" s="832">
        <v>104.44000000000001</v>
      </c>
      <c r="O12" s="849"/>
      <c r="P12" s="849"/>
      <c r="Q12" s="837"/>
      <c r="R12" s="850"/>
    </row>
    <row r="13" spans="1:18" ht="14.4" customHeight="1" x14ac:dyDescent="0.3">
      <c r="A13" s="831" t="s">
        <v>575</v>
      </c>
      <c r="B13" s="832" t="s">
        <v>3884</v>
      </c>
      <c r="C13" s="832" t="s">
        <v>599</v>
      </c>
      <c r="D13" s="832" t="s">
        <v>3885</v>
      </c>
      <c r="E13" s="832" t="s">
        <v>3894</v>
      </c>
      <c r="F13" s="832"/>
      <c r="G13" s="849"/>
      <c r="H13" s="849"/>
      <c r="I13" s="832"/>
      <c r="J13" s="832"/>
      <c r="K13" s="849">
        <v>9</v>
      </c>
      <c r="L13" s="849">
        <v>939.96</v>
      </c>
      <c r="M13" s="832">
        <v>1</v>
      </c>
      <c r="N13" s="832">
        <v>104.44</v>
      </c>
      <c r="O13" s="849"/>
      <c r="P13" s="849"/>
      <c r="Q13" s="837"/>
      <c r="R13" s="850"/>
    </row>
    <row r="14" spans="1:18" ht="14.4" customHeight="1" x14ac:dyDescent="0.3">
      <c r="A14" s="831" t="s">
        <v>575</v>
      </c>
      <c r="B14" s="832" t="s">
        <v>3884</v>
      </c>
      <c r="C14" s="832" t="s">
        <v>599</v>
      </c>
      <c r="D14" s="832" t="s">
        <v>3885</v>
      </c>
      <c r="E14" s="832" t="s">
        <v>3896</v>
      </c>
      <c r="F14" s="832" t="s">
        <v>1097</v>
      </c>
      <c r="G14" s="849"/>
      <c r="H14" s="849"/>
      <c r="I14" s="832"/>
      <c r="J14" s="832"/>
      <c r="K14" s="849">
        <v>0.1</v>
      </c>
      <c r="L14" s="849">
        <v>26.4</v>
      </c>
      <c r="M14" s="832">
        <v>1</v>
      </c>
      <c r="N14" s="832">
        <v>263.99999999999994</v>
      </c>
      <c r="O14" s="849">
        <v>0.8</v>
      </c>
      <c r="P14" s="849">
        <v>168.01999999999998</v>
      </c>
      <c r="Q14" s="837">
        <v>6.3643939393939393</v>
      </c>
      <c r="R14" s="850">
        <v>210.02499999999998</v>
      </c>
    </row>
    <row r="15" spans="1:18" ht="14.4" customHeight="1" x14ac:dyDescent="0.3">
      <c r="A15" s="831" t="s">
        <v>575</v>
      </c>
      <c r="B15" s="832" t="s">
        <v>3884</v>
      </c>
      <c r="C15" s="832" t="s">
        <v>599</v>
      </c>
      <c r="D15" s="832" t="s">
        <v>3885</v>
      </c>
      <c r="E15" s="832" t="s">
        <v>3897</v>
      </c>
      <c r="F15" s="832" t="s">
        <v>3898</v>
      </c>
      <c r="G15" s="849"/>
      <c r="H15" s="849"/>
      <c r="I15" s="832"/>
      <c r="J15" s="832"/>
      <c r="K15" s="849">
        <v>4</v>
      </c>
      <c r="L15" s="849">
        <v>11974</v>
      </c>
      <c r="M15" s="832">
        <v>1</v>
      </c>
      <c r="N15" s="832">
        <v>2993.5</v>
      </c>
      <c r="O15" s="849"/>
      <c r="P15" s="849"/>
      <c r="Q15" s="837"/>
      <c r="R15" s="850"/>
    </row>
    <row r="16" spans="1:18" ht="14.4" customHeight="1" x14ac:dyDescent="0.3">
      <c r="A16" s="831" t="s">
        <v>575</v>
      </c>
      <c r="B16" s="832" t="s">
        <v>3884</v>
      </c>
      <c r="C16" s="832" t="s">
        <v>599</v>
      </c>
      <c r="D16" s="832" t="s">
        <v>3881</v>
      </c>
      <c r="E16" s="832" t="s">
        <v>3899</v>
      </c>
      <c r="F16" s="832" t="s">
        <v>3900</v>
      </c>
      <c r="G16" s="849">
        <v>153</v>
      </c>
      <c r="H16" s="849">
        <v>12393</v>
      </c>
      <c r="I16" s="832">
        <v>1.4783490397232495</v>
      </c>
      <c r="J16" s="832">
        <v>81</v>
      </c>
      <c r="K16" s="849">
        <v>101</v>
      </c>
      <c r="L16" s="849">
        <v>8383</v>
      </c>
      <c r="M16" s="832">
        <v>1</v>
      </c>
      <c r="N16" s="832">
        <v>83</v>
      </c>
      <c r="O16" s="849">
        <v>91</v>
      </c>
      <c r="P16" s="849">
        <v>7553</v>
      </c>
      <c r="Q16" s="837">
        <v>0.90099009900990101</v>
      </c>
      <c r="R16" s="850">
        <v>83</v>
      </c>
    </row>
    <row r="17" spans="1:18" ht="14.4" customHeight="1" x14ac:dyDescent="0.3">
      <c r="A17" s="831" t="s">
        <v>575</v>
      </c>
      <c r="B17" s="832" t="s">
        <v>3884</v>
      </c>
      <c r="C17" s="832" t="s">
        <v>599</v>
      </c>
      <c r="D17" s="832" t="s">
        <v>3881</v>
      </c>
      <c r="E17" s="832" t="s">
        <v>3901</v>
      </c>
      <c r="F17" s="832" t="s">
        <v>3902</v>
      </c>
      <c r="G17" s="849">
        <v>417</v>
      </c>
      <c r="H17" s="849">
        <v>14595</v>
      </c>
      <c r="I17" s="832">
        <v>1.2975640113798008</v>
      </c>
      <c r="J17" s="832">
        <v>35</v>
      </c>
      <c r="K17" s="849">
        <v>304</v>
      </c>
      <c r="L17" s="849">
        <v>11248</v>
      </c>
      <c r="M17" s="832">
        <v>1</v>
      </c>
      <c r="N17" s="832">
        <v>37</v>
      </c>
      <c r="O17" s="849">
        <v>270</v>
      </c>
      <c r="P17" s="849">
        <v>9990</v>
      </c>
      <c r="Q17" s="837">
        <v>0.88815789473684215</v>
      </c>
      <c r="R17" s="850">
        <v>37</v>
      </c>
    </row>
    <row r="18" spans="1:18" ht="14.4" customHeight="1" x14ac:dyDescent="0.3">
      <c r="A18" s="831" t="s">
        <v>575</v>
      </c>
      <c r="B18" s="832" t="s">
        <v>3884</v>
      </c>
      <c r="C18" s="832" t="s">
        <v>599</v>
      </c>
      <c r="D18" s="832" t="s">
        <v>3881</v>
      </c>
      <c r="E18" s="832" t="s">
        <v>3903</v>
      </c>
      <c r="F18" s="832" t="s">
        <v>3904</v>
      </c>
      <c r="G18" s="849">
        <v>3</v>
      </c>
      <c r="H18" s="849">
        <v>15</v>
      </c>
      <c r="I18" s="832">
        <v>0.75</v>
      </c>
      <c r="J18" s="832">
        <v>5</v>
      </c>
      <c r="K18" s="849">
        <v>4</v>
      </c>
      <c r="L18" s="849">
        <v>20</v>
      </c>
      <c r="M18" s="832">
        <v>1</v>
      </c>
      <c r="N18" s="832">
        <v>5</v>
      </c>
      <c r="O18" s="849">
        <v>3</v>
      </c>
      <c r="P18" s="849">
        <v>15</v>
      </c>
      <c r="Q18" s="837">
        <v>0.75</v>
      </c>
      <c r="R18" s="850">
        <v>5</v>
      </c>
    </row>
    <row r="19" spans="1:18" ht="14.4" customHeight="1" x14ac:dyDescent="0.3">
      <c r="A19" s="831" t="s">
        <v>575</v>
      </c>
      <c r="B19" s="832" t="s">
        <v>3884</v>
      </c>
      <c r="C19" s="832" t="s">
        <v>599</v>
      </c>
      <c r="D19" s="832" t="s">
        <v>3881</v>
      </c>
      <c r="E19" s="832" t="s">
        <v>3905</v>
      </c>
      <c r="F19" s="832" t="s">
        <v>3906</v>
      </c>
      <c r="G19" s="849"/>
      <c r="H19" s="849"/>
      <c r="I19" s="832"/>
      <c r="J19" s="832"/>
      <c r="K19" s="849">
        <v>1</v>
      </c>
      <c r="L19" s="849">
        <v>5</v>
      </c>
      <c r="M19" s="832">
        <v>1</v>
      </c>
      <c r="N19" s="832">
        <v>5</v>
      </c>
      <c r="O19" s="849">
        <v>1</v>
      </c>
      <c r="P19" s="849">
        <v>5</v>
      </c>
      <c r="Q19" s="837">
        <v>1</v>
      </c>
      <c r="R19" s="850">
        <v>5</v>
      </c>
    </row>
    <row r="20" spans="1:18" ht="14.4" customHeight="1" x14ac:dyDescent="0.3">
      <c r="A20" s="831" t="s">
        <v>575</v>
      </c>
      <c r="B20" s="832" t="s">
        <v>3884</v>
      </c>
      <c r="C20" s="832" t="s">
        <v>599</v>
      </c>
      <c r="D20" s="832" t="s">
        <v>3881</v>
      </c>
      <c r="E20" s="832" t="s">
        <v>3907</v>
      </c>
      <c r="F20" s="832" t="s">
        <v>3908</v>
      </c>
      <c r="G20" s="849">
        <v>8</v>
      </c>
      <c r="H20" s="849">
        <v>880</v>
      </c>
      <c r="I20" s="832">
        <v>0.94827586206896552</v>
      </c>
      <c r="J20" s="832">
        <v>110</v>
      </c>
      <c r="K20" s="849">
        <v>8</v>
      </c>
      <c r="L20" s="849">
        <v>928</v>
      </c>
      <c r="M20" s="832">
        <v>1</v>
      </c>
      <c r="N20" s="832">
        <v>116</v>
      </c>
      <c r="O20" s="849">
        <v>6</v>
      </c>
      <c r="P20" s="849">
        <v>696</v>
      </c>
      <c r="Q20" s="837">
        <v>0.75</v>
      </c>
      <c r="R20" s="850">
        <v>116</v>
      </c>
    </row>
    <row r="21" spans="1:18" ht="14.4" customHeight="1" x14ac:dyDescent="0.3">
      <c r="A21" s="831" t="s">
        <v>575</v>
      </c>
      <c r="B21" s="832" t="s">
        <v>3884</v>
      </c>
      <c r="C21" s="832" t="s">
        <v>599</v>
      </c>
      <c r="D21" s="832" t="s">
        <v>3881</v>
      </c>
      <c r="E21" s="832" t="s">
        <v>3909</v>
      </c>
      <c r="F21" s="832" t="s">
        <v>3910</v>
      </c>
      <c r="G21" s="849"/>
      <c r="H21" s="849"/>
      <c r="I21" s="832"/>
      <c r="J21" s="832"/>
      <c r="K21" s="849">
        <v>1</v>
      </c>
      <c r="L21" s="849">
        <v>129</v>
      </c>
      <c r="M21" s="832">
        <v>1</v>
      </c>
      <c r="N21" s="832">
        <v>129</v>
      </c>
      <c r="O21" s="849">
        <v>4</v>
      </c>
      <c r="P21" s="849">
        <v>516</v>
      </c>
      <c r="Q21" s="837">
        <v>4</v>
      </c>
      <c r="R21" s="850">
        <v>129</v>
      </c>
    </row>
    <row r="22" spans="1:18" ht="14.4" customHeight="1" x14ac:dyDescent="0.3">
      <c r="A22" s="831" t="s">
        <v>575</v>
      </c>
      <c r="B22" s="832" t="s">
        <v>3884</v>
      </c>
      <c r="C22" s="832" t="s">
        <v>599</v>
      </c>
      <c r="D22" s="832" t="s">
        <v>3881</v>
      </c>
      <c r="E22" s="832" t="s">
        <v>3911</v>
      </c>
      <c r="F22" s="832" t="s">
        <v>3912</v>
      </c>
      <c r="G22" s="849"/>
      <c r="H22" s="849"/>
      <c r="I22" s="832"/>
      <c r="J22" s="832"/>
      <c r="K22" s="849"/>
      <c r="L22" s="849"/>
      <c r="M22" s="832"/>
      <c r="N22" s="832"/>
      <c r="O22" s="849">
        <v>6</v>
      </c>
      <c r="P22" s="849">
        <v>582</v>
      </c>
      <c r="Q22" s="837"/>
      <c r="R22" s="850">
        <v>97</v>
      </c>
    </row>
    <row r="23" spans="1:18" ht="14.4" customHeight="1" x14ac:dyDescent="0.3">
      <c r="A23" s="831" t="s">
        <v>575</v>
      </c>
      <c r="B23" s="832" t="s">
        <v>3884</v>
      </c>
      <c r="C23" s="832" t="s">
        <v>599</v>
      </c>
      <c r="D23" s="832" t="s">
        <v>3881</v>
      </c>
      <c r="E23" s="832" t="s">
        <v>3913</v>
      </c>
      <c r="F23" s="832" t="s">
        <v>3914</v>
      </c>
      <c r="G23" s="849">
        <v>2350</v>
      </c>
      <c r="H23" s="849">
        <v>277300</v>
      </c>
      <c r="I23" s="832">
        <v>0.79451034324680536</v>
      </c>
      <c r="J23" s="832">
        <v>118</v>
      </c>
      <c r="K23" s="849">
        <v>2770</v>
      </c>
      <c r="L23" s="849">
        <v>349020</v>
      </c>
      <c r="M23" s="832">
        <v>1</v>
      </c>
      <c r="N23" s="832">
        <v>126</v>
      </c>
      <c r="O23" s="849">
        <v>2624</v>
      </c>
      <c r="P23" s="849">
        <v>330624</v>
      </c>
      <c r="Q23" s="837">
        <v>0.94729241877256321</v>
      </c>
      <c r="R23" s="850">
        <v>126</v>
      </c>
    </row>
    <row r="24" spans="1:18" ht="14.4" customHeight="1" x14ac:dyDescent="0.3">
      <c r="A24" s="831" t="s">
        <v>575</v>
      </c>
      <c r="B24" s="832" t="s">
        <v>3884</v>
      </c>
      <c r="C24" s="832" t="s">
        <v>599</v>
      </c>
      <c r="D24" s="832" t="s">
        <v>3881</v>
      </c>
      <c r="E24" s="832" t="s">
        <v>3915</v>
      </c>
      <c r="F24" s="832" t="s">
        <v>3916</v>
      </c>
      <c r="G24" s="849"/>
      <c r="H24" s="849"/>
      <c r="I24" s="832"/>
      <c r="J24" s="832"/>
      <c r="K24" s="849">
        <v>1</v>
      </c>
      <c r="L24" s="849">
        <v>540</v>
      </c>
      <c r="M24" s="832">
        <v>1</v>
      </c>
      <c r="N24" s="832">
        <v>540</v>
      </c>
      <c r="O24" s="849"/>
      <c r="P24" s="849"/>
      <c r="Q24" s="837"/>
      <c r="R24" s="850"/>
    </row>
    <row r="25" spans="1:18" ht="14.4" customHeight="1" x14ac:dyDescent="0.3">
      <c r="A25" s="831" t="s">
        <v>575</v>
      </c>
      <c r="B25" s="832" t="s">
        <v>3884</v>
      </c>
      <c r="C25" s="832" t="s">
        <v>599</v>
      </c>
      <c r="D25" s="832" t="s">
        <v>3881</v>
      </c>
      <c r="E25" s="832" t="s">
        <v>3917</v>
      </c>
      <c r="F25" s="832" t="s">
        <v>3918</v>
      </c>
      <c r="G25" s="849"/>
      <c r="H25" s="849"/>
      <c r="I25" s="832"/>
      <c r="J25" s="832"/>
      <c r="K25" s="849">
        <v>1</v>
      </c>
      <c r="L25" s="849">
        <v>844</v>
      </c>
      <c r="M25" s="832">
        <v>1</v>
      </c>
      <c r="N25" s="832">
        <v>844</v>
      </c>
      <c r="O25" s="849">
        <v>1</v>
      </c>
      <c r="P25" s="849">
        <v>845</v>
      </c>
      <c r="Q25" s="837">
        <v>1.0011848341232228</v>
      </c>
      <c r="R25" s="850">
        <v>845</v>
      </c>
    </row>
    <row r="26" spans="1:18" ht="14.4" customHeight="1" x14ac:dyDescent="0.3">
      <c r="A26" s="831" t="s">
        <v>575</v>
      </c>
      <c r="B26" s="832" t="s">
        <v>3884</v>
      </c>
      <c r="C26" s="832" t="s">
        <v>599</v>
      </c>
      <c r="D26" s="832" t="s">
        <v>3881</v>
      </c>
      <c r="E26" s="832" t="s">
        <v>3919</v>
      </c>
      <c r="F26" s="832" t="s">
        <v>3920</v>
      </c>
      <c r="G26" s="849">
        <v>156</v>
      </c>
      <c r="H26" s="849">
        <v>255372</v>
      </c>
      <c r="I26" s="832">
        <v>0.95772999853737018</v>
      </c>
      <c r="J26" s="832">
        <v>1637</v>
      </c>
      <c r="K26" s="849">
        <v>159</v>
      </c>
      <c r="L26" s="849">
        <v>266643</v>
      </c>
      <c r="M26" s="832">
        <v>1</v>
      </c>
      <c r="N26" s="832">
        <v>1677</v>
      </c>
      <c r="O26" s="849">
        <v>157</v>
      </c>
      <c r="P26" s="849">
        <v>263446</v>
      </c>
      <c r="Q26" s="837">
        <v>0.98801018590399903</v>
      </c>
      <c r="R26" s="850">
        <v>1678</v>
      </c>
    </row>
    <row r="27" spans="1:18" ht="14.4" customHeight="1" x14ac:dyDescent="0.3">
      <c r="A27" s="831" t="s">
        <v>575</v>
      </c>
      <c r="B27" s="832" t="s">
        <v>3884</v>
      </c>
      <c r="C27" s="832" t="s">
        <v>599</v>
      </c>
      <c r="D27" s="832" t="s">
        <v>3881</v>
      </c>
      <c r="E27" s="832" t="s">
        <v>3921</v>
      </c>
      <c r="F27" s="832" t="s">
        <v>3922</v>
      </c>
      <c r="G27" s="849">
        <v>25</v>
      </c>
      <c r="H27" s="849">
        <v>0</v>
      </c>
      <c r="I27" s="832"/>
      <c r="J27" s="832">
        <v>0</v>
      </c>
      <c r="K27" s="849">
        <v>24</v>
      </c>
      <c r="L27" s="849">
        <v>0</v>
      </c>
      <c r="M27" s="832"/>
      <c r="N27" s="832">
        <v>0</v>
      </c>
      <c r="O27" s="849">
        <v>25</v>
      </c>
      <c r="P27" s="849">
        <v>0</v>
      </c>
      <c r="Q27" s="837"/>
      <c r="R27" s="850">
        <v>0</v>
      </c>
    </row>
    <row r="28" spans="1:18" ht="14.4" customHeight="1" x14ac:dyDescent="0.3">
      <c r="A28" s="831" t="s">
        <v>575</v>
      </c>
      <c r="B28" s="832" t="s">
        <v>3884</v>
      </c>
      <c r="C28" s="832" t="s">
        <v>599</v>
      </c>
      <c r="D28" s="832" t="s">
        <v>3881</v>
      </c>
      <c r="E28" s="832" t="s">
        <v>3923</v>
      </c>
      <c r="F28" s="832" t="s">
        <v>3924</v>
      </c>
      <c r="G28" s="849">
        <v>5619</v>
      </c>
      <c r="H28" s="849">
        <v>66799.950000000026</v>
      </c>
      <c r="I28" s="832">
        <v>0.37388058222877152</v>
      </c>
      <c r="J28" s="832">
        <v>11.88822744260545</v>
      </c>
      <c r="K28" s="849">
        <v>5360</v>
      </c>
      <c r="L28" s="849">
        <v>178666.5399999998</v>
      </c>
      <c r="M28" s="832">
        <v>1</v>
      </c>
      <c r="N28" s="832">
        <v>33.333309701492503</v>
      </c>
      <c r="O28" s="849">
        <v>5561</v>
      </c>
      <c r="P28" s="849">
        <v>185366.40999999974</v>
      </c>
      <c r="Q28" s="837">
        <v>1.0374992989733833</v>
      </c>
      <c r="R28" s="850">
        <v>33.333287178564959</v>
      </c>
    </row>
    <row r="29" spans="1:18" ht="14.4" customHeight="1" x14ac:dyDescent="0.3">
      <c r="A29" s="831" t="s">
        <v>575</v>
      </c>
      <c r="B29" s="832" t="s">
        <v>3884</v>
      </c>
      <c r="C29" s="832" t="s">
        <v>599</v>
      </c>
      <c r="D29" s="832" t="s">
        <v>3881</v>
      </c>
      <c r="E29" s="832" t="s">
        <v>3925</v>
      </c>
      <c r="F29" s="832" t="s">
        <v>3926</v>
      </c>
      <c r="G29" s="849">
        <v>3325</v>
      </c>
      <c r="H29" s="849">
        <v>781375</v>
      </c>
      <c r="I29" s="832">
        <v>1.1238439742833719</v>
      </c>
      <c r="J29" s="832">
        <v>235</v>
      </c>
      <c r="K29" s="849">
        <v>2770</v>
      </c>
      <c r="L29" s="849">
        <v>695270</v>
      </c>
      <c r="M29" s="832">
        <v>1</v>
      </c>
      <c r="N29" s="832">
        <v>251</v>
      </c>
      <c r="O29" s="849">
        <v>2899</v>
      </c>
      <c r="P29" s="849">
        <v>727649</v>
      </c>
      <c r="Q29" s="837">
        <v>1.0465703971119134</v>
      </c>
      <c r="R29" s="850">
        <v>251</v>
      </c>
    </row>
    <row r="30" spans="1:18" ht="14.4" customHeight="1" x14ac:dyDescent="0.3">
      <c r="A30" s="831" t="s">
        <v>575</v>
      </c>
      <c r="B30" s="832" t="s">
        <v>3884</v>
      </c>
      <c r="C30" s="832" t="s">
        <v>599</v>
      </c>
      <c r="D30" s="832" t="s">
        <v>3881</v>
      </c>
      <c r="E30" s="832" t="s">
        <v>3927</v>
      </c>
      <c r="F30" s="832" t="s">
        <v>3928</v>
      </c>
      <c r="G30" s="849">
        <v>130</v>
      </c>
      <c r="H30" s="849">
        <v>14040</v>
      </c>
      <c r="I30" s="832">
        <v>0.8645320197044335</v>
      </c>
      <c r="J30" s="832">
        <v>108</v>
      </c>
      <c r="K30" s="849">
        <v>140</v>
      </c>
      <c r="L30" s="849">
        <v>16240</v>
      </c>
      <c r="M30" s="832">
        <v>1</v>
      </c>
      <c r="N30" s="832">
        <v>116</v>
      </c>
      <c r="O30" s="849">
        <v>178</v>
      </c>
      <c r="P30" s="849">
        <v>20648</v>
      </c>
      <c r="Q30" s="837">
        <v>1.2714285714285714</v>
      </c>
      <c r="R30" s="850">
        <v>116</v>
      </c>
    </row>
    <row r="31" spans="1:18" ht="14.4" customHeight="1" x14ac:dyDescent="0.3">
      <c r="A31" s="831" t="s">
        <v>575</v>
      </c>
      <c r="B31" s="832" t="s">
        <v>3884</v>
      </c>
      <c r="C31" s="832" t="s">
        <v>599</v>
      </c>
      <c r="D31" s="832" t="s">
        <v>3881</v>
      </c>
      <c r="E31" s="832" t="s">
        <v>3929</v>
      </c>
      <c r="F31" s="832" t="s">
        <v>3930</v>
      </c>
      <c r="G31" s="849"/>
      <c r="H31" s="849"/>
      <c r="I31" s="832"/>
      <c r="J31" s="832"/>
      <c r="K31" s="849">
        <v>8</v>
      </c>
      <c r="L31" s="849">
        <v>296</v>
      </c>
      <c r="M31" s="832">
        <v>1</v>
      </c>
      <c r="N31" s="832">
        <v>37</v>
      </c>
      <c r="O31" s="849">
        <v>6</v>
      </c>
      <c r="P31" s="849">
        <v>222</v>
      </c>
      <c r="Q31" s="837">
        <v>0.75</v>
      </c>
      <c r="R31" s="850">
        <v>37</v>
      </c>
    </row>
    <row r="32" spans="1:18" ht="14.4" customHeight="1" x14ac:dyDescent="0.3">
      <c r="A32" s="831" t="s">
        <v>575</v>
      </c>
      <c r="B32" s="832" t="s">
        <v>3884</v>
      </c>
      <c r="C32" s="832" t="s">
        <v>599</v>
      </c>
      <c r="D32" s="832" t="s">
        <v>3881</v>
      </c>
      <c r="E32" s="832" t="s">
        <v>3931</v>
      </c>
      <c r="F32" s="832" t="s">
        <v>3932</v>
      </c>
      <c r="G32" s="849">
        <v>157</v>
      </c>
      <c r="H32" s="849">
        <v>12874</v>
      </c>
      <c r="I32" s="832">
        <v>0.94149480766418014</v>
      </c>
      <c r="J32" s="832">
        <v>82</v>
      </c>
      <c r="K32" s="849">
        <v>159</v>
      </c>
      <c r="L32" s="849">
        <v>13674</v>
      </c>
      <c r="M32" s="832">
        <v>1</v>
      </c>
      <c r="N32" s="832">
        <v>86</v>
      </c>
      <c r="O32" s="849">
        <v>159</v>
      </c>
      <c r="P32" s="849">
        <v>13674</v>
      </c>
      <c r="Q32" s="837">
        <v>1</v>
      </c>
      <c r="R32" s="850">
        <v>86</v>
      </c>
    </row>
    <row r="33" spans="1:18" ht="14.4" customHeight="1" x14ac:dyDescent="0.3">
      <c r="A33" s="831" t="s">
        <v>575</v>
      </c>
      <c r="B33" s="832" t="s">
        <v>3884</v>
      </c>
      <c r="C33" s="832" t="s">
        <v>599</v>
      </c>
      <c r="D33" s="832" t="s">
        <v>3881</v>
      </c>
      <c r="E33" s="832" t="s">
        <v>3933</v>
      </c>
      <c r="F33" s="832" t="s">
        <v>3934</v>
      </c>
      <c r="G33" s="849"/>
      <c r="H33" s="849"/>
      <c r="I33" s="832"/>
      <c r="J33" s="832"/>
      <c r="K33" s="849">
        <v>4</v>
      </c>
      <c r="L33" s="849">
        <v>128</v>
      </c>
      <c r="M33" s="832">
        <v>1</v>
      </c>
      <c r="N33" s="832">
        <v>32</v>
      </c>
      <c r="O33" s="849">
        <v>1</v>
      </c>
      <c r="P33" s="849">
        <v>32</v>
      </c>
      <c r="Q33" s="837">
        <v>0.25</v>
      </c>
      <c r="R33" s="850">
        <v>32</v>
      </c>
    </row>
    <row r="34" spans="1:18" ht="14.4" customHeight="1" x14ac:dyDescent="0.3">
      <c r="A34" s="831" t="s">
        <v>575</v>
      </c>
      <c r="B34" s="832" t="s">
        <v>3884</v>
      </c>
      <c r="C34" s="832" t="s">
        <v>599</v>
      </c>
      <c r="D34" s="832" t="s">
        <v>3881</v>
      </c>
      <c r="E34" s="832" t="s">
        <v>3935</v>
      </c>
      <c r="F34" s="832" t="s">
        <v>3936</v>
      </c>
      <c r="G34" s="849"/>
      <c r="H34" s="849"/>
      <c r="I34" s="832"/>
      <c r="J34" s="832"/>
      <c r="K34" s="849">
        <v>15</v>
      </c>
      <c r="L34" s="849">
        <v>1965</v>
      </c>
      <c r="M34" s="832">
        <v>1</v>
      </c>
      <c r="N34" s="832">
        <v>131</v>
      </c>
      <c r="O34" s="849"/>
      <c r="P34" s="849"/>
      <c r="Q34" s="837"/>
      <c r="R34" s="850"/>
    </row>
    <row r="35" spans="1:18" ht="14.4" customHeight="1" x14ac:dyDescent="0.3">
      <c r="A35" s="831" t="s">
        <v>575</v>
      </c>
      <c r="B35" s="832" t="s">
        <v>3884</v>
      </c>
      <c r="C35" s="832" t="s">
        <v>599</v>
      </c>
      <c r="D35" s="832" t="s">
        <v>3881</v>
      </c>
      <c r="E35" s="832" t="s">
        <v>3937</v>
      </c>
      <c r="F35" s="832" t="s">
        <v>3938</v>
      </c>
      <c r="G35" s="849">
        <v>1</v>
      </c>
      <c r="H35" s="849">
        <v>436</v>
      </c>
      <c r="I35" s="832"/>
      <c r="J35" s="832">
        <v>436</v>
      </c>
      <c r="K35" s="849"/>
      <c r="L35" s="849"/>
      <c r="M35" s="832"/>
      <c r="N35" s="832"/>
      <c r="O35" s="849"/>
      <c r="P35" s="849"/>
      <c r="Q35" s="837"/>
      <c r="R35" s="850"/>
    </row>
    <row r="36" spans="1:18" ht="14.4" customHeight="1" x14ac:dyDescent="0.3">
      <c r="A36" s="831" t="s">
        <v>575</v>
      </c>
      <c r="B36" s="832" t="s">
        <v>3884</v>
      </c>
      <c r="C36" s="832" t="s">
        <v>599</v>
      </c>
      <c r="D36" s="832" t="s">
        <v>3881</v>
      </c>
      <c r="E36" s="832" t="s">
        <v>3939</v>
      </c>
      <c r="F36" s="832" t="s">
        <v>3940</v>
      </c>
      <c r="G36" s="849"/>
      <c r="H36" s="849"/>
      <c r="I36" s="832"/>
      <c r="J36" s="832"/>
      <c r="K36" s="849">
        <v>2</v>
      </c>
      <c r="L36" s="849">
        <v>118</v>
      </c>
      <c r="M36" s="832">
        <v>1</v>
      </c>
      <c r="N36" s="832">
        <v>59</v>
      </c>
      <c r="O36" s="849">
        <v>3</v>
      </c>
      <c r="P36" s="849">
        <v>177</v>
      </c>
      <c r="Q36" s="837">
        <v>1.5</v>
      </c>
      <c r="R36" s="850">
        <v>59</v>
      </c>
    </row>
    <row r="37" spans="1:18" ht="14.4" customHeight="1" x14ac:dyDescent="0.3">
      <c r="A37" s="831" t="s">
        <v>575</v>
      </c>
      <c r="B37" s="832" t="s">
        <v>3884</v>
      </c>
      <c r="C37" s="832" t="s">
        <v>599</v>
      </c>
      <c r="D37" s="832" t="s">
        <v>3881</v>
      </c>
      <c r="E37" s="832" t="s">
        <v>3941</v>
      </c>
      <c r="F37" s="832" t="s">
        <v>3942</v>
      </c>
      <c r="G37" s="849">
        <v>2</v>
      </c>
      <c r="H37" s="849">
        <v>228</v>
      </c>
      <c r="I37" s="832">
        <v>0.93442622950819676</v>
      </c>
      <c r="J37" s="832">
        <v>114</v>
      </c>
      <c r="K37" s="849">
        <v>2</v>
      </c>
      <c r="L37" s="849">
        <v>244</v>
      </c>
      <c r="M37" s="832">
        <v>1</v>
      </c>
      <c r="N37" s="832">
        <v>122</v>
      </c>
      <c r="O37" s="849"/>
      <c r="P37" s="849"/>
      <c r="Q37" s="837"/>
      <c r="R37" s="850"/>
    </row>
    <row r="38" spans="1:18" ht="14.4" customHeight="1" x14ac:dyDescent="0.3">
      <c r="A38" s="831" t="s">
        <v>575</v>
      </c>
      <c r="B38" s="832" t="s">
        <v>3884</v>
      </c>
      <c r="C38" s="832" t="s">
        <v>599</v>
      </c>
      <c r="D38" s="832" t="s">
        <v>3881</v>
      </c>
      <c r="E38" s="832" t="s">
        <v>3943</v>
      </c>
      <c r="F38" s="832" t="s">
        <v>3944</v>
      </c>
      <c r="G38" s="849">
        <v>50</v>
      </c>
      <c r="H38" s="849">
        <v>8950</v>
      </c>
      <c r="I38" s="832">
        <v>0.80175580041207561</v>
      </c>
      <c r="J38" s="832">
        <v>179</v>
      </c>
      <c r="K38" s="849">
        <v>61</v>
      </c>
      <c r="L38" s="849">
        <v>11163</v>
      </c>
      <c r="M38" s="832">
        <v>1</v>
      </c>
      <c r="N38" s="832">
        <v>183</v>
      </c>
      <c r="O38" s="849">
        <v>50</v>
      </c>
      <c r="P38" s="849">
        <v>9150</v>
      </c>
      <c r="Q38" s="837">
        <v>0.81967213114754101</v>
      </c>
      <c r="R38" s="850">
        <v>183</v>
      </c>
    </row>
    <row r="39" spans="1:18" ht="14.4" customHeight="1" x14ac:dyDescent="0.3">
      <c r="A39" s="831" t="s">
        <v>575</v>
      </c>
      <c r="B39" s="832" t="s">
        <v>3884</v>
      </c>
      <c r="C39" s="832" t="s">
        <v>599</v>
      </c>
      <c r="D39" s="832" t="s">
        <v>3881</v>
      </c>
      <c r="E39" s="832" t="s">
        <v>3945</v>
      </c>
      <c r="F39" s="832" t="s">
        <v>3946</v>
      </c>
      <c r="G39" s="849">
        <v>1</v>
      </c>
      <c r="H39" s="849">
        <v>635</v>
      </c>
      <c r="I39" s="832">
        <v>0.97993827160493829</v>
      </c>
      <c r="J39" s="832">
        <v>635</v>
      </c>
      <c r="K39" s="849">
        <v>1</v>
      </c>
      <c r="L39" s="849">
        <v>648</v>
      </c>
      <c r="M39" s="832">
        <v>1</v>
      </c>
      <c r="N39" s="832">
        <v>648</v>
      </c>
      <c r="O39" s="849"/>
      <c r="P39" s="849"/>
      <c r="Q39" s="837"/>
      <c r="R39" s="850"/>
    </row>
    <row r="40" spans="1:18" ht="14.4" customHeight="1" x14ac:dyDescent="0.3">
      <c r="A40" s="831" t="s">
        <v>575</v>
      </c>
      <c r="B40" s="832" t="s">
        <v>3884</v>
      </c>
      <c r="C40" s="832" t="s">
        <v>599</v>
      </c>
      <c r="D40" s="832" t="s">
        <v>3881</v>
      </c>
      <c r="E40" s="832" t="s">
        <v>3947</v>
      </c>
      <c r="F40" s="832" t="s">
        <v>3948</v>
      </c>
      <c r="G40" s="849">
        <v>244</v>
      </c>
      <c r="H40" s="849">
        <v>85156</v>
      </c>
      <c r="I40" s="832">
        <v>0.53862112586970268</v>
      </c>
      <c r="J40" s="832">
        <v>349</v>
      </c>
      <c r="K40" s="849">
        <v>425</v>
      </c>
      <c r="L40" s="849">
        <v>158100</v>
      </c>
      <c r="M40" s="832">
        <v>1</v>
      </c>
      <c r="N40" s="832">
        <v>372</v>
      </c>
      <c r="O40" s="849">
        <v>583</v>
      </c>
      <c r="P40" s="849">
        <v>217459</v>
      </c>
      <c r="Q40" s="837">
        <v>1.3754522454142948</v>
      </c>
      <c r="R40" s="850">
        <v>373</v>
      </c>
    </row>
    <row r="41" spans="1:18" ht="14.4" customHeight="1" x14ac:dyDescent="0.3">
      <c r="A41" s="831" t="s">
        <v>575</v>
      </c>
      <c r="B41" s="832" t="s">
        <v>3884</v>
      </c>
      <c r="C41" s="832" t="s">
        <v>599</v>
      </c>
      <c r="D41" s="832" t="s">
        <v>3881</v>
      </c>
      <c r="E41" s="832" t="s">
        <v>3949</v>
      </c>
      <c r="F41" s="832" t="s">
        <v>3950</v>
      </c>
      <c r="G41" s="849">
        <v>41</v>
      </c>
      <c r="H41" s="849">
        <v>0</v>
      </c>
      <c r="I41" s="832"/>
      <c r="J41" s="832">
        <v>0</v>
      </c>
      <c r="K41" s="849">
        <v>41</v>
      </c>
      <c r="L41" s="849">
        <v>0</v>
      </c>
      <c r="M41" s="832"/>
      <c r="N41" s="832">
        <v>0</v>
      </c>
      <c r="O41" s="849">
        <v>35</v>
      </c>
      <c r="P41" s="849">
        <v>0</v>
      </c>
      <c r="Q41" s="837"/>
      <c r="R41" s="850">
        <v>0</v>
      </c>
    </row>
    <row r="42" spans="1:18" ht="14.4" customHeight="1" x14ac:dyDescent="0.3">
      <c r="A42" s="831" t="s">
        <v>575</v>
      </c>
      <c r="B42" s="832" t="s">
        <v>3884</v>
      </c>
      <c r="C42" s="832" t="s">
        <v>599</v>
      </c>
      <c r="D42" s="832" t="s">
        <v>3881</v>
      </c>
      <c r="E42" s="832" t="s">
        <v>3951</v>
      </c>
      <c r="F42" s="832" t="s">
        <v>3952</v>
      </c>
      <c r="G42" s="849">
        <v>1</v>
      </c>
      <c r="H42" s="849">
        <v>581</v>
      </c>
      <c r="I42" s="832"/>
      <c r="J42" s="832">
        <v>581</v>
      </c>
      <c r="K42" s="849"/>
      <c r="L42" s="849"/>
      <c r="M42" s="832"/>
      <c r="N42" s="832"/>
      <c r="O42" s="849"/>
      <c r="P42" s="849"/>
      <c r="Q42" s="837"/>
      <c r="R42" s="850"/>
    </row>
    <row r="43" spans="1:18" ht="14.4" customHeight="1" x14ac:dyDescent="0.3">
      <c r="A43" s="831" t="s">
        <v>575</v>
      </c>
      <c r="B43" s="832" t="s">
        <v>3953</v>
      </c>
      <c r="C43" s="832" t="s">
        <v>599</v>
      </c>
      <c r="D43" s="832" t="s">
        <v>3885</v>
      </c>
      <c r="E43" s="832" t="s">
        <v>3897</v>
      </c>
      <c r="F43" s="832" t="s">
        <v>3898</v>
      </c>
      <c r="G43" s="849">
        <v>16</v>
      </c>
      <c r="H43" s="849">
        <v>74252</v>
      </c>
      <c r="I43" s="832">
        <v>0.45313700895154913</v>
      </c>
      <c r="J43" s="832">
        <v>4640.75</v>
      </c>
      <c r="K43" s="849">
        <v>57</v>
      </c>
      <c r="L43" s="849">
        <v>163862.14000000001</v>
      </c>
      <c r="M43" s="832">
        <v>1</v>
      </c>
      <c r="N43" s="832">
        <v>2874.7743859649127</v>
      </c>
      <c r="O43" s="849">
        <v>53</v>
      </c>
      <c r="P43" s="849">
        <v>150848.91</v>
      </c>
      <c r="Q43" s="837">
        <v>0.92058427895546824</v>
      </c>
      <c r="R43" s="850">
        <v>2846.2058490566037</v>
      </c>
    </row>
    <row r="44" spans="1:18" ht="14.4" customHeight="1" x14ac:dyDescent="0.3">
      <c r="A44" s="831" t="s">
        <v>575</v>
      </c>
      <c r="B44" s="832" t="s">
        <v>3953</v>
      </c>
      <c r="C44" s="832" t="s">
        <v>599</v>
      </c>
      <c r="D44" s="832" t="s">
        <v>3881</v>
      </c>
      <c r="E44" s="832" t="s">
        <v>3901</v>
      </c>
      <c r="F44" s="832" t="s">
        <v>3902</v>
      </c>
      <c r="G44" s="849"/>
      <c r="H44" s="849"/>
      <c r="I44" s="832"/>
      <c r="J44" s="832"/>
      <c r="K44" s="849">
        <v>1</v>
      </c>
      <c r="L44" s="849">
        <v>37</v>
      </c>
      <c r="M44" s="832">
        <v>1</v>
      </c>
      <c r="N44" s="832">
        <v>37</v>
      </c>
      <c r="O44" s="849"/>
      <c r="P44" s="849"/>
      <c r="Q44" s="837"/>
      <c r="R44" s="850"/>
    </row>
    <row r="45" spans="1:18" ht="14.4" customHeight="1" x14ac:dyDescent="0.3">
      <c r="A45" s="831" t="s">
        <v>575</v>
      </c>
      <c r="B45" s="832" t="s">
        <v>3953</v>
      </c>
      <c r="C45" s="832" t="s">
        <v>599</v>
      </c>
      <c r="D45" s="832" t="s">
        <v>3881</v>
      </c>
      <c r="E45" s="832" t="s">
        <v>3903</v>
      </c>
      <c r="F45" s="832" t="s">
        <v>3904</v>
      </c>
      <c r="G45" s="849"/>
      <c r="H45" s="849"/>
      <c r="I45" s="832"/>
      <c r="J45" s="832"/>
      <c r="K45" s="849">
        <v>1</v>
      </c>
      <c r="L45" s="849">
        <v>5</v>
      </c>
      <c r="M45" s="832">
        <v>1</v>
      </c>
      <c r="N45" s="832">
        <v>5</v>
      </c>
      <c r="O45" s="849"/>
      <c r="P45" s="849"/>
      <c r="Q45" s="837"/>
      <c r="R45" s="850"/>
    </row>
    <row r="46" spans="1:18" ht="14.4" customHeight="1" x14ac:dyDescent="0.3">
      <c r="A46" s="831" t="s">
        <v>575</v>
      </c>
      <c r="B46" s="832" t="s">
        <v>3953</v>
      </c>
      <c r="C46" s="832" t="s">
        <v>599</v>
      </c>
      <c r="D46" s="832" t="s">
        <v>3881</v>
      </c>
      <c r="E46" s="832" t="s">
        <v>3954</v>
      </c>
      <c r="F46" s="832" t="s">
        <v>3955</v>
      </c>
      <c r="G46" s="849"/>
      <c r="H46" s="849"/>
      <c r="I46" s="832"/>
      <c r="J46" s="832"/>
      <c r="K46" s="849">
        <v>9</v>
      </c>
      <c r="L46" s="849">
        <v>2259</v>
      </c>
      <c r="M46" s="832">
        <v>1</v>
      </c>
      <c r="N46" s="832">
        <v>251</v>
      </c>
      <c r="O46" s="849">
        <v>19</v>
      </c>
      <c r="P46" s="849">
        <v>4769</v>
      </c>
      <c r="Q46" s="837">
        <v>2.1111111111111112</v>
      </c>
      <c r="R46" s="850">
        <v>251</v>
      </c>
    </row>
    <row r="47" spans="1:18" ht="14.4" customHeight="1" x14ac:dyDescent="0.3">
      <c r="A47" s="831" t="s">
        <v>575</v>
      </c>
      <c r="B47" s="832" t="s">
        <v>3953</v>
      </c>
      <c r="C47" s="832" t="s">
        <v>599</v>
      </c>
      <c r="D47" s="832" t="s">
        <v>3881</v>
      </c>
      <c r="E47" s="832" t="s">
        <v>3956</v>
      </c>
      <c r="F47" s="832" t="s">
        <v>3957</v>
      </c>
      <c r="G47" s="849">
        <v>38</v>
      </c>
      <c r="H47" s="849">
        <v>4484</v>
      </c>
      <c r="I47" s="832">
        <v>0.71174603174603179</v>
      </c>
      <c r="J47" s="832">
        <v>118</v>
      </c>
      <c r="K47" s="849">
        <v>50</v>
      </c>
      <c r="L47" s="849">
        <v>6300</v>
      </c>
      <c r="M47" s="832">
        <v>1</v>
      </c>
      <c r="N47" s="832">
        <v>126</v>
      </c>
      <c r="O47" s="849">
        <v>75</v>
      </c>
      <c r="P47" s="849">
        <v>9450</v>
      </c>
      <c r="Q47" s="837">
        <v>1.5</v>
      </c>
      <c r="R47" s="850">
        <v>126</v>
      </c>
    </row>
    <row r="48" spans="1:18" ht="14.4" customHeight="1" x14ac:dyDescent="0.3">
      <c r="A48" s="831" t="s">
        <v>575</v>
      </c>
      <c r="B48" s="832" t="s">
        <v>3953</v>
      </c>
      <c r="C48" s="832" t="s">
        <v>599</v>
      </c>
      <c r="D48" s="832" t="s">
        <v>3881</v>
      </c>
      <c r="E48" s="832" t="s">
        <v>3958</v>
      </c>
      <c r="F48" s="832" t="s">
        <v>3959</v>
      </c>
      <c r="G48" s="849">
        <v>38</v>
      </c>
      <c r="H48" s="849">
        <v>9614</v>
      </c>
      <c r="I48" s="832">
        <v>1.0524356869184455</v>
      </c>
      <c r="J48" s="832">
        <v>253</v>
      </c>
      <c r="K48" s="849">
        <v>35</v>
      </c>
      <c r="L48" s="849">
        <v>9135</v>
      </c>
      <c r="M48" s="832">
        <v>1</v>
      </c>
      <c r="N48" s="832">
        <v>261</v>
      </c>
      <c r="O48" s="849">
        <v>40</v>
      </c>
      <c r="P48" s="849">
        <v>10440</v>
      </c>
      <c r="Q48" s="837">
        <v>1.1428571428571428</v>
      </c>
      <c r="R48" s="850">
        <v>261</v>
      </c>
    </row>
    <row r="49" spans="1:18" ht="14.4" customHeight="1" thickBot="1" x14ac:dyDescent="0.35">
      <c r="A49" s="839" t="s">
        <v>575</v>
      </c>
      <c r="B49" s="840" t="s">
        <v>3953</v>
      </c>
      <c r="C49" s="840" t="s">
        <v>599</v>
      </c>
      <c r="D49" s="840" t="s">
        <v>3881</v>
      </c>
      <c r="E49" s="840" t="s">
        <v>3923</v>
      </c>
      <c r="F49" s="840" t="s">
        <v>3924</v>
      </c>
      <c r="G49" s="851">
        <v>1</v>
      </c>
      <c r="H49" s="851">
        <v>0</v>
      </c>
      <c r="I49" s="840">
        <v>0</v>
      </c>
      <c r="J49" s="840">
        <v>0</v>
      </c>
      <c r="K49" s="851">
        <v>2</v>
      </c>
      <c r="L49" s="851">
        <v>66.66</v>
      </c>
      <c r="M49" s="840">
        <v>1</v>
      </c>
      <c r="N49" s="840">
        <v>33.33</v>
      </c>
      <c r="O49" s="851"/>
      <c r="P49" s="851"/>
      <c r="Q49" s="845"/>
      <c r="R49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3961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329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12841.1</v>
      </c>
      <c r="I3" s="208">
        <f t="shared" si="0"/>
        <v>1629814.5899999999</v>
      </c>
      <c r="J3" s="78"/>
      <c r="K3" s="78"/>
      <c r="L3" s="208">
        <f t="shared" si="0"/>
        <v>12558</v>
      </c>
      <c r="M3" s="208">
        <f t="shared" si="0"/>
        <v>1912741.4000000001</v>
      </c>
      <c r="N3" s="78"/>
      <c r="O3" s="78"/>
      <c r="P3" s="208">
        <f t="shared" si="0"/>
        <v>12869.8</v>
      </c>
      <c r="Q3" s="208">
        <f t="shared" si="0"/>
        <v>1967347.9999999998</v>
      </c>
      <c r="R3" s="79">
        <f>IF(M3=0,0,Q3/M3)</f>
        <v>1.0285488670867895</v>
      </c>
      <c r="S3" s="209">
        <f>IF(P3=0,0,Q3/P3)</f>
        <v>152.86546799484063</v>
      </c>
    </row>
    <row r="4" spans="1:19" ht="14.4" customHeight="1" x14ac:dyDescent="0.3">
      <c r="A4" s="630" t="s">
        <v>285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2016</v>
      </c>
      <c r="M4" s="635"/>
      <c r="N4" s="206"/>
      <c r="O4" s="206"/>
      <c r="P4" s="634">
        <v>2017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3880</v>
      </c>
      <c r="C6" s="825" t="s">
        <v>602</v>
      </c>
      <c r="D6" s="825" t="s">
        <v>3873</v>
      </c>
      <c r="E6" s="825" t="s">
        <v>3881</v>
      </c>
      <c r="F6" s="825" t="s">
        <v>3882</v>
      </c>
      <c r="G6" s="825" t="s">
        <v>3883</v>
      </c>
      <c r="H6" s="225"/>
      <c r="I6" s="225"/>
      <c r="J6" s="825"/>
      <c r="K6" s="825"/>
      <c r="L6" s="225">
        <v>2</v>
      </c>
      <c r="M6" s="225">
        <v>0</v>
      </c>
      <c r="N6" s="825"/>
      <c r="O6" s="825">
        <v>0</v>
      </c>
      <c r="P6" s="225"/>
      <c r="Q6" s="225"/>
      <c r="R6" s="830"/>
      <c r="S6" s="848"/>
    </row>
    <row r="7" spans="1:19" ht="14.4" customHeight="1" x14ac:dyDescent="0.3">
      <c r="A7" s="831" t="s">
        <v>575</v>
      </c>
      <c r="B7" s="832" t="s">
        <v>3884</v>
      </c>
      <c r="C7" s="832" t="s">
        <v>599</v>
      </c>
      <c r="D7" s="832" t="s">
        <v>2071</v>
      </c>
      <c r="E7" s="832" t="s">
        <v>3885</v>
      </c>
      <c r="F7" s="832" t="s">
        <v>3886</v>
      </c>
      <c r="G7" s="832" t="s">
        <v>3887</v>
      </c>
      <c r="H7" s="849"/>
      <c r="I7" s="849"/>
      <c r="J7" s="832"/>
      <c r="K7" s="832"/>
      <c r="L7" s="849"/>
      <c r="M7" s="849"/>
      <c r="N7" s="832"/>
      <c r="O7" s="832"/>
      <c r="P7" s="849">
        <v>0.5</v>
      </c>
      <c r="Q7" s="849">
        <v>75.5</v>
      </c>
      <c r="R7" s="837"/>
      <c r="S7" s="850">
        <v>151</v>
      </c>
    </row>
    <row r="8" spans="1:19" ht="14.4" customHeight="1" x14ac:dyDescent="0.3">
      <c r="A8" s="831" t="s">
        <v>575</v>
      </c>
      <c r="B8" s="832" t="s">
        <v>3884</v>
      </c>
      <c r="C8" s="832" t="s">
        <v>599</v>
      </c>
      <c r="D8" s="832" t="s">
        <v>2071</v>
      </c>
      <c r="E8" s="832" t="s">
        <v>3881</v>
      </c>
      <c r="F8" s="832" t="s">
        <v>3899</v>
      </c>
      <c r="G8" s="832" t="s">
        <v>3900</v>
      </c>
      <c r="H8" s="849">
        <v>15</v>
      </c>
      <c r="I8" s="849">
        <v>1215</v>
      </c>
      <c r="J8" s="832">
        <v>0.77045022194039314</v>
      </c>
      <c r="K8" s="832">
        <v>81</v>
      </c>
      <c r="L8" s="849">
        <v>19</v>
      </c>
      <c r="M8" s="849">
        <v>1577</v>
      </c>
      <c r="N8" s="832">
        <v>1</v>
      </c>
      <c r="O8" s="832">
        <v>83</v>
      </c>
      <c r="P8" s="849">
        <v>4</v>
      </c>
      <c r="Q8" s="849">
        <v>332</v>
      </c>
      <c r="R8" s="837">
        <v>0.21052631578947367</v>
      </c>
      <c r="S8" s="850">
        <v>83</v>
      </c>
    </row>
    <row r="9" spans="1:19" ht="14.4" customHeight="1" x14ac:dyDescent="0.3">
      <c r="A9" s="831" t="s">
        <v>575</v>
      </c>
      <c r="B9" s="832" t="s">
        <v>3884</v>
      </c>
      <c r="C9" s="832" t="s">
        <v>599</v>
      </c>
      <c r="D9" s="832" t="s">
        <v>2071</v>
      </c>
      <c r="E9" s="832" t="s">
        <v>3881</v>
      </c>
      <c r="F9" s="832" t="s">
        <v>3901</v>
      </c>
      <c r="G9" s="832" t="s">
        <v>3902</v>
      </c>
      <c r="H9" s="849">
        <v>59</v>
      </c>
      <c r="I9" s="849">
        <v>2065</v>
      </c>
      <c r="J9" s="832">
        <v>1.4687055476529161</v>
      </c>
      <c r="K9" s="832">
        <v>35</v>
      </c>
      <c r="L9" s="849">
        <v>38</v>
      </c>
      <c r="M9" s="849">
        <v>1406</v>
      </c>
      <c r="N9" s="832">
        <v>1</v>
      </c>
      <c r="O9" s="832">
        <v>37</v>
      </c>
      <c r="P9" s="849">
        <v>14</v>
      </c>
      <c r="Q9" s="849">
        <v>518</v>
      </c>
      <c r="R9" s="837">
        <v>0.36842105263157893</v>
      </c>
      <c r="S9" s="850">
        <v>37</v>
      </c>
    </row>
    <row r="10" spans="1:19" ht="14.4" customHeight="1" x14ac:dyDescent="0.3">
      <c r="A10" s="831" t="s">
        <v>575</v>
      </c>
      <c r="B10" s="832" t="s">
        <v>3884</v>
      </c>
      <c r="C10" s="832" t="s">
        <v>599</v>
      </c>
      <c r="D10" s="832" t="s">
        <v>2071</v>
      </c>
      <c r="E10" s="832" t="s">
        <v>3881</v>
      </c>
      <c r="F10" s="832" t="s">
        <v>3913</v>
      </c>
      <c r="G10" s="832" t="s">
        <v>3914</v>
      </c>
      <c r="H10" s="849">
        <v>246</v>
      </c>
      <c r="I10" s="849">
        <v>29028</v>
      </c>
      <c r="J10" s="832">
        <v>0.46354316374437099</v>
      </c>
      <c r="K10" s="832">
        <v>118</v>
      </c>
      <c r="L10" s="849">
        <v>497</v>
      </c>
      <c r="M10" s="849">
        <v>62622</v>
      </c>
      <c r="N10" s="832">
        <v>1</v>
      </c>
      <c r="O10" s="832">
        <v>126</v>
      </c>
      <c r="P10" s="849"/>
      <c r="Q10" s="849"/>
      <c r="R10" s="837"/>
      <c r="S10" s="850"/>
    </row>
    <row r="11" spans="1:19" ht="14.4" customHeight="1" x14ac:dyDescent="0.3">
      <c r="A11" s="831" t="s">
        <v>575</v>
      </c>
      <c r="B11" s="832" t="s">
        <v>3884</v>
      </c>
      <c r="C11" s="832" t="s">
        <v>599</v>
      </c>
      <c r="D11" s="832" t="s">
        <v>2071</v>
      </c>
      <c r="E11" s="832" t="s">
        <v>3881</v>
      </c>
      <c r="F11" s="832" t="s">
        <v>3923</v>
      </c>
      <c r="G11" s="832" t="s">
        <v>3924</v>
      </c>
      <c r="H11" s="849">
        <v>221</v>
      </c>
      <c r="I11" s="849">
        <v>1366.6599999999999</v>
      </c>
      <c r="J11" s="832">
        <v>7.5367376391844626E-2</v>
      </c>
      <c r="K11" s="832">
        <v>6.1839819004524879</v>
      </c>
      <c r="L11" s="849">
        <v>544</v>
      </c>
      <c r="M11" s="849">
        <v>18133.309999999998</v>
      </c>
      <c r="N11" s="832">
        <v>1</v>
      </c>
      <c r="O11" s="832">
        <v>33.333290441176466</v>
      </c>
      <c r="P11" s="849">
        <v>210</v>
      </c>
      <c r="Q11" s="849">
        <v>6999.98</v>
      </c>
      <c r="R11" s="837">
        <v>0.38602880555177188</v>
      </c>
      <c r="S11" s="850">
        <v>33.333238095238094</v>
      </c>
    </row>
    <row r="12" spans="1:19" ht="14.4" customHeight="1" x14ac:dyDescent="0.3">
      <c r="A12" s="831" t="s">
        <v>575</v>
      </c>
      <c r="B12" s="832" t="s">
        <v>3884</v>
      </c>
      <c r="C12" s="832" t="s">
        <v>599</v>
      </c>
      <c r="D12" s="832" t="s">
        <v>2071</v>
      </c>
      <c r="E12" s="832" t="s">
        <v>3881</v>
      </c>
      <c r="F12" s="832" t="s">
        <v>3925</v>
      </c>
      <c r="G12" s="832" t="s">
        <v>3926</v>
      </c>
      <c r="H12" s="849">
        <v>204</v>
      </c>
      <c r="I12" s="849">
        <v>47940</v>
      </c>
      <c r="J12" s="832">
        <v>2.2208839062355232</v>
      </c>
      <c r="K12" s="832">
        <v>235</v>
      </c>
      <c r="L12" s="849">
        <v>86</v>
      </c>
      <c r="M12" s="849">
        <v>21586</v>
      </c>
      <c r="N12" s="832">
        <v>1</v>
      </c>
      <c r="O12" s="832">
        <v>251</v>
      </c>
      <c r="P12" s="849">
        <v>227</v>
      </c>
      <c r="Q12" s="849">
        <v>56977</v>
      </c>
      <c r="R12" s="837">
        <v>2.63953488372093</v>
      </c>
      <c r="S12" s="850">
        <v>251</v>
      </c>
    </row>
    <row r="13" spans="1:19" ht="14.4" customHeight="1" x14ac:dyDescent="0.3">
      <c r="A13" s="831" t="s">
        <v>575</v>
      </c>
      <c r="B13" s="832" t="s">
        <v>3884</v>
      </c>
      <c r="C13" s="832" t="s">
        <v>599</v>
      </c>
      <c r="D13" s="832" t="s">
        <v>2071</v>
      </c>
      <c r="E13" s="832" t="s">
        <v>3881</v>
      </c>
      <c r="F13" s="832" t="s">
        <v>3937</v>
      </c>
      <c r="G13" s="832" t="s">
        <v>3938</v>
      </c>
      <c r="H13" s="849">
        <v>1</v>
      </c>
      <c r="I13" s="849">
        <v>436</v>
      </c>
      <c r="J13" s="832"/>
      <c r="K13" s="832">
        <v>436</v>
      </c>
      <c r="L13" s="849"/>
      <c r="M13" s="849"/>
      <c r="N13" s="832"/>
      <c r="O13" s="832"/>
      <c r="P13" s="849"/>
      <c r="Q13" s="849"/>
      <c r="R13" s="837"/>
      <c r="S13" s="850"/>
    </row>
    <row r="14" spans="1:19" ht="14.4" customHeight="1" x14ac:dyDescent="0.3">
      <c r="A14" s="831" t="s">
        <v>575</v>
      </c>
      <c r="B14" s="832" t="s">
        <v>3884</v>
      </c>
      <c r="C14" s="832" t="s">
        <v>599</v>
      </c>
      <c r="D14" s="832" t="s">
        <v>2071</v>
      </c>
      <c r="E14" s="832" t="s">
        <v>3881</v>
      </c>
      <c r="F14" s="832" t="s">
        <v>3943</v>
      </c>
      <c r="G14" s="832" t="s">
        <v>3944</v>
      </c>
      <c r="H14" s="849">
        <v>1</v>
      </c>
      <c r="I14" s="849">
        <v>179</v>
      </c>
      <c r="J14" s="832"/>
      <c r="K14" s="832">
        <v>179</v>
      </c>
      <c r="L14" s="849"/>
      <c r="M14" s="849"/>
      <c r="N14" s="832"/>
      <c r="O14" s="832"/>
      <c r="P14" s="849"/>
      <c r="Q14" s="849"/>
      <c r="R14" s="837"/>
      <c r="S14" s="850"/>
    </row>
    <row r="15" spans="1:19" ht="14.4" customHeight="1" x14ac:dyDescent="0.3">
      <c r="A15" s="831" t="s">
        <v>575</v>
      </c>
      <c r="B15" s="832" t="s">
        <v>3884</v>
      </c>
      <c r="C15" s="832" t="s">
        <v>599</v>
      </c>
      <c r="D15" s="832" t="s">
        <v>2071</v>
      </c>
      <c r="E15" s="832" t="s">
        <v>3881</v>
      </c>
      <c r="F15" s="832" t="s">
        <v>3947</v>
      </c>
      <c r="G15" s="832" t="s">
        <v>3948</v>
      </c>
      <c r="H15" s="849">
        <v>74</v>
      </c>
      <c r="I15" s="849">
        <v>25826</v>
      </c>
      <c r="J15" s="832">
        <v>34.712365591397848</v>
      </c>
      <c r="K15" s="832">
        <v>349</v>
      </c>
      <c r="L15" s="849">
        <v>2</v>
      </c>
      <c r="M15" s="849">
        <v>744</v>
      </c>
      <c r="N15" s="832">
        <v>1</v>
      </c>
      <c r="O15" s="832">
        <v>372</v>
      </c>
      <c r="P15" s="849"/>
      <c r="Q15" s="849"/>
      <c r="R15" s="837"/>
      <c r="S15" s="850"/>
    </row>
    <row r="16" spans="1:19" ht="14.4" customHeight="1" x14ac:dyDescent="0.3">
      <c r="A16" s="831" t="s">
        <v>575</v>
      </c>
      <c r="B16" s="832" t="s">
        <v>3884</v>
      </c>
      <c r="C16" s="832" t="s">
        <v>599</v>
      </c>
      <c r="D16" s="832" t="s">
        <v>3873</v>
      </c>
      <c r="E16" s="832" t="s">
        <v>3885</v>
      </c>
      <c r="F16" s="832" t="s">
        <v>3886</v>
      </c>
      <c r="G16" s="832" t="s">
        <v>3887</v>
      </c>
      <c r="H16" s="849">
        <v>59.600000000000009</v>
      </c>
      <c r="I16" s="849">
        <v>9003.74</v>
      </c>
      <c r="J16" s="832">
        <v>4.5172285771623519</v>
      </c>
      <c r="K16" s="832">
        <v>151.06946308724829</v>
      </c>
      <c r="L16" s="849">
        <v>13.2</v>
      </c>
      <c r="M16" s="849">
        <v>1993.2</v>
      </c>
      <c r="N16" s="832">
        <v>1</v>
      </c>
      <c r="O16" s="832">
        <v>151</v>
      </c>
      <c r="P16" s="849">
        <v>14.2</v>
      </c>
      <c r="Q16" s="849">
        <v>1957.21</v>
      </c>
      <c r="R16" s="837">
        <v>0.98194360826811156</v>
      </c>
      <c r="S16" s="850">
        <v>137.83169014084507</v>
      </c>
    </row>
    <row r="17" spans="1:19" ht="14.4" customHeight="1" x14ac:dyDescent="0.3">
      <c r="A17" s="831" t="s">
        <v>575</v>
      </c>
      <c r="B17" s="832" t="s">
        <v>3884</v>
      </c>
      <c r="C17" s="832" t="s">
        <v>599</v>
      </c>
      <c r="D17" s="832" t="s">
        <v>3873</v>
      </c>
      <c r="E17" s="832" t="s">
        <v>3885</v>
      </c>
      <c r="F17" s="832" t="s">
        <v>3888</v>
      </c>
      <c r="G17" s="832" t="s">
        <v>746</v>
      </c>
      <c r="H17" s="849"/>
      <c r="I17" s="849"/>
      <c r="J17" s="832"/>
      <c r="K17" s="832"/>
      <c r="L17" s="849">
        <v>1.1000000000000001</v>
      </c>
      <c r="M17" s="849">
        <v>144.41999999999999</v>
      </c>
      <c r="N17" s="832">
        <v>1</v>
      </c>
      <c r="O17" s="832">
        <v>131.29090909090908</v>
      </c>
      <c r="P17" s="849"/>
      <c r="Q17" s="849"/>
      <c r="R17" s="837"/>
      <c r="S17" s="850"/>
    </row>
    <row r="18" spans="1:19" ht="14.4" customHeight="1" x14ac:dyDescent="0.3">
      <c r="A18" s="831" t="s">
        <v>575</v>
      </c>
      <c r="B18" s="832" t="s">
        <v>3884</v>
      </c>
      <c r="C18" s="832" t="s">
        <v>599</v>
      </c>
      <c r="D18" s="832" t="s">
        <v>3873</v>
      </c>
      <c r="E18" s="832" t="s">
        <v>3885</v>
      </c>
      <c r="F18" s="832" t="s">
        <v>3889</v>
      </c>
      <c r="G18" s="832" t="s">
        <v>3890</v>
      </c>
      <c r="H18" s="849"/>
      <c r="I18" s="849"/>
      <c r="J18" s="832"/>
      <c r="K18" s="832"/>
      <c r="L18" s="849"/>
      <c r="M18" s="849"/>
      <c r="N18" s="832"/>
      <c r="O18" s="832"/>
      <c r="P18" s="849">
        <v>0.9</v>
      </c>
      <c r="Q18" s="849">
        <v>228.23</v>
      </c>
      <c r="R18" s="837"/>
      <c r="S18" s="850">
        <v>253.58888888888887</v>
      </c>
    </row>
    <row r="19" spans="1:19" ht="14.4" customHeight="1" x14ac:dyDescent="0.3">
      <c r="A19" s="831" t="s">
        <v>575</v>
      </c>
      <c r="B19" s="832" t="s">
        <v>3884</v>
      </c>
      <c r="C19" s="832" t="s">
        <v>599</v>
      </c>
      <c r="D19" s="832" t="s">
        <v>3873</v>
      </c>
      <c r="E19" s="832" t="s">
        <v>3885</v>
      </c>
      <c r="F19" s="832" t="s">
        <v>3891</v>
      </c>
      <c r="G19" s="832" t="s">
        <v>1724</v>
      </c>
      <c r="H19" s="849"/>
      <c r="I19" s="849"/>
      <c r="J19" s="832"/>
      <c r="K19" s="832"/>
      <c r="L19" s="849">
        <v>0.1</v>
      </c>
      <c r="M19" s="849">
        <v>6.14</v>
      </c>
      <c r="N19" s="832">
        <v>1</v>
      </c>
      <c r="O19" s="832">
        <v>61.399999999999991</v>
      </c>
      <c r="P19" s="849"/>
      <c r="Q19" s="849"/>
      <c r="R19" s="837"/>
      <c r="S19" s="850"/>
    </row>
    <row r="20" spans="1:19" ht="14.4" customHeight="1" x14ac:dyDescent="0.3">
      <c r="A20" s="831" t="s">
        <v>575</v>
      </c>
      <c r="B20" s="832" t="s">
        <v>3884</v>
      </c>
      <c r="C20" s="832" t="s">
        <v>599</v>
      </c>
      <c r="D20" s="832" t="s">
        <v>3873</v>
      </c>
      <c r="E20" s="832" t="s">
        <v>3885</v>
      </c>
      <c r="F20" s="832" t="s">
        <v>3892</v>
      </c>
      <c r="G20" s="832" t="s">
        <v>3893</v>
      </c>
      <c r="H20" s="849"/>
      <c r="I20" s="849"/>
      <c r="J20" s="832"/>
      <c r="K20" s="832"/>
      <c r="L20" s="849">
        <v>1.2</v>
      </c>
      <c r="M20" s="849">
        <v>212.4</v>
      </c>
      <c r="N20" s="832">
        <v>1</v>
      </c>
      <c r="O20" s="832">
        <v>177</v>
      </c>
      <c r="P20" s="849"/>
      <c r="Q20" s="849"/>
      <c r="R20" s="837"/>
      <c r="S20" s="850"/>
    </row>
    <row r="21" spans="1:19" ht="14.4" customHeight="1" x14ac:dyDescent="0.3">
      <c r="A21" s="831" t="s">
        <v>575</v>
      </c>
      <c r="B21" s="832" t="s">
        <v>3884</v>
      </c>
      <c r="C21" s="832" t="s">
        <v>599</v>
      </c>
      <c r="D21" s="832" t="s">
        <v>3873</v>
      </c>
      <c r="E21" s="832" t="s">
        <v>3885</v>
      </c>
      <c r="F21" s="832" t="s">
        <v>3894</v>
      </c>
      <c r="G21" s="832" t="s">
        <v>3895</v>
      </c>
      <c r="H21" s="849"/>
      <c r="I21" s="849"/>
      <c r="J21" s="832"/>
      <c r="K21" s="832"/>
      <c r="L21" s="849">
        <v>4</v>
      </c>
      <c r="M21" s="849">
        <v>417.76</v>
      </c>
      <c r="N21" s="832">
        <v>1</v>
      </c>
      <c r="O21" s="832">
        <v>104.44</v>
      </c>
      <c r="P21" s="849"/>
      <c r="Q21" s="849"/>
      <c r="R21" s="837"/>
      <c r="S21" s="850"/>
    </row>
    <row r="22" spans="1:19" ht="14.4" customHeight="1" x14ac:dyDescent="0.3">
      <c r="A22" s="831" t="s">
        <v>575</v>
      </c>
      <c r="B22" s="832" t="s">
        <v>3884</v>
      </c>
      <c r="C22" s="832" t="s">
        <v>599</v>
      </c>
      <c r="D22" s="832" t="s">
        <v>3873</v>
      </c>
      <c r="E22" s="832" t="s">
        <v>3885</v>
      </c>
      <c r="F22" s="832" t="s">
        <v>3894</v>
      </c>
      <c r="G22" s="832"/>
      <c r="H22" s="849"/>
      <c r="I22" s="849"/>
      <c r="J22" s="832"/>
      <c r="K22" s="832"/>
      <c r="L22" s="849">
        <v>8</v>
      </c>
      <c r="M22" s="849">
        <v>835.52</v>
      </c>
      <c r="N22" s="832">
        <v>1</v>
      </c>
      <c r="O22" s="832">
        <v>104.44</v>
      </c>
      <c r="P22" s="849"/>
      <c r="Q22" s="849"/>
      <c r="R22" s="837"/>
      <c r="S22" s="850"/>
    </row>
    <row r="23" spans="1:19" ht="14.4" customHeight="1" x14ac:dyDescent="0.3">
      <c r="A23" s="831" t="s">
        <v>575</v>
      </c>
      <c r="B23" s="832" t="s">
        <v>3884</v>
      </c>
      <c r="C23" s="832" t="s">
        <v>599</v>
      </c>
      <c r="D23" s="832" t="s">
        <v>3873</v>
      </c>
      <c r="E23" s="832" t="s">
        <v>3885</v>
      </c>
      <c r="F23" s="832" t="s">
        <v>3896</v>
      </c>
      <c r="G23" s="832" t="s">
        <v>1097</v>
      </c>
      <c r="H23" s="849"/>
      <c r="I23" s="849"/>
      <c r="J23" s="832"/>
      <c r="K23" s="832"/>
      <c r="L23" s="849"/>
      <c r="M23" s="849"/>
      <c r="N23" s="832"/>
      <c r="O23" s="832"/>
      <c r="P23" s="849">
        <v>0.1</v>
      </c>
      <c r="Q23" s="849">
        <v>21</v>
      </c>
      <c r="R23" s="837"/>
      <c r="S23" s="850">
        <v>210</v>
      </c>
    </row>
    <row r="24" spans="1:19" ht="14.4" customHeight="1" x14ac:dyDescent="0.3">
      <c r="A24" s="831" t="s">
        <v>575</v>
      </c>
      <c r="B24" s="832" t="s">
        <v>3884</v>
      </c>
      <c r="C24" s="832" t="s">
        <v>599</v>
      </c>
      <c r="D24" s="832" t="s">
        <v>3873</v>
      </c>
      <c r="E24" s="832" t="s">
        <v>3881</v>
      </c>
      <c r="F24" s="832" t="s">
        <v>3899</v>
      </c>
      <c r="G24" s="832" t="s">
        <v>3900</v>
      </c>
      <c r="H24" s="849">
        <v>38</v>
      </c>
      <c r="I24" s="849">
        <v>3078</v>
      </c>
      <c r="J24" s="832">
        <v>1.3734939759036144</v>
      </c>
      <c r="K24" s="832">
        <v>81</v>
      </c>
      <c r="L24" s="849">
        <v>27</v>
      </c>
      <c r="M24" s="849">
        <v>2241</v>
      </c>
      <c r="N24" s="832">
        <v>1</v>
      </c>
      <c r="O24" s="832">
        <v>83</v>
      </c>
      <c r="P24" s="849">
        <v>16</v>
      </c>
      <c r="Q24" s="849">
        <v>1328</v>
      </c>
      <c r="R24" s="837">
        <v>0.59259259259259256</v>
      </c>
      <c r="S24" s="850">
        <v>83</v>
      </c>
    </row>
    <row r="25" spans="1:19" ht="14.4" customHeight="1" x14ac:dyDescent="0.3">
      <c r="A25" s="831" t="s">
        <v>575</v>
      </c>
      <c r="B25" s="832" t="s">
        <v>3884</v>
      </c>
      <c r="C25" s="832" t="s">
        <v>599</v>
      </c>
      <c r="D25" s="832" t="s">
        <v>3873</v>
      </c>
      <c r="E25" s="832" t="s">
        <v>3881</v>
      </c>
      <c r="F25" s="832" t="s">
        <v>3901</v>
      </c>
      <c r="G25" s="832" t="s">
        <v>3902</v>
      </c>
      <c r="H25" s="849">
        <v>4</v>
      </c>
      <c r="I25" s="849">
        <v>140</v>
      </c>
      <c r="J25" s="832">
        <v>0.54054054054054057</v>
      </c>
      <c r="K25" s="832">
        <v>35</v>
      </c>
      <c r="L25" s="849">
        <v>7</v>
      </c>
      <c r="M25" s="849">
        <v>259</v>
      </c>
      <c r="N25" s="832">
        <v>1</v>
      </c>
      <c r="O25" s="832">
        <v>37</v>
      </c>
      <c r="P25" s="849">
        <v>15</v>
      </c>
      <c r="Q25" s="849">
        <v>555</v>
      </c>
      <c r="R25" s="837">
        <v>2.1428571428571428</v>
      </c>
      <c r="S25" s="850">
        <v>37</v>
      </c>
    </row>
    <row r="26" spans="1:19" ht="14.4" customHeight="1" x14ac:dyDescent="0.3">
      <c r="A26" s="831" t="s">
        <v>575</v>
      </c>
      <c r="B26" s="832" t="s">
        <v>3884</v>
      </c>
      <c r="C26" s="832" t="s">
        <v>599</v>
      </c>
      <c r="D26" s="832" t="s">
        <v>3873</v>
      </c>
      <c r="E26" s="832" t="s">
        <v>3881</v>
      </c>
      <c r="F26" s="832" t="s">
        <v>3903</v>
      </c>
      <c r="G26" s="832" t="s">
        <v>3904</v>
      </c>
      <c r="H26" s="849">
        <v>3</v>
      </c>
      <c r="I26" s="849">
        <v>15</v>
      </c>
      <c r="J26" s="832">
        <v>0.75</v>
      </c>
      <c r="K26" s="832">
        <v>5</v>
      </c>
      <c r="L26" s="849">
        <v>4</v>
      </c>
      <c r="M26" s="849">
        <v>20</v>
      </c>
      <c r="N26" s="832">
        <v>1</v>
      </c>
      <c r="O26" s="832">
        <v>5</v>
      </c>
      <c r="P26" s="849">
        <v>3</v>
      </c>
      <c r="Q26" s="849">
        <v>15</v>
      </c>
      <c r="R26" s="837">
        <v>0.75</v>
      </c>
      <c r="S26" s="850">
        <v>5</v>
      </c>
    </row>
    <row r="27" spans="1:19" ht="14.4" customHeight="1" x14ac:dyDescent="0.3">
      <c r="A27" s="831" t="s">
        <v>575</v>
      </c>
      <c r="B27" s="832" t="s">
        <v>3884</v>
      </c>
      <c r="C27" s="832" t="s">
        <v>599</v>
      </c>
      <c r="D27" s="832" t="s">
        <v>3873</v>
      </c>
      <c r="E27" s="832" t="s">
        <v>3881</v>
      </c>
      <c r="F27" s="832" t="s">
        <v>3905</v>
      </c>
      <c r="G27" s="832" t="s">
        <v>3906</v>
      </c>
      <c r="H27" s="849"/>
      <c r="I27" s="849"/>
      <c r="J27" s="832"/>
      <c r="K27" s="832"/>
      <c r="L27" s="849">
        <v>1</v>
      </c>
      <c r="M27" s="849">
        <v>5</v>
      </c>
      <c r="N27" s="832">
        <v>1</v>
      </c>
      <c r="O27" s="832">
        <v>5</v>
      </c>
      <c r="P27" s="849">
        <v>1</v>
      </c>
      <c r="Q27" s="849">
        <v>5</v>
      </c>
      <c r="R27" s="837">
        <v>1</v>
      </c>
      <c r="S27" s="850">
        <v>5</v>
      </c>
    </row>
    <row r="28" spans="1:19" ht="14.4" customHeight="1" x14ac:dyDescent="0.3">
      <c r="A28" s="831" t="s">
        <v>575</v>
      </c>
      <c r="B28" s="832" t="s">
        <v>3884</v>
      </c>
      <c r="C28" s="832" t="s">
        <v>599</v>
      </c>
      <c r="D28" s="832" t="s">
        <v>3873</v>
      </c>
      <c r="E28" s="832" t="s">
        <v>3881</v>
      </c>
      <c r="F28" s="832" t="s">
        <v>3907</v>
      </c>
      <c r="G28" s="832" t="s">
        <v>3908</v>
      </c>
      <c r="H28" s="849">
        <v>1</v>
      </c>
      <c r="I28" s="849">
        <v>110</v>
      </c>
      <c r="J28" s="832">
        <v>0.94827586206896552</v>
      </c>
      <c r="K28" s="832">
        <v>110</v>
      </c>
      <c r="L28" s="849">
        <v>1</v>
      </c>
      <c r="M28" s="849">
        <v>116</v>
      </c>
      <c r="N28" s="832">
        <v>1</v>
      </c>
      <c r="O28" s="832">
        <v>116</v>
      </c>
      <c r="P28" s="849">
        <v>1</v>
      </c>
      <c r="Q28" s="849">
        <v>116</v>
      </c>
      <c r="R28" s="837">
        <v>1</v>
      </c>
      <c r="S28" s="850">
        <v>116</v>
      </c>
    </row>
    <row r="29" spans="1:19" ht="14.4" customHeight="1" x14ac:dyDescent="0.3">
      <c r="A29" s="831" t="s">
        <v>575</v>
      </c>
      <c r="B29" s="832" t="s">
        <v>3884</v>
      </c>
      <c r="C29" s="832" t="s">
        <v>599</v>
      </c>
      <c r="D29" s="832" t="s">
        <v>3873</v>
      </c>
      <c r="E29" s="832" t="s">
        <v>3881</v>
      </c>
      <c r="F29" s="832" t="s">
        <v>3909</v>
      </c>
      <c r="G29" s="832" t="s">
        <v>3910</v>
      </c>
      <c r="H29" s="849"/>
      <c r="I29" s="849"/>
      <c r="J29" s="832"/>
      <c r="K29" s="832"/>
      <c r="L29" s="849"/>
      <c r="M29" s="849"/>
      <c r="N29" s="832"/>
      <c r="O29" s="832"/>
      <c r="P29" s="849">
        <v>2</v>
      </c>
      <c r="Q29" s="849">
        <v>258</v>
      </c>
      <c r="R29" s="837"/>
      <c r="S29" s="850">
        <v>129</v>
      </c>
    </row>
    <row r="30" spans="1:19" ht="14.4" customHeight="1" x14ac:dyDescent="0.3">
      <c r="A30" s="831" t="s">
        <v>575</v>
      </c>
      <c r="B30" s="832" t="s">
        <v>3884</v>
      </c>
      <c r="C30" s="832" t="s">
        <v>599</v>
      </c>
      <c r="D30" s="832" t="s">
        <v>3873</v>
      </c>
      <c r="E30" s="832" t="s">
        <v>3881</v>
      </c>
      <c r="F30" s="832" t="s">
        <v>3911</v>
      </c>
      <c r="G30" s="832" t="s">
        <v>3912</v>
      </c>
      <c r="H30" s="849"/>
      <c r="I30" s="849"/>
      <c r="J30" s="832"/>
      <c r="K30" s="832"/>
      <c r="L30" s="849"/>
      <c r="M30" s="849"/>
      <c r="N30" s="832"/>
      <c r="O30" s="832"/>
      <c r="P30" s="849">
        <v>1</v>
      </c>
      <c r="Q30" s="849">
        <v>97</v>
      </c>
      <c r="R30" s="837"/>
      <c r="S30" s="850">
        <v>97</v>
      </c>
    </row>
    <row r="31" spans="1:19" ht="14.4" customHeight="1" x14ac:dyDescent="0.3">
      <c r="A31" s="831" t="s">
        <v>575</v>
      </c>
      <c r="B31" s="832" t="s">
        <v>3884</v>
      </c>
      <c r="C31" s="832" t="s">
        <v>599</v>
      </c>
      <c r="D31" s="832" t="s">
        <v>3873</v>
      </c>
      <c r="E31" s="832" t="s">
        <v>3881</v>
      </c>
      <c r="F31" s="832" t="s">
        <v>3913</v>
      </c>
      <c r="G31" s="832" t="s">
        <v>3914</v>
      </c>
      <c r="H31" s="849">
        <v>181</v>
      </c>
      <c r="I31" s="849">
        <v>21358</v>
      </c>
      <c r="J31" s="832">
        <v>1.0463452870860279</v>
      </c>
      <c r="K31" s="832">
        <v>118</v>
      </c>
      <c r="L31" s="849">
        <v>162</v>
      </c>
      <c r="M31" s="849">
        <v>20412</v>
      </c>
      <c r="N31" s="832">
        <v>1</v>
      </c>
      <c r="O31" s="832">
        <v>126</v>
      </c>
      <c r="P31" s="849">
        <v>107</v>
      </c>
      <c r="Q31" s="849">
        <v>13482</v>
      </c>
      <c r="R31" s="837">
        <v>0.66049382716049387</v>
      </c>
      <c r="S31" s="850">
        <v>126</v>
      </c>
    </row>
    <row r="32" spans="1:19" ht="14.4" customHeight="1" x14ac:dyDescent="0.3">
      <c r="A32" s="831" t="s">
        <v>575</v>
      </c>
      <c r="B32" s="832" t="s">
        <v>3884</v>
      </c>
      <c r="C32" s="832" t="s">
        <v>599</v>
      </c>
      <c r="D32" s="832" t="s">
        <v>3873</v>
      </c>
      <c r="E32" s="832" t="s">
        <v>3881</v>
      </c>
      <c r="F32" s="832" t="s">
        <v>3917</v>
      </c>
      <c r="G32" s="832" t="s">
        <v>3918</v>
      </c>
      <c r="H32" s="849"/>
      <c r="I32" s="849"/>
      <c r="J32" s="832"/>
      <c r="K32" s="832"/>
      <c r="L32" s="849">
        <v>1</v>
      </c>
      <c r="M32" s="849">
        <v>844</v>
      </c>
      <c r="N32" s="832">
        <v>1</v>
      </c>
      <c r="O32" s="832">
        <v>844</v>
      </c>
      <c r="P32" s="849">
        <v>1</v>
      </c>
      <c r="Q32" s="849">
        <v>845</v>
      </c>
      <c r="R32" s="837">
        <v>1.0011848341232228</v>
      </c>
      <c r="S32" s="850">
        <v>845</v>
      </c>
    </row>
    <row r="33" spans="1:19" ht="14.4" customHeight="1" x14ac:dyDescent="0.3">
      <c r="A33" s="831" t="s">
        <v>575</v>
      </c>
      <c r="B33" s="832" t="s">
        <v>3884</v>
      </c>
      <c r="C33" s="832" t="s">
        <v>599</v>
      </c>
      <c r="D33" s="832" t="s">
        <v>3873</v>
      </c>
      <c r="E33" s="832" t="s">
        <v>3881</v>
      </c>
      <c r="F33" s="832" t="s">
        <v>3919</v>
      </c>
      <c r="G33" s="832" t="s">
        <v>3920</v>
      </c>
      <c r="H33" s="849">
        <v>147</v>
      </c>
      <c r="I33" s="849">
        <v>240639</v>
      </c>
      <c r="J33" s="832">
        <v>0.9378675739824851</v>
      </c>
      <c r="K33" s="832">
        <v>1637</v>
      </c>
      <c r="L33" s="849">
        <v>153</v>
      </c>
      <c r="M33" s="849">
        <v>256581</v>
      </c>
      <c r="N33" s="832">
        <v>1</v>
      </c>
      <c r="O33" s="832">
        <v>1677</v>
      </c>
      <c r="P33" s="849">
        <v>154</v>
      </c>
      <c r="Q33" s="849">
        <v>258412</v>
      </c>
      <c r="R33" s="837">
        <v>1.0071361480390209</v>
      </c>
      <c r="S33" s="850">
        <v>1678</v>
      </c>
    </row>
    <row r="34" spans="1:19" ht="14.4" customHeight="1" x14ac:dyDescent="0.3">
      <c r="A34" s="831" t="s">
        <v>575</v>
      </c>
      <c r="B34" s="832" t="s">
        <v>3884</v>
      </c>
      <c r="C34" s="832" t="s">
        <v>599</v>
      </c>
      <c r="D34" s="832" t="s">
        <v>3873</v>
      </c>
      <c r="E34" s="832" t="s">
        <v>3881</v>
      </c>
      <c r="F34" s="832" t="s">
        <v>3921</v>
      </c>
      <c r="G34" s="832" t="s">
        <v>3922</v>
      </c>
      <c r="H34" s="849">
        <v>21</v>
      </c>
      <c r="I34" s="849">
        <v>0</v>
      </c>
      <c r="J34" s="832"/>
      <c r="K34" s="832">
        <v>0</v>
      </c>
      <c r="L34" s="849">
        <v>22</v>
      </c>
      <c r="M34" s="849">
        <v>0</v>
      </c>
      <c r="N34" s="832"/>
      <c r="O34" s="832">
        <v>0</v>
      </c>
      <c r="P34" s="849">
        <v>24</v>
      </c>
      <c r="Q34" s="849">
        <v>0</v>
      </c>
      <c r="R34" s="837"/>
      <c r="S34" s="850">
        <v>0</v>
      </c>
    </row>
    <row r="35" spans="1:19" ht="14.4" customHeight="1" x14ac:dyDescent="0.3">
      <c r="A35" s="831" t="s">
        <v>575</v>
      </c>
      <c r="B35" s="832" t="s">
        <v>3884</v>
      </c>
      <c r="C35" s="832" t="s">
        <v>599</v>
      </c>
      <c r="D35" s="832" t="s">
        <v>3873</v>
      </c>
      <c r="E35" s="832" t="s">
        <v>3881</v>
      </c>
      <c r="F35" s="832" t="s">
        <v>3923</v>
      </c>
      <c r="G35" s="832" t="s">
        <v>3924</v>
      </c>
      <c r="H35" s="849">
        <v>3198</v>
      </c>
      <c r="I35" s="849">
        <v>44466.67</v>
      </c>
      <c r="J35" s="832">
        <v>8.2856943212563436</v>
      </c>
      <c r="K35" s="832">
        <v>13.904524702939337</v>
      </c>
      <c r="L35" s="849">
        <v>161</v>
      </c>
      <c r="M35" s="849">
        <v>5366.68</v>
      </c>
      <c r="N35" s="832">
        <v>1</v>
      </c>
      <c r="O35" s="832">
        <v>33.333416149068327</v>
      </c>
      <c r="P35" s="849">
        <v>171</v>
      </c>
      <c r="Q35" s="849">
        <v>5700.01</v>
      </c>
      <c r="R35" s="837">
        <v>1.0621110258111159</v>
      </c>
      <c r="S35" s="850">
        <v>33.3333918128655</v>
      </c>
    </row>
    <row r="36" spans="1:19" ht="14.4" customHeight="1" x14ac:dyDescent="0.3">
      <c r="A36" s="831" t="s">
        <v>575</v>
      </c>
      <c r="B36" s="832" t="s">
        <v>3884</v>
      </c>
      <c r="C36" s="832" t="s">
        <v>599</v>
      </c>
      <c r="D36" s="832" t="s">
        <v>3873</v>
      </c>
      <c r="E36" s="832" t="s">
        <v>3881</v>
      </c>
      <c r="F36" s="832" t="s">
        <v>3925</v>
      </c>
      <c r="G36" s="832" t="s">
        <v>3926</v>
      </c>
      <c r="H36" s="849">
        <v>6</v>
      </c>
      <c r="I36" s="849">
        <v>1410</v>
      </c>
      <c r="J36" s="832">
        <v>0.20805666223992916</v>
      </c>
      <c r="K36" s="832">
        <v>235</v>
      </c>
      <c r="L36" s="849">
        <v>27</v>
      </c>
      <c r="M36" s="849">
        <v>6777</v>
      </c>
      <c r="N36" s="832">
        <v>1</v>
      </c>
      <c r="O36" s="832">
        <v>251</v>
      </c>
      <c r="P36" s="849">
        <v>63</v>
      </c>
      <c r="Q36" s="849">
        <v>15813</v>
      </c>
      <c r="R36" s="837">
        <v>2.3333333333333335</v>
      </c>
      <c r="S36" s="850">
        <v>251</v>
      </c>
    </row>
    <row r="37" spans="1:19" ht="14.4" customHeight="1" x14ac:dyDescent="0.3">
      <c r="A37" s="831" t="s">
        <v>575</v>
      </c>
      <c r="B37" s="832" t="s">
        <v>3884</v>
      </c>
      <c r="C37" s="832" t="s">
        <v>599</v>
      </c>
      <c r="D37" s="832" t="s">
        <v>3873</v>
      </c>
      <c r="E37" s="832" t="s">
        <v>3881</v>
      </c>
      <c r="F37" s="832" t="s">
        <v>3927</v>
      </c>
      <c r="G37" s="832" t="s">
        <v>3928</v>
      </c>
      <c r="H37" s="849">
        <v>29</v>
      </c>
      <c r="I37" s="849">
        <v>3132</v>
      </c>
      <c r="J37" s="832">
        <v>2.4545454545454546</v>
      </c>
      <c r="K37" s="832">
        <v>108</v>
      </c>
      <c r="L37" s="849">
        <v>11</v>
      </c>
      <c r="M37" s="849">
        <v>1276</v>
      </c>
      <c r="N37" s="832">
        <v>1</v>
      </c>
      <c r="O37" s="832">
        <v>116</v>
      </c>
      <c r="P37" s="849">
        <v>22</v>
      </c>
      <c r="Q37" s="849">
        <v>2552</v>
      </c>
      <c r="R37" s="837">
        <v>2</v>
      </c>
      <c r="S37" s="850">
        <v>116</v>
      </c>
    </row>
    <row r="38" spans="1:19" ht="14.4" customHeight="1" x14ac:dyDescent="0.3">
      <c r="A38" s="831" t="s">
        <v>575</v>
      </c>
      <c r="B38" s="832" t="s">
        <v>3884</v>
      </c>
      <c r="C38" s="832" t="s">
        <v>599</v>
      </c>
      <c r="D38" s="832" t="s">
        <v>3873</v>
      </c>
      <c r="E38" s="832" t="s">
        <v>3881</v>
      </c>
      <c r="F38" s="832" t="s">
        <v>3929</v>
      </c>
      <c r="G38" s="832" t="s">
        <v>3930</v>
      </c>
      <c r="H38" s="849"/>
      <c r="I38" s="849"/>
      <c r="J38" s="832"/>
      <c r="K38" s="832"/>
      <c r="L38" s="849">
        <v>6</v>
      </c>
      <c r="M38" s="849">
        <v>222</v>
      </c>
      <c r="N38" s="832">
        <v>1</v>
      </c>
      <c r="O38" s="832">
        <v>37</v>
      </c>
      <c r="P38" s="849">
        <v>5</v>
      </c>
      <c r="Q38" s="849">
        <v>185</v>
      </c>
      <c r="R38" s="837">
        <v>0.83333333333333337</v>
      </c>
      <c r="S38" s="850">
        <v>37</v>
      </c>
    </row>
    <row r="39" spans="1:19" ht="14.4" customHeight="1" x14ac:dyDescent="0.3">
      <c r="A39" s="831" t="s">
        <v>575</v>
      </c>
      <c r="B39" s="832" t="s">
        <v>3884</v>
      </c>
      <c r="C39" s="832" t="s">
        <v>599</v>
      </c>
      <c r="D39" s="832" t="s">
        <v>3873</v>
      </c>
      <c r="E39" s="832" t="s">
        <v>3881</v>
      </c>
      <c r="F39" s="832" t="s">
        <v>3931</v>
      </c>
      <c r="G39" s="832" t="s">
        <v>3932</v>
      </c>
      <c r="H39" s="849">
        <v>148</v>
      </c>
      <c r="I39" s="849">
        <v>12136</v>
      </c>
      <c r="J39" s="832">
        <v>0.92839657282741739</v>
      </c>
      <c r="K39" s="832">
        <v>82</v>
      </c>
      <c r="L39" s="849">
        <v>152</v>
      </c>
      <c r="M39" s="849">
        <v>13072</v>
      </c>
      <c r="N39" s="832">
        <v>1</v>
      </c>
      <c r="O39" s="832">
        <v>86</v>
      </c>
      <c r="P39" s="849">
        <v>155</v>
      </c>
      <c r="Q39" s="849">
        <v>13330</v>
      </c>
      <c r="R39" s="837">
        <v>1.0197368421052631</v>
      </c>
      <c r="S39" s="850">
        <v>86</v>
      </c>
    </row>
    <row r="40" spans="1:19" ht="14.4" customHeight="1" x14ac:dyDescent="0.3">
      <c r="A40" s="831" t="s">
        <v>575</v>
      </c>
      <c r="B40" s="832" t="s">
        <v>3884</v>
      </c>
      <c r="C40" s="832" t="s">
        <v>599</v>
      </c>
      <c r="D40" s="832" t="s">
        <v>3873</v>
      </c>
      <c r="E40" s="832" t="s">
        <v>3881</v>
      </c>
      <c r="F40" s="832" t="s">
        <v>3935</v>
      </c>
      <c r="G40" s="832" t="s">
        <v>3936</v>
      </c>
      <c r="H40" s="849"/>
      <c r="I40" s="849"/>
      <c r="J40" s="832"/>
      <c r="K40" s="832"/>
      <c r="L40" s="849">
        <v>12</v>
      </c>
      <c r="M40" s="849">
        <v>1572</v>
      </c>
      <c r="N40" s="832">
        <v>1</v>
      </c>
      <c r="O40" s="832">
        <v>131</v>
      </c>
      <c r="P40" s="849"/>
      <c r="Q40" s="849"/>
      <c r="R40" s="837"/>
      <c r="S40" s="850"/>
    </row>
    <row r="41" spans="1:19" ht="14.4" customHeight="1" x14ac:dyDescent="0.3">
      <c r="A41" s="831" t="s">
        <v>575</v>
      </c>
      <c r="B41" s="832" t="s">
        <v>3884</v>
      </c>
      <c r="C41" s="832" t="s">
        <v>599</v>
      </c>
      <c r="D41" s="832" t="s">
        <v>3873</v>
      </c>
      <c r="E41" s="832" t="s">
        <v>3881</v>
      </c>
      <c r="F41" s="832" t="s">
        <v>3939</v>
      </c>
      <c r="G41" s="832" t="s">
        <v>3940</v>
      </c>
      <c r="H41" s="849"/>
      <c r="I41" s="849"/>
      <c r="J41" s="832"/>
      <c r="K41" s="832"/>
      <c r="L41" s="849">
        <v>0</v>
      </c>
      <c r="M41" s="849">
        <v>0</v>
      </c>
      <c r="N41" s="832"/>
      <c r="O41" s="832"/>
      <c r="P41" s="849">
        <v>2</v>
      </c>
      <c r="Q41" s="849">
        <v>118</v>
      </c>
      <c r="R41" s="837"/>
      <c r="S41" s="850">
        <v>59</v>
      </c>
    </row>
    <row r="42" spans="1:19" ht="14.4" customHeight="1" x14ac:dyDescent="0.3">
      <c r="A42" s="831" t="s">
        <v>575</v>
      </c>
      <c r="B42" s="832" t="s">
        <v>3884</v>
      </c>
      <c r="C42" s="832" t="s">
        <v>599</v>
      </c>
      <c r="D42" s="832" t="s">
        <v>3873</v>
      </c>
      <c r="E42" s="832" t="s">
        <v>3881</v>
      </c>
      <c r="F42" s="832" t="s">
        <v>3943</v>
      </c>
      <c r="G42" s="832" t="s">
        <v>3944</v>
      </c>
      <c r="H42" s="849">
        <v>3</v>
      </c>
      <c r="I42" s="849">
        <v>537</v>
      </c>
      <c r="J42" s="832">
        <v>0.48907103825136611</v>
      </c>
      <c r="K42" s="832">
        <v>179</v>
      </c>
      <c r="L42" s="849">
        <v>6</v>
      </c>
      <c r="M42" s="849">
        <v>1098</v>
      </c>
      <c r="N42" s="832">
        <v>1</v>
      </c>
      <c r="O42" s="832">
        <v>183</v>
      </c>
      <c r="P42" s="849">
        <v>1</v>
      </c>
      <c r="Q42" s="849">
        <v>183</v>
      </c>
      <c r="R42" s="837">
        <v>0.16666666666666666</v>
      </c>
      <c r="S42" s="850">
        <v>183</v>
      </c>
    </row>
    <row r="43" spans="1:19" ht="14.4" customHeight="1" x14ac:dyDescent="0.3">
      <c r="A43" s="831" t="s">
        <v>575</v>
      </c>
      <c r="B43" s="832" t="s">
        <v>3884</v>
      </c>
      <c r="C43" s="832" t="s">
        <v>599</v>
      </c>
      <c r="D43" s="832" t="s">
        <v>3873</v>
      </c>
      <c r="E43" s="832" t="s">
        <v>3881</v>
      </c>
      <c r="F43" s="832" t="s">
        <v>3945</v>
      </c>
      <c r="G43" s="832" t="s">
        <v>3946</v>
      </c>
      <c r="H43" s="849">
        <v>1</v>
      </c>
      <c r="I43" s="849">
        <v>635</v>
      </c>
      <c r="J43" s="832"/>
      <c r="K43" s="832">
        <v>635</v>
      </c>
      <c r="L43" s="849"/>
      <c r="M43" s="849"/>
      <c r="N43" s="832"/>
      <c r="O43" s="832"/>
      <c r="P43" s="849"/>
      <c r="Q43" s="849"/>
      <c r="R43" s="837"/>
      <c r="S43" s="850"/>
    </row>
    <row r="44" spans="1:19" ht="14.4" customHeight="1" x14ac:dyDescent="0.3">
      <c r="A44" s="831" t="s">
        <v>575</v>
      </c>
      <c r="B44" s="832" t="s">
        <v>3884</v>
      </c>
      <c r="C44" s="832" t="s">
        <v>599</v>
      </c>
      <c r="D44" s="832" t="s">
        <v>3873</v>
      </c>
      <c r="E44" s="832" t="s">
        <v>3881</v>
      </c>
      <c r="F44" s="832" t="s">
        <v>3949</v>
      </c>
      <c r="G44" s="832" t="s">
        <v>3950</v>
      </c>
      <c r="H44" s="849">
        <v>38</v>
      </c>
      <c r="I44" s="849">
        <v>0</v>
      </c>
      <c r="J44" s="832"/>
      <c r="K44" s="832">
        <v>0</v>
      </c>
      <c r="L44" s="849">
        <v>41</v>
      </c>
      <c r="M44" s="849">
        <v>0</v>
      </c>
      <c r="N44" s="832"/>
      <c r="O44" s="832">
        <v>0</v>
      </c>
      <c r="P44" s="849">
        <v>34</v>
      </c>
      <c r="Q44" s="849">
        <v>0</v>
      </c>
      <c r="R44" s="837"/>
      <c r="S44" s="850">
        <v>0</v>
      </c>
    </row>
    <row r="45" spans="1:19" ht="14.4" customHeight="1" x14ac:dyDescent="0.3">
      <c r="A45" s="831" t="s">
        <v>575</v>
      </c>
      <c r="B45" s="832" t="s">
        <v>3884</v>
      </c>
      <c r="C45" s="832" t="s">
        <v>599</v>
      </c>
      <c r="D45" s="832" t="s">
        <v>2072</v>
      </c>
      <c r="E45" s="832" t="s">
        <v>3885</v>
      </c>
      <c r="F45" s="832" t="s">
        <v>3886</v>
      </c>
      <c r="G45" s="832" t="s">
        <v>3887</v>
      </c>
      <c r="H45" s="849">
        <v>0.2</v>
      </c>
      <c r="I45" s="849">
        <v>30.2</v>
      </c>
      <c r="J45" s="832">
        <v>0.16666666666666669</v>
      </c>
      <c r="K45" s="832">
        <v>151</v>
      </c>
      <c r="L45" s="849">
        <v>1.2000000000000002</v>
      </c>
      <c r="M45" s="849">
        <v>181.2</v>
      </c>
      <c r="N45" s="832">
        <v>1</v>
      </c>
      <c r="O45" s="832">
        <v>150.99999999999997</v>
      </c>
      <c r="P45" s="849">
        <v>0.1</v>
      </c>
      <c r="Q45" s="849">
        <v>6.97</v>
      </c>
      <c r="R45" s="837">
        <v>3.8465783664459165E-2</v>
      </c>
      <c r="S45" s="850">
        <v>69.699999999999989</v>
      </c>
    </row>
    <row r="46" spans="1:19" ht="14.4" customHeight="1" x14ac:dyDescent="0.3">
      <c r="A46" s="831" t="s">
        <v>575</v>
      </c>
      <c r="B46" s="832" t="s">
        <v>3884</v>
      </c>
      <c r="C46" s="832" t="s">
        <v>599</v>
      </c>
      <c r="D46" s="832" t="s">
        <v>2072</v>
      </c>
      <c r="E46" s="832" t="s">
        <v>3881</v>
      </c>
      <c r="F46" s="832" t="s">
        <v>3899</v>
      </c>
      <c r="G46" s="832" t="s">
        <v>3900</v>
      </c>
      <c r="H46" s="849"/>
      <c r="I46" s="849"/>
      <c r="J46" s="832"/>
      <c r="K46" s="832"/>
      <c r="L46" s="849"/>
      <c r="M46" s="849"/>
      <c r="N46" s="832"/>
      <c r="O46" s="832"/>
      <c r="P46" s="849">
        <v>1</v>
      </c>
      <c r="Q46" s="849">
        <v>83</v>
      </c>
      <c r="R46" s="837"/>
      <c r="S46" s="850">
        <v>83</v>
      </c>
    </row>
    <row r="47" spans="1:19" ht="14.4" customHeight="1" x14ac:dyDescent="0.3">
      <c r="A47" s="831" t="s">
        <v>575</v>
      </c>
      <c r="B47" s="832" t="s">
        <v>3884</v>
      </c>
      <c r="C47" s="832" t="s">
        <v>599</v>
      </c>
      <c r="D47" s="832" t="s">
        <v>2072</v>
      </c>
      <c r="E47" s="832" t="s">
        <v>3881</v>
      </c>
      <c r="F47" s="832" t="s">
        <v>3901</v>
      </c>
      <c r="G47" s="832" t="s">
        <v>3902</v>
      </c>
      <c r="H47" s="849">
        <v>3</v>
      </c>
      <c r="I47" s="849">
        <v>105</v>
      </c>
      <c r="J47" s="832"/>
      <c r="K47" s="832">
        <v>35</v>
      </c>
      <c r="L47" s="849"/>
      <c r="M47" s="849"/>
      <c r="N47" s="832"/>
      <c r="O47" s="832"/>
      <c r="P47" s="849"/>
      <c r="Q47" s="849"/>
      <c r="R47" s="837"/>
      <c r="S47" s="850"/>
    </row>
    <row r="48" spans="1:19" ht="14.4" customHeight="1" x14ac:dyDescent="0.3">
      <c r="A48" s="831" t="s">
        <v>575</v>
      </c>
      <c r="B48" s="832" t="s">
        <v>3884</v>
      </c>
      <c r="C48" s="832" t="s">
        <v>599</v>
      </c>
      <c r="D48" s="832" t="s">
        <v>2072</v>
      </c>
      <c r="E48" s="832" t="s">
        <v>3881</v>
      </c>
      <c r="F48" s="832" t="s">
        <v>3913</v>
      </c>
      <c r="G48" s="832" t="s">
        <v>3914</v>
      </c>
      <c r="H48" s="849">
        <v>36</v>
      </c>
      <c r="I48" s="849">
        <v>4248</v>
      </c>
      <c r="J48" s="832">
        <v>0.93650793650793651</v>
      </c>
      <c r="K48" s="832">
        <v>118</v>
      </c>
      <c r="L48" s="849">
        <v>36</v>
      </c>
      <c r="M48" s="849">
        <v>4536</v>
      </c>
      <c r="N48" s="832">
        <v>1</v>
      </c>
      <c r="O48" s="832">
        <v>126</v>
      </c>
      <c r="P48" s="849">
        <v>12</v>
      </c>
      <c r="Q48" s="849">
        <v>1512</v>
      </c>
      <c r="R48" s="837">
        <v>0.33333333333333331</v>
      </c>
      <c r="S48" s="850">
        <v>126</v>
      </c>
    </row>
    <row r="49" spans="1:19" ht="14.4" customHeight="1" x14ac:dyDescent="0.3">
      <c r="A49" s="831" t="s">
        <v>575</v>
      </c>
      <c r="B49" s="832" t="s">
        <v>3884</v>
      </c>
      <c r="C49" s="832" t="s">
        <v>599</v>
      </c>
      <c r="D49" s="832" t="s">
        <v>2072</v>
      </c>
      <c r="E49" s="832" t="s">
        <v>3881</v>
      </c>
      <c r="F49" s="832" t="s">
        <v>3923</v>
      </c>
      <c r="G49" s="832" t="s">
        <v>3924</v>
      </c>
      <c r="H49" s="849">
        <v>17</v>
      </c>
      <c r="I49" s="849">
        <v>99.99</v>
      </c>
      <c r="J49" s="832">
        <v>6.8175309887772206E-2</v>
      </c>
      <c r="K49" s="832">
        <v>5.881764705882353</v>
      </c>
      <c r="L49" s="849">
        <v>44</v>
      </c>
      <c r="M49" s="849">
        <v>1466.66</v>
      </c>
      <c r="N49" s="832">
        <v>1</v>
      </c>
      <c r="O49" s="832">
        <v>33.333181818181821</v>
      </c>
      <c r="P49" s="849">
        <v>15</v>
      </c>
      <c r="Q49" s="849">
        <v>499.99</v>
      </c>
      <c r="R49" s="837">
        <v>0.3409038222901013</v>
      </c>
      <c r="S49" s="850">
        <v>33.332666666666668</v>
      </c>
    </row>
    <row r="50" spans="1:19" ht="14.4" customHeight="1" x14ac:dyDescent="0.3">
      <c r="A50" s="831" t="s">
        <v>575</v>
      </c>
      <c r="B50" s="832" t="s">
        <v>3884</v>
      </c>
      <c r="C50" s="832" t="s">
        <v>599</v>
      </c>
      <c r="D50" s="832" t="s">
        <v>2072</v>
      </c>
      <c r="E50" s="832" t="s">
        <v>3881</v>
      </c>
      <c r="F50" s="832" t="s">
        <v>3925</v>
      </c>
      <c r="G50" s="832" t="s">
        <v>3926</v>
      </c>
      <c r="H50" s="849">
        <v>16</v>
      </c>
      <c r="I50" s="849">
        <v>3760</v>
      </c>
      <c r="J50" s="832">
        <v>7.4900398406374498</v>
      </c>
      <c r="K50" s="832">
        <v>235</v>
      </c>
      <c r="L50" s="849">
        <v>2</v>
      </c>
      <c r="M50" s="849">
        <v>502</v>
      </c>
      <c r="N50" s="832">
        <v>1</v>
      </c>
      <c r="O50" s="832">
        <v>251</v>
      </c>
      <c r="P50" s="849"/>
      <c r="Q50" s="849"/>
      <c r="R50" s="837"/>
      <c r="S50" s="850"/>
    </row>
    <row r="51" spans="1:19" ht="14.4" customHeight="1" x14ac:dyDescent="0.3">
      <c r="A51" s="831" t="s">
        <v>575</v>
      </c>
      <c r="B51" s="832" t="s">
        <v>3884</v>
      </c>
      <c r="C51" s="832" t="s">
        <v>599</v>
      </c>
      <c r="D51" s="832" t="s">
        <v>2072</v>
      </c>
      <c r="E51" s="832" t="s">
        <v>3881</v>
      </c>
      <c r="F51" s="832" t="s">
        <v>3947</v>
      </c>
      <c r="G51" s="832" t="s">
        <v>3948</v>
      </c>
      <c r="H51" s="849">
        <v>4</v>
      </c>
      <c r="I51" s="849">
        <v>1396</v>
      </c>
      <c r="J51" s="832">
        <v>0.46908602150537637</v>
      </c>
      <c r="K51" s="832">
        <v>349</v>
      </c>
      <c r="L51" s="849">
        <v>8</v>
      </c>
      <c r="M51" s="849">
        <v>2976</v>
      </c>
      <c r="N51" s="832">
        <v>1</v>
      </c>
      <c r="O51" s="832">
        <v>372</v>
      </c>
      <c r="P51" s="849">
        <v>3</v>
      </c>
      <c r="Q51" s="849">
        <v>1119</v>
      </c>
      <c r="R51" s="837">
        <v>0.37600806451612906</v>
      </c>
      <c r="S51" s="850">
        <v>373</v>
      </c>
    </row>
    <row r="52" spans="1:19" ht="14.4" customHeight="1" x14ac:dyDescent="0.3">
      <c r="A52" s="831" t="s">
        <v>575</v>
      </c>
      <c r="B52" s="832" t="s">
        <v>3884</v>
      </c>
      <c r="C52" s="832" t="s">
        <v>599</v>
      </c>
      <c r="D52" s="832" t="s">
        <v>2073</v>
      </c>
      <c r="E52" s="832" t="s">
        <v>3885</v>
      </c>
      <c r="F52" s="832" t="s">
        <v>3886</v>
      </c>
      <c r="G52" s="832" t="s">
        <v>3887</v>
      </c>
      <c r="H52" s="849">
        <v>1.1000000000000001</v>
      </c>
      <c r="I52" s="849">
        <v>166.18</v>
      </c>
      <c r="J52" s="832">
        <v>11.005298013245033</v>
      </c>
      <c r="K52" s="832">
        <v>151.07272727272726</v>
      </c>
      <c r="L52" s="849">
        <v>0.1</v>
      </c>
      <c r="M52" s="849">
        <v>15.1</v>
      </c>
      <c r="N52" s="832">
        <v>1</v>
      </c>
      <c r="O52" s="832">
        <v>151</v>
      </c>
      <c r="P52" s="849">
        <v>0.2</v>
      </c>
      <c r="Q52" s="849">
        <v>30.2</v>
      </c>
      <c r="R52" s="837">
        <v>2</v>
      </c>
      <c r="S52" s="850">
        <v>151</v>
      </c>
    </row>
    <row r="53" spans="1:19" ht="14.4" customHeight="1" x14ac:dyDescent="0.3">
      <c r="A53" s="831" t="s">
        <v>575</v>
      </c>
      <c r="B53" s="832" t="s">
        <v>3884</v>
      </c>
      <c r="C53" s="832" t="s">
        <v>599</v>
      </c>
      <c r="D53" s="832" t="s">
        <v>2073</v>
      </c>
      <c r="E53" s="832" t="s">
        <v>3885</v>
      </c>
      <c r="F53" s="832" t="s">
        <v>3888</v>
      </c>
      <c r="G53" s="832" t="s">
        <v>746</v>
      </c>
      <c r="H53" s="849"/>
      <c r="I53" s="849"/>
      <c r="J53" s="832"/>
      <c r="K53" s="832"/>
      <c r="L53" s="849">
        <v>0.2</v>
      </c>
      <c r="M53" s="849">
        <v>26.12</v>
      </c>
      <c r="N53" s="832">
        <v>1</v>
      </c>
      <c r="O53" s="832">
        <v>130.6</v>
      </c>
      <c r="P53" s="849"/>
      <c r="Q53" s="849"/>
      <c r="R53" s="837"/>
      <c r="S53" s="850"/>
    </row>
    <row r="54" spans="1:19" ht="14.4" customHeight="1" x14ac:dyDescent="0.3">
      <c r="A54" s="831" t="s">
        <v>575</v>
      </c>
      <c r="B54" s="832" t="s">
        <v>3884</v>
      </c>
      <c r="C54" s="832" t="s">
        <v>599</v>
      </c>
      <c r="D54" s="832" t="s">
        <v>2073</v>
      </c>
      <c r="E54" s="832" t="s">
        <v>3885</v>
      </c>
      <c r="F54" s="832" t="s">
        <v>3889</v>
      </c>
      <c r="G54" s="832" t="s">
        <v>3890</v>
      </c>
      <c r="H54" s="849"/>
      <c r="I54" s="849"/>
      <c r="J54" s="832"/>
      <c r="K54" s="832"/>
      <c r="L54" s="849"/>
      <c r="M54" s="849"/>
      <c r="N54" s="832"/>
      <c r="O54" s="832"/>
      <c r="P54" s="849">
        <v>0.2</v>
      </c>
      <c r="Q54" s="849">
        <v>50.71</v>
      </c>
      <c r="R54" s="837"/>
      <c r="S54" s="850">
        <v>253.54999999999998</v>
      </c>
    </row>
    <row r="55" spans="1:19" ht="14.4" customHeight="1" x14ac:dyDescent="0.3">
      <c r="A55" s="831" t="s">
        <v>575</v>
      </c>
      <c r="B55" s="832" t="s">
        <v>3884</v>
      </c>
      <c r="C55" s="832" t="s">
        <v>599</v>
      </c>
      <c r="D55" s="832" t="s">
        <v>2073</v>
      </c>
      <c r="E55" s="832" t="s">
        <v>3885</v>
      </c>
      <c r="F55" s="832" t="s">
        <v>3891</v>
      </c>
      <c r="G55" s="832" t="s">
        <v>1724</v>
      </c>
      <c r="H55" s="849"/>
      <c r="I55" s="849"/>
      <c r="J55" s="832"/>
      <c r="K55" s="832"/>
      <c r="L55" s="849">
        <v>0.1</v>
      </c>
      <c r="M55" s="849">
        <v>6.14</v>
      </c>
      <c r="N55" s="832">
        <v>1</v>
      </c>
      <c r="O55" s="832">
        <v>61.399999999999991</v>
      </c>
      <c r="P55" s="849"/>
      <c r="Q55" s="849"/>
      <c r="R55" s="837"/>
      <c r="S55" s="850"/>
    </row>
    <row r="56" spans="1:19" ht="14.4" customHeight="1" x14ac:dyDescent="0.3">
      <c r="A56" s="831" t="s">
        <v>575</v>
      </c>
      <c r="B56" s="832" t="s">
        <v>3884</v>
      </c>
      <c r="C56" s="832" t="s">
        <v>599</v>
      </c>
      <c r="D56" s="832" t="s">
        <v>2073</v>
      </c>
      <c r="E56" s="832" t="s">
        <v>3885</v>
      </c>
      <c r="F56" s="832" t="s">
        <v>3892</v>
      </c>
      <c r="G56" s="832" t="s">
        <v>3893</v>
      </c>
      <c r="H56" s="849"/>
      <c r="I56" s="849"/>
      <c r="J56" s="832"/>
      <c r="K56" s="832"/>
      <c r="L56" s="849">
        <v>0.1</v>
      </c>
      <c r="M56" s="849">
        <v>17.7</v>
      </c>
      <c r="N56" s="832">
        <v>1</v>
      </c>
      <c r="O56" s="832">
        <v>176.99999999999997</v>
      </c>
      <c r="P56" s="849"/>
      <c r="Q56" s="849"/>
      <c r="R56" s="837"/>
      <c r="S56" s="850"/>
    </row>
    <row r="57" spans="1:19" ht="14.4" customHeight="1" x14ac:dyDescent="0.3">
      <c r="A57" s="831" t="s">
        <v>575</v>
      </c>
      <c r="B57" s="832" t="s">
        <v>3884</v>
      </c>
      <c r="C57" s="832" t="s">
        <v>599</v>
      </c>
      <c r="D57" s="832" t="s">
        <v>2073</v>
      </c>
      <c r="E57" s="832" t="s">
        <v>3885</v>
      </c>
      <c r="F57" s="832" t="s">
        <v>3894</v>
      </c>
      <c r="G57" s="832" t="s">
        <v>3895</v>
      </c>
      <c r="H57" s="849"/>
      <c r="I57" s="849"/>
      <c r="J57" s="832"/>
      <c r="K57" s="832"/>
      <c r="L57" s="849">
        <v>1</v>
      </c>
      <c r="M57" s="849">
        <v>104.44</v>
      </c>
      <c r="N57" s="832">
        <v>1</v>
      </c>
      <c r="O57" s="832">
        <v>104.44</v>
      </c>
      <c r="P57" s="849"/>
      <c r="Q57" s="849"/>
      <c r="R57" s="837"/>
      <c r="S57" s="850"/>
    </row>
    <row r="58" spans="1:19" ht="14.4" customHeight="1" x14ac:dyDescent="0.3">
      <c r="A58" s="831" t="s">
        <v>575</v>
      </c>
      <c r="B58" s="832" t="s">
        <v>3884</v>
      </c>
      <c r="C58" s="832" t="s">
        <v>599</v>
      </c>
      <c r="D58" s="832" t="s">
        <v>2073</v>
      </c>
      <c r="E58" s="832" t="s">
        <v>3885</v>
      </c>
      <c r="F58" s="832" t="s">
        <v>3896</v>
      </c>
      <c r="G58" s="832" t="s">
        <v>1097</v>
      </c>
      <c r="H58" s="849"/>
      <c r="I58" s="849"/>
      <c r="J58" s="832"/>
      <c r="K58" s="832"/>
      <c r="L58" s="849"/>
      <c r="M58" s="849"/>
      <c r="N58" s="832"/>
      <c r="O58" s="832"/>
      <c r="P58" s="849">
        <v>0.2</v>
      </c>
      <c r="Q58" s="849">
        <v>42.01</v>
      </c>
      <c r="R58" s="837"/>
      <c r="S58" s="850">
        <v>210.04999999999998</v>
      </c>
    </row>
    <row r="59" spans="1:19" ht="14.4" customHeight="1" x14ac:dyDescent="0.3">
      <c r="A59" s="831" t="s">
        <v>575</v>
      </c>
      <c r="B59" s="832" t="s">
        <v>3884</v>
      </c>
      <c r="C59" s="832" t="s">
        <v>599</v>
      </c>
      <c r="D59" s="832" t="s">
        <v>2073</v>
      </c>
      <c r="E59" s="832" t="s">
        <v>3881</v>
      </c>
      <c r="F59" s="832" t="s">
        <v>3899</v>
      </c>
      <c r="G59" s="832" t="s">
        <v>3900</v>
      </c>
      <c r="H59" s="849">
        <v>14</v>
      </c>
      <c r="I59" s="849">
        <v>1134</v>
      </c>
      <c r="J59" s="832">
        <v>1.2420591456736034</v>
      </c>
      <c r="K59" s="832">
        <v>81</v>
      </c>
      <c r="L59" s="849">
        <v>11</v>
      </c>
      <c r="M59" s="849">
        <v>913</v>
      </c>
      <c r="N59" s="832">
        <v>1</v>
      </c>
      <c r="O59" s="832">
        <v>83</v>
      </c>
      <c r="P59" s="849">
        <v>12</v>
      </c>
      <c r="Q59" s="849">
        <v>996</v>
      </c>
      <c r="R59" s="837">
        <v>1.0909090909090908</v>
      </c>
      <c r="S59" s="850">
        <v>83</v>
      </c>
    </row>
    <row r="60" spans="1:19" ht="14.4" customHeight="1" x14ac:dyDescent="0.3">
      <c r="A60" s="831" t="s">
        <v>575</v>
      </c>
      <c r="B60" s="832" t="s">
        <v>3884</v>
      </c>
      <c r="C60" s="832" t="s">
        <v>599</v>
      </c>
      <c r="D60" s="832" t="s">
        <v>2073</v>
      </c>
      <c r="E60" s="832" t="s">
        <v>3881</v>
      </c>
      <c r="F60" s="832" t="s">
        <v>3901</v>
      </c>
      <c r="G60" s="832" t="s">
        <v>3902</v>
      </c>
      <c r="H60" s="849">
        <v>59</v>
      </c>
      <c r="I60" s="849">
        <v>2065</v>
      </c>
      <c r="J60" s="832"/>
      <c r="K60" s="832">
        <v>35</v>
      </c>
      <c r="L60" s="849"/>
      <c r="M60" s="849"/>
      <c r="N60" s="832"/>
      <c r="O60" s="832"/>
      <c r="P60" s="849">
        <v>1</v>
      </c>
      <c r="Q60" s="849">
        <v>37</v>
      </c>
      <c r="R60" s="837"/>
      <c r="S60" s="850">
        <v>37</v>
      </c>
    </row>
    <row r="61" spans="1:19" ht="14.4" customHeight="1" x14ac:dyDescent="0.3">
      <c r="A61" s="831" t="s">
        <v>575</v>
      </c>
      <c r="B61" s="832" t="s">
        <v>3884</v>
      </c>
      <c r="C61" s="832" t="s">
        <v>599</v>
      </c>
      <c r="D61" s="832" t="s">
        <v>2073</v>
      </c>
      <c r="E61" s="832" t="s">
        <v>3881</v>
      </c>
      <c r="F61" s="832" t="s">
        <v>3907</v>
      </c>
      <c r="G61" s="832" t="s">
        <v>3908</v>
      </c>
      <c r="H61" s="849"/>
      <c r="I61" s="849"/>
      <c r="J61" s="832"/>
      <c r="K61" s="832"/>
      <c r="L61" s="849"/>
      <c r="M61" s="849"/>
      <c r="N61" s="832"/>
      <c r="O61" s="832"/>
      <c r="P61" s="849">
        <v>1</v>
      </c>
      <c r="Q61" s="849">
        <v>116</v>
      </c>
      <c r="R61" s="837"/>
      <c r="S61" s="850">
        <v>116</v>
      </c>
    </row>
    <row r="62" spans="1:19" ht="14.4" customHeight="1" x14ac:dyDescent="0.3">
      <c r="A62" s="831" t="s">
        <v>575</v>
      </c>
      <c r="B62" s="832" t="s">
        <v>3884</v>
      </c>
      <c r="C62" s="832" t="s">
        <v>599</v>
      </c>
      <c r="D62" s="832" t="s">
        <v>2073</v>
      </c>
      <c r="E62" s="832" t="s">
        <v>3881</v>
      </c>
      <c r="F62" s="832" t="s">
        <v>3911</v>
      </c>
      <c r="G62" s="832" t="s">
        <v>3912</v>
      </c>
      <c r="H62" s="849"/>
      <c r="I62" s="849"/>
      <c r="J62" s="832"/>
      <c r="K62" s="832"/>
      <c r="L62" s="849"/>
      <c r="M62" s="849"/>
      <c r="N62" s="832"/>
      <c r="O62" s="832"/>
      <c r="P62" s="849">
        <v>1</v>
      </c>
      <c r="Q62" s="849">
        <v>97</v>
      </c>
      <c r="R62" s="837"/>
      <c r="S62" s="850">
        <v>97</v>
      </c>
    </row>
    <row r="63" spans="1:19" ht="14.4" customHeight="1" x14ac:dyDescent="0.3">
      <c r="A63" s="831" t="s">
        <v>575</v>
      </c>
      <c r="B63" s="832" t="s">
        <v>3884</v>
      </c>
      <c r="C63" s="832" t="s">
        <v>599</v>
      </c>
      <c r="D63" s="832" t="s">
        <v>2073</v>
      </c>
      <c r="E63" s="832" t="s">
        <v>3881</v>
      </c>
      <c r="F63" s="832" t="s">
        <v>3913</v>
      </c>
      <c r="G63" s="832" t="s">
        <v>3914</v>
      </c>
      <c r="H63" s="849">
        <v>225</v>
      </c>
      <c r="I63" s="849">
        <v>26550</v>
      </c>
      <c r="J63" s="832">
        <v>1.0974702380952381</v>
      </c>
      <c r="K63" s="832">
        <v>118</v>
      </c>
      <c r="L63" s="849">
        <v>192</v>
      </c>
      <c r="M63" s="849">
        <v>24192</v>
      </c>
      <c r="N63" s="832">
        <v>1</v>
      </c>
      <c r="O63" s="832">
        <v>126</v>
      </c>
      <c r="P63" s="849">
        <v>345</v>
      </c>
      <c r="Q63" s="849">
        <v>43470</v>
      </c>
      <c r="R63" s="837">
        <v>1.796875</v>
      </c>
      <c r="S63" s="850">
        <v>126</v>
      </c>
    </row>
    <row r="64" spans="1:19" ht="14.4" customHeight="1" x14ac:dyDescent="0.3">
      <c r="A64" s="831" t="s">
        <v>575</v>
      </c>
      <c r="B64" s="832" t="s">
        <v>3884</v>
      </c>
      <c r="C64" s="832" t="s">
        <v>599</v>
      </c>
      <c r="D64" s="832" t="s">
        <v>2073</v>
      </c>
      <c r="E64" s="832" t="s">
        <v>3881</v>
      </c>
      <c r="F64" s="832" t="s">
        <v>3919</v>
      </c>
      <c r="G64" s="832" t="s">
        <v>3920</v>
      </c>
      <c r="H64" s="849">
        <v>3</v>
      </c>
      <c r="I64" s="849">
        <v>4911</v>
      </c>
      <c r="J64" s="832">
        <v>2.9284436493738819</v>
      </c>
      <c r="K64" s="832">
        <v>1637</v>
      </c>
      <c r="L64" s="849">
        <v>1</v>
      </c>
      <c r="M64" s="849">
        <v>1677</v>
      </c>
      <c r="N64" s="832">
        <v>1</v>
      </c>
      <c r="O64" s="832">
        <v>1677</v>
      </c>
      <c r="P64" s="849">
        <v>2</v>
      </c>
      <c r="Q64" s="849">
        <v>3356</v>
      </c>
      <c r="R64" s="837">
        <v>2.0011926058437686</v>
      </c>
      <c r="S64" s="850">
        <v>1678</v>
      </c>
    </row>
    <row r="65" spans="1:19" ht="14.4" customHeight="1" x14ac:dyDescent="0.3">
      <c r="A65" s="831" t="s">
        <v>575</v>
      </c>
      <c r="B65" s="832" t="s">
        <v>3884</v>
      </c>
      <c r="C65" s="832" t="s">
        <v>599</v>
      </c>
      <c r="D65" s="832" t="s">
        <v>2073</v>
      </c>
      <c r="E65" s="832" t="s">
        <v>3881</v>
      </c>
      <c r="F65" s="832" t="s">
        <v>3921</v>
      </c>
      <c r="G65" s="832" t="s">
        <v>3922</v>
      </c>
      <c r="H65" s="849">
        <v>2</v>
      </c>
      <c r="I65" s="849">
        <v>0</v>
      </c>
      <c r="J65" s="832"/>
      <c r="K65" s="832">
        <v>0</v>
      </c>
      <c r="L65" s="849">
        <v>1</v>
      </c>
      <c r="M65" s="849">
        <v>0</v>
      </c>
      <c r="N65" s="832"/>
      <c r="O65" s="832">
        <v>0</v>
      </c>
      <c r="P65" s="849">
        <v>1</v>
      </c>
      <c r="Q65" s="849">
        <v>0</v>
      </c>
      <c r="R65" s="837"/>
      <c r="S65" s="850">
        <v>0</v>
      </c>
    </row>
    <row r="66" spans="1:19" ht="14.4" customHeight="1" x14ac:dyDescent="0.3">
      <c r="A66" s="831" t="s">
        <v>575</v>
      </c>
      <c r="B66" s="832" t="s">
        <v>3884</v>
      </c>
      <c r="C66" s="832" t="s">
        <v>599</v>
      </c>
      <c r="D66" s="832" t="s">
        <v>2073</v>
      </c>
      <c r="E66" s="832" t="s">
        <v>3881</v>
      </c>
      <c r="F66" s="832" t="s">
        <v>3923</v>
      </c>
      <c r="G66" s="832" t="s">
        <v>3924</v>
      </c>
      <c r="H66" s="849">
        <v>233</v>
      </c>
      <c r="I66" s="849">
        <v>2399.9899999999998</v>
      </c>
      <c r="J66" s="832">
        <v>0.2074922298158931</v>
      </c>
      <c r="K66" s="832">
        <v>10.300386266094419</v>
      </c>
      <c r="L66" s="849">
        <v>347</v>
      </c>
      <c r="M66" s="849">
        <v>11566.65</v>
      </c>
      <c r="N66" s="832">
        <v>1</v>
      </c>
      <c r="O66" s="832">
        <v>33.333285302593659</v>
      </c>
      <c r="P66" s="849">
        <v>570</v>
      </c>
      <c r="Q66" s="849">
        <v>18999.980000000003</v>
      </c>
      <c r="R66" s="837">
        <v>1.6426519346569668</v>
      </c>
      <c r="S66" s="850">
        <v>33.333298245614039</v>
      </c>
    </row>
    <row r="67" spans="1:19" ht="14.4" customHeight="1" x14ac:dyDescent="0.3">
      <c r="A67" s="831" t="s">
        <v>575</v>
      </c>
      <c r="B67" s="832" t="s">
        <v>3884</v>
      </c>
      <c r="C67" s="832" t="s">
        <v>599</v>
      </c>
      <c r="D67" s="832" t="s">
        <v>2073</v>
      </c>
      <c r="E67" s="832" t="s">
        <v>3881</v>
      </c>
      <c r="F67" s="832" t="s">
        <v>3925</v>
      </c>
      <c r="G67" s="832" t="s">
        <v>3926</v>
      </c>
      <c r="H67" s="849">
        <v>223</v>
      </c>
      <c r="I67" s="849">
        <v>52405</v>
      </c>
      <c r="J67" s="832">
        <v>1.0439243027888445</v>
      </c>
      <c r="K67" s="832">
        <v>235</v>
      </c>
      <c r="L67" s="849">
        <v>200</v>
      </c>
      <c r="M67" s="849">
        <v>50200</v>
      </c>
      <c r="N67" s="832">
        <v>1</v>
      </c>
      <c r="O67" s="832">
        <v>251</v>
      </c>
      <c r="P67" s="849">
        <v>254</v>
      </c>
      <c r="Q67" s="849">
        <v>63754</v>
      </c>
      <c r="R67" s="837">
        <v>1.27</v>
      </c>
      <c r="S67" s="850">
        <v>251</v>
      </c>
    </row>
    <row r="68" spans="1:19" ht="14.4" customHeight="1" x14ac:dyDescent="0.3">
      <c r="A68" s="831" t="s">
        <v>575</v>
      </c>
      <c r="B68" s="832" t="s">
        <v>3884</v>
      </c>
      <c r="C68" s="832" t="s">
        <v>599</v>
      </c>
      <c r="D68" s="832" t="s">
        <v>2073</v>
      </c>
      <c r="E68" s="832" t="s">
        <v>3881</v>
      </c>
      <c r="F68" s="832" t="s">
        <v>3927</v>
      </c>
      <c r="G68" s="832" t="s">
        <v>3928</v>
      </c>
      <c r="H68" s="849">
        <v>4</v>
      </c>
      <c r="I68" s="849">
        <v>432</v>
      </c>
      <c r="J68" s="832"/>
      <c r="K68" s="832">
        <v>108</v>
      </c>
      <c r="L68" s="849"/>
      <c r="M68" s="849"/>
      <c r="N68" s="832"/>
      <c r="O68" s="832"/>
      <c r="P68" s="849">
        <v>2</v>
      </c>
      <c r="Q68" s="849">
        <v>232</v>
      </c>
      <c r="R68" s="837"/>
      <c r="S68" s="850">
        <v>116</v>
      </c>
    </row>
    <row r="69" spans="1:19" ht="14.4" customHeight="1" x14ac:dyDescent="0.3">
      <c r="A69" s="831" t="s">
        <v>575</v>
      </c>
      <c r="B69" s="832" t="s">
        <v>3884</v>
      </c>
      <c r="C69" s="832" t="s">
        <v>599</v>
      </c>
      <c r="D69" s="832" t="s">
        <v>2073</v>
      </c>
      <c r="E69" s="832" t="s">
        <v>3881</v>
      </c>
      <c r="F69" s="832" t="s">
        <v>3931</v>
      </c>
      <c r="G69" s="832" t="s">
        <v>3932</v>
      </c>
      <c r="H69" s="849">
        <v>3</v>
      </c>
      <c r="I69" s="849">
        <v>246</v>
      </c>
      <c r="J69" s="832">
        <v>2.86046511627907</v>
      </c>
      <c r="K69" s="832">
        <v>82</v>
      </c>
      <c r="L69" s="849">
        <v>1</v>
      </c>
      <c r="M69" s="849">
        <v>86</v>
      </c>
      <c r="N69" s="832">
        <v>1</v>
      </c>
      <c r="O69" s="832">
        <v>86</v>
      </c>
      <c r="P69" s="849">
        <v>2</v>
      </c>
      <c r="Q69" s="849">
        <v>172</v>
      </c>
      <c r="R69" s="837">
        <v>2</v>
      </c>
      <c r="S69" s="850">
        <v>86</v>
      </c>
    </row>
    <row r="70" spans="1:19" ht="14.4" customHeight="1" x14ac:dyDescent="0.3">
      <c r="A70" s="831" t="s">
        <v>575</v>
      </c>
      <c r="B70" s="832" t="s">
        <v>3884</v>
      </c>
      <c r="C70" s="832" t="s">
        <v>599</v>
      </c>
      <c r="D70" s="832" t="s">
        <v>2073</v>
      </c>
      <c r="E70" s="832" t="s">
        <v>3881</v>
      </c>
      <c r="F70" s="832" t="s">
        <v>3935</v>
      </c>
      <c r="G70" s="832" t="s">
        <v>3936</v>
      </c>
      <c r="H70" s="849"/>
      <c r="I70" s="849"/>
      <c r="J70" s="832"/>
      <c r="K70" s="832"/>
      <c r="L70" s="849">
        <v>2</v>
      </c>
      <c r="M70" s="849">
        <v>262</v>
      </c>
      <c r="N70" s="832">
        <v>1</v>
      </c>
      <c r="O70" s="832">
        <v>131</v>
      </c>
      <c r="P70" s="849"/>
      <c r="Q70" s="849"/>
      <c r="R70" s="837"/>
      <c r="S70" s="850"/>
    </row>
    <row r="71" spans="1:19" ht="14.4" customHeight="1" x14ac:dyDescent="0.3">
      <c r="A71" s="831" t="s">
        <v>575</v>
      </c>
      <c r="B71" s="832" t="s">
        <v>3884</v>
      </c>
      <c r="C71" s="832" t="s">
        <v>599</v>
      </c>
      <c r="D71" s="832" t="s">
        <v>2073</v>
      </c>
      <c r="E71" s="832" t="s">
        <v>3881</v>
      </c>
      <c r="F71" s="832" t="s">
        <v>3943</v>
      </c>
      <c r="G71" s="832" t="s">
        <v>3944</v>
      </c>
      <c r="H71" s="849">
        <v>4</v>
      </c>
      <c r="I71" s="849">
        <v>716</v>
      </c>
      <c r="J71" s="832">
        <v>1.9562841530054644</v>
      </c>
      <c r="K71" s="832">
        <v>179</v>
      </c>
      <c r="L71" s="849">
        <v>2</v>
      </c>
      <c r="M71" s="849">
        <v>366</v>
      </c>
      <c r="N71" s="832">
        <v>1</v>
      </c>
      <c r="O71" s="832">
        <v>183</v>
      </c>
      <c r="P71" s="849">
        <v>6</v>
      </c>
      <c r="Q71" s="849">
        <v>1098</v>
      </c>
      <c r="R71" s="837">
        <v>3</v>
      </c>
      <c r="S71" s="850">
        <v>183</v>
      </c>
    </row>
    <row r="72" spans="1:19" ht="14.4" customHeight="1" x14ac:dyDescent="0.3">
      <c r="A72" s="831" t="s">
        <v>575</v>
      </c>
      <c r="B72" s="832" t="s">
        <v>3884</v>
      </c>
      <c r="C72" s="832" t="s">
        <v>599</v>
      </c>
      <c r="D72" s="832" t="s">
        <v>2073</v>
      </c>
      <c r="E72" s="832" t="s">
        <v>3881</v>
      </c>
      <c r="F72" s="832" t="s">
        <v>3947</v>
      </c>
      <c r="G72" s="832" t="s">
        <v>3948</v>
      </c>
      <c r="H72" s="849">
        <v>2</v>
      </c>
      <c r="I72" s="849">
        <v>698</v>
      </c>
      <c r="J72" s="832"/>
      <c r="K72" s="832">
        <v>349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" customHeight="1" x14ac:dyDescent="0.3">
      <c r="A73" s="831" t="s">
        <v>575</v>
      </c>
      <c r="B73" s="832" t="s">
        <v>3884</v>
      </c>
      <c r="C73" s="832" t="s">
        <v>599</v>
      </c>
      <c r="D73" s="832" t="s">
        <v>2073</v>
      </c>
      <c r="E73" s="832" t="s">
        <v>3881</v>
      </c>
      <c r="F73" s="832" t="s">
        <v>3949</v>
      </c>
      <c r="G73" s="832" t="s">
        <v>3950</v>
      </c>
      <c r="H73" s="849">
        <v>1</v>
      </c>
      <c r="I73" s="849">
        <v>0</v>
      </c>
      <c r="J73" s="832"/>
      <c r="K73" s="832">
        <v>0</v>
      </c>
      <c r="L73" s="849"/>
      <c r="M73" s="849"/>
      <c r="N73" s="832"/>
      <c r="O73" s="832"/>
      <c r="P73" s="849">
        <v>1</v>
      </c>
      <c r="Q73" s="849">
        <v>0</v>
      </c>
      <c r="R73" s="837"/>
      <c r="S73" s="850">
        <v>0</v>
      </c>
    </row>
    <row r="74" spans="1:19" ht="14.4" customHeight="1" x14ac:dyDescent="0.3">
      <c r="A74" s="831" t="s">
        <v>575</v>
      </c>
      <c r="B74" s="832" t="s">
        <v>3884</v>
      </c>
      <c r="C74" s="832" t="s">
        <v>599</v>
      </c>
      <c r="D74" s="832" t="s">
        <v>2074</v>
      </c>
      <c r="E74" s="832" t="s">
        <v>3885</v>
      </c>
      <c r="F74" s="832" t="s">
        <v>3886</v>
      </c>
      <c r="G74" s="832" t="s">
        <v>3887</v>
      </c>
      <c r="H74" s="849">
        <v>3.1</v>
      </c>
      <c r="I74" s="849">
        <v>468.34000000000003</v>
      </c>
      <c r="J74" s="832"/>
      <c r="K74" s="832">
        <v>151.07741935483872</v>
      </c>
      <c r="L74" s="849"/>
      <c r="M74" s="849"/>
      <c r="N74" s="832"/>
      <c r="O74" s="832"/>
      <c r="P74" s="849">
        <v>0.1</v>
      </c>
      <c r="Q74" s="849">
        <v>15.1</v>
      </c>
      <c r="R74" s="837"/>
      <c r="S74" s="850">
        <v>151</v>
      </c>
    </row>
    <row r="75" spans="1:19" ht="14.4" customHeight="1" x14ac:dyDescent="0.3">
      <c r="A75" s="831" t="s">
        <v>575</v>
      </c>
      <c r="B75" s="832" t="s">
        <v>3884</v>
      </c>
      <c r="C75" s="832" t="s">
        <v>599</v>
      </c>
      <c r="D75" s="832" t="s">
        <v>2074</v>
      </c>
      <c r="E75" s="832" t="s">
        <v>3885</v>
      </c>
      <c r="F75" s="832" t="s">
        <v>3889</v>
      </c>
      <c r="G75" s="832" t="s">
        <v>3890</v>
      </c>
      <c r="H75" s="849"/>
      <c r="I75" s="849"/>
      <c r="J75" s="832"/>
      <c r="K75" s="832"/>
      <c r="L75" s="849"/>
      <c r="M75" s="849"/>
      <c r="N75" s="832"/>
      <c r="O75" s="832"/>
      <c r="P75" s="849">
        <v>1.2</v>
      </c>
      <c r="Q75" s="849">
        <v>304.3</v>
      </c>
      <c r="R75" s="837"/>
      <c r="S75" s="850">
        <v>253.58333333333334</v>
      </c>
    </row>
    <row r="76" spans="1:19" ht="14.4" customHeight="1" x14ac:dyDescent="0.3">
      <c r="A76" s="831" t="s">
        <v>575</v>
      </c>
      <c r="B76" s="832" t="s">
        <v>3884</v>
      </c>
      <c r="C76" s="832" t="s">
        <v>599</v>
      </c>
      <c r="D76" s="832" t="s">
        <v>2074</v>
      </c>
      <c r="E76" s="832" t="s">
        <v>3885</v>
      </c>
      <c r="F76" s="832" t="s">
        <v>3896</v>
      </c>
      <c r="G76" s="832" t="s">
        <v>1097</v>
      </c>
      <c r="H76" s="849"/>
      <c r="I76" s="849"/>
      <c r="J76" s="832"/>
      <c r="K76" s="832"/>
      <c r="L76" s="849"/>
      <c r="M76" s="849"/>
      <c r="N76" s="832"/>
      <c r="O76" s="832"/>
      <c r="P76" s="849">
        <v>0.2</v>
      </c>
      <c r="Q76" s="849">
        <v>42</v>
      </c>
      <c r="R76" s="837"/>
      <c r="S76" s="850">
        <v>210</v>
      </c>
    </row>
    <row r="77" spans="1:19" ht="14.4" customHeight="1" x14ac:dyDescent="0.3">
      <c r="A77" s="831" t="s">
        <v>575</v>
      </c>
      <c r="B77" s="832" t="s">
        <v>3884</v>
      </c>
      <c r="C77" s="832" t="s">
        <v>599</v>
      </c>
      <c r="D77" s="832" t="s">
        <v>2074</v>
      </c>
      <c r="E77" s="832" t="s">
        <v>3881</v>
      </c>
      <c r="F77" s="832" t="s">
        <v>3899</v>
      </c>
      <c r="G77" s="832" t="s">
        <v>3900</v>
      </c>
      <c r="H77" s="849">
        <v>21</v>
      </c>
      <c r="I77" s="849">
        <v>1701</v>
      </c>
      <c r="J77" s="832">
        <v>4.0987951807228917</v>
      </c>
      <c r="K77" s="832">
        <v>81</v>
      </c>
      <c r="L77" s="849">
        <v>5</v>
      </c>
      <c r="M77" s="849">
        <v>415</v>
      </c>
      <c r="N77" s="832">
        <v>1</v>
      </c>
      <c r="O77" s="832">
        <v>83</v>
      </c>
      <c r="P77" s="849">
        <v>8</v>
      </c>
      <c r="Q77" s="849">
        <v>664</v>
      </c>
      <c r="R77" s="837">
        <v>1.6</v>
      </c>
      <c r="S77" s="850">
        <v>83</v>
      </c>
    </row>
    <row r="78" spans="1:19" ht="14.4" customHeight="1" x14ac:dyDescent="0.3">
      <c r="A78" s="831" t="s">
        <v>575</v>
      </c>
      <c r="B78" s="832" t="s">
        <v>3884</v>
      </c>
      <c r="C78" s="832" t="s">
        <v>599</v>
      </c>
      <c r="D78" s="832" t="s">
        <v>2074</v>
      </c>
      <c r="E78" s="832" t="s">
        <v>3881</v>
      </c>
      <c r="F78" s="832" t="s">
        <v>3901</v>
      </c>
      <c r="G78" s="832" t="s">
        <v>3902</v>
      </c>
      <c r="H78" s="849">
        <v>55</v>
      </c>
      <c r="I78" s="849">
        <v>1925</v>
      </c>
      <c r="J78" s="832">
        <v>1.2689518787079763</v>
      </c>
      <c r="K78" s="832">
        <v>35</v>
      </c>
      <c r="L78" s="849">
        <v>41</v>
      </c>
      <c r="M78" s="849">
        <v>1517</v>
      </c>
      <c r="N78" s="832">
        <v>1</v>
      </c>
      <c r="O78" s="832">
        <v>37</v>
      </c>
      <c r="P78" s="849"/>
      <c r="Q78" s="849"/>
      <c r="R78" s="837"/>
      <c r="S78" s="850"/>
    </row>
    <row r="79" spans="1:19" ht="14.4" customHeight="1" x14ac:dyDescent="0.3">
      <c r="A79" s="831" t="s">
        <v>575</v>
      </c>
      <c r="B79" s="832" t="s">
        <v>3884</v>
      </c>
      <c r="C79" s="832" t="s">
        <v>599</v>
      </c>
      <c r="D79" s="832" t="s">
        <v>2074</v>
      </c>
      <c r="E79" s="832" t="s">
        <v>3881</v>
      </c>
      <c r="F79" s="832" t="s">
        <v>3909</v>
      </c>
      <c r="G79" s="832" t="s">
        <v>3910</v>
      </c>
      <c r="H79" s="849"/>
      <c r="I79" s="849"/>
      <c r="J79" s="832"/>
      <c r="K79" s="832"/>
      <c r="L79" s="849"/>
      <c r="M79" s="849"/>
      <c r="N79" s="832"/>
      <c r="O79" s="832"/>
      <c r="P79" s="849">
        <v>1</v>
      </c>
      <c r="Q79" s="849">
        <v>129</v>
      </c>
      <c r="R79" s="837"/>
      <c r="S79" s="850">
        <v>129</v>
      </c>
    </row>
    <row r="80" spans="1:19" ht="14.4" customHeight="1" x14ac:dyDescent="0.3">
      <c r="A80" s="831" t="s">
        <v>575</v>
      </c>
      <c r="B80" s="832" t="s">
        <v>3884</v>
      </c>
      <c r="C80" s="832" t="s">
        <v>599</v>
      </c>
      <c r="D80" s="832" t="s">
        <v>2074</v>
      </c>
      <c r="E80" s="832" t="s">
        <v>3881</v>
      </c>
      <c r="F80" s="832" t="s">
        <v>3913</v>
      </c>
      <c r="G80" s="832" t="s">
        <v>3914</v>
      </c>
      <c r="H80" s="849">
        <v>309</v>
      </c>
      <c r="I80" s="849">
        <v>36462</v>
      </c>
      <c r="J80" s="832">
        <v>1.0961399711399711</v>
      </c>
      <c r="K80" s="832">
        <v>118</v>
      </c>
      <c r="L80" s="849">
        <v>264</v>
      </c>
      <c r="M80" s="849">
        <v>33264</v>
      </c>
      <c r="N80" s="832">
        <v>1</v>
      </c>
      <c r="O80" s="832">
        <v>126</v>
      </c>
      <c r="P80" s="849">
        <v>266</v>
      </c>
      <c r="Q80" s="849">
        <v>33516</v>
      </c>
      <c r="R80" s="837">
        <v>1.0075757575757576</v>
      </c>
      <c r="S80" s="850">
        <v>126</v>
      </c>
    </row>
    <row r="81" spans="1:19" ht="14.4" customHeight="1" x14ac:dyDescent="0.3">
      <c r="A81" s="831" t="s">
        <v>575</v>
      </c>
      <c r="B81" s="832" t="s">
        <v>3884</v>
      </c>
      <c r="C81" s="832" t="s">
        <v>599</v>
      </c>
      <c r="D81" s="832" t="s">
        <v>2074</v>
      </c>
      <c r="E81" s="832" t="s">
        <v>3881</v>
      </c>
      <c r="F81" s="832" t="s">
        <v>3915</v>
      </c>
      <c r="G81" s="832" t="s">
        <v>3916</v>
      </c>
      <c r="H81" s="849"/>
      <c r="I81" s="849"/>
      <c r="J81" s="832"/>
      <c r="K81" s="832"/>
      <c r="L81" s="849">
        <v>1</v>
      </c>
      <c r="M81" s="849">
        <v>540</v>
      </c>
      <c r="N81" s="832">
        <v>1</v>
      </c>
      <c r="O81" s="832">
        <v>540</v>
      </c>
      <c r="P81" s="849"/>
      <c r="Q81" s="849"/>
      <c r="R81" s="837"/>
      <c r="S81" s="850"/>
    </row>
    <row r="82" spans="1:19" ht="14.4" customHeight="1" x14ac:dyDescent="0.3">
      <c r="A82" s="831" t="s">
        <v>575</v>
      </c>
      <c r="B82" s="832" t="s">
        <v>3884</v>
      </c>
      <c r="C82" s="832" t="s">
        <v>599</v>
      </c>
      <c r="D82" s="832" t="s">
        <v>2074</v>
      </c>
      <c r="E82" s="832" t="s">
        <v>3881</v>
      </c>
      <c r="F82" s="832" t="s">
        <v>3919</v>
      </c>
      <c r="G82" s="832" t="s">
        <v>3920</v>
      </c>
      <c r="H82" s="849">
        <v>4</v>
      </c>
      <c r="I82" s="849">
        <v>6548</v>
      </c>
      <c r="J82" s="832"/>
      <c r="K82" s="832">
        <v>1637</v>
      </c>
      <c r="L82" s="849"/>
      <c r="M82" s="849"/>
      <c r="N82" s="832"/>
      <c r="O82" s="832"/>
      <c r="P82" s="849">
        <v>1</v>
      </c>
      <c r="Q82" s="849">
        <v>1678</v>
      </c>
      <c r="R82" s="837"/>
      <c r="S82" s="850">
        <v>1678</v>
      </c>
    </row>
    <row r="83" spans="1:19" ht="14.4" customHeight="1" x14ac:dyDescent="0.3">
      <c r="A83" s="831" t="s">
        <v>575</v>
      </c>
      <c r="B83" s="832" t="s">
        <v>3884</v>
      </c>
      <c r="C83" s="832" t="s">
        <v>599</v>
      </c>
      <c r="D83" s="832" t="s">
        <v>2074</v>
      </c>
      <c r="E83" s="832" t="s">
        <v>3881</v>
      </c>
      <c r="F83" s="832" t="s">
        <v>3921</v>
      </c>
      <c r="G83" s="832" t="s">
        <v>3922</v>
      </c>
      <c r="H83" s="849">
        <v>2</v>
      </c>
      <c r="I83" s="849">
        <v>0</v>
      </c>
      <c r="J83" s="832"/>
      <c r="K83" s="832">
        <v>0</v>
      </c>
      <c r="L83" s="849"/>
      <c r="M83" s="849"/>
      <c r="N83" s="832"/>
      <c r="O83" s="832"/>
      <c r="P83" s="849"/>
      <c r="Q83" s="849"/>
      <c r="R83" s="837"/>
      <c r="S83" s="850"/>
    </row>
    <row r="84" spans="1:19" ht="14.4" customHeight="1" x14ac:dyDescent="0.3">
      <c r="A84" s="831" t="s">
        <v>575</v>
      </c>
      <c r="B84" s="832" t="s">
        <v>3884</v>
      </c>
      <c r="C84" s="832" t="s">
        <v>599</v>
      </c>
      <c r="D84" s="832" t="s">
        <v>2074</v>
      </c>
      <c r="E84" s="832" t="s">
        <v>3881</v>
      </c>
      <c r="F84" s="832" t="s">
        <v>3923</v>
      </c>
      <c r="G84" s="832" t="s">
        <v>3924</v>
      </c>
      <c r="H84" s="849">
        <v>254</v>
      </c>
      <c r="I84" s="849">
        <v>1100.01</v>
      </c>
      <c r="J84" s="832">
        <v>5.935313227912338E-2</v>
      </c>
      <c r="K84" s="832">
        <v>4.3307480314960634</v>
      </c>
      <c r="L84" s="849">
        <v>556</v>
      </c>
      <c r="M84" s="849">
        <v>18533.309999999998</v>
      </c>
      <c r="N84" s="832">
        <v>1</v>
      </c>
      <c r="O84" s="832">
        <v>33.333291366906472</v>
      </c>
      <c r="P84" s="849">
        <v>606</v>
      </c>
      <c r="Q84" s="849">
        <v>20199.960000000003</v>
      </c>
      <c r="R84" s="837">
        <v>1.0899272714911694</v>
      </c>
      <c r="S84" s="850">
        <v>33.333267326732681</v>
      </c>
    </row>
    <row r="85" spans="1:19" ht="14.4" customHeight="1" x14ac:dyDescent="0.3">
      <c r="A85" s="831" t="s">
        <v>575</v>
      </c>
      <c r="B85" s="832" t="s">
        <v>3884</v>
      </c>
      <c r="C85" s="832" t="s">
        <v>599</v>
      </c>
      <c r="D85" s="832" t="s">
        <v>2074</v>
      </c>
      <c r="E85" s="832" t="s">
        <v>3881</v>
      </c>
      <c r="F85" s="832" t="s">
        <v>3925</v>
      </c>
      <c r="G85" s="832" t="s">
        <v>3926</v>
      </c>
      <c r="H85" s="849">
        <v>287</v>
      </c>
      <c r="I85" s="849">
        <v>67445</v>
      </c>
      <c r="J85" s="832">
        <v>0.79264064685211955</v>
      </c>
      <c r="K85" s="832">
        <v>235</v>
      </c>
      <c r="L85" s="849">
        <v>339</v>
      </c>
      <c r="M85" s="849">
        <v>85089</v>
      </c>
      <c r="N85" s="832">
        <v>1</v>
      </c>
      <c r="O85" s="832">
        <v>251</v>
      </c>
      <c r="P85" s="849">
        <v>375</v>
      </c>
      <c r="Q85" s="849">
        <v>94125</v>
      </c>
      <c r="R85" s="837">
        <v>1.1061946902654867</v>
      </c>
      <c r="S85" s="850">
        <v>251</v>
      </c>
    </row>
    <row r="86" spans="1:19" ht="14.4" customHeight="1" x14ac:dyDescent="0.3">
      <c r="A86" s="831" t="s">
        <v>575</v>
      </c>
      <c r="B86" s="832" t="s">
        <v>3884</v>
      </c>
      <c r="C86" s="832" t="s">
        <v>599</v>
      </c>
      <c r="D86" s="832" t="s">
        <v>2074</v>
      </c>
      <c r="E86" s="832" t="s">
        <v>3881</v>
      </c>
      <c r="F86" s="832" t="s">
        <v>3927</v>
      </c>
      <c r="G86" s="832" t="s">
        <v>3928</v>
      </c>
      <c r="H86" s="849"/>
      <c r="I86" s="849"/>
      <c r="J86" s="832"/>
      <c r="K86" s="832"/>
      <c r="L86" s="849">
        <v>5</v>
      </c>
      <c r="M86" s="849">
        <v>580</v>
      </c>
      <c r="N86" s="832">
        <v>1</v>
      </c>
      <c r="O86" s="832">
        <v>116</v>
      </c>
      <c r="P86" s="849">
        <v>3</v>
      </c>
      <c r="Q86" s="849">
        <v>348</v>
      </c>
      <c r="R86" s="837">
        <v>0.6</v>
      </c>
      <c r="S86" s="850">
        <v>116</v>
      </c>
    </row>
    <row r="87" spans="1:19" ht="14.4" customHeight="1" x14ac:dyDescent="0.3">
      <c r="A87" s="831" t="s">
        <v>575</v>
      </c>
      <c r="B87" s="832" t="s">
        <v>3884</v>
      </c>
      <c r="C87" s="832" t="s">
        <v>599</v>
      </c>
      <c r="D87" s="832" t="s">
        <v>2074</v>
      </c>
      <c r="E87" s="832" t="s">
        <v>3881</v>
      </c>
      <c r="F87" s="832" t="s">
        <v>3931</v>
      </c>
      <c r="G87" s="832" t="s">
        <v>3932</v>
      </c>
      <c r="H87" s="849">
        <v>4</v>
      </c>
      <c r="I87" s="849">
        <v>328</v>
      </c>
      <c r="J87" s="832"/>
      <c r="K87" s="832">
        <v>82</v>
      </c>
      <c r="L87" s="849"/>
      <c r="M87" s="849"/>
      <c r="N87" s="832"/>
      <c r="O87" s="832"/>
      <c r="P87" s="849">
        <v>1</v>
      </c>
      <c r="Q87" s="849">
        <v>86</v>
      </c>
      <c r="R87" s="837"/>
      <c r="S87" s="850">
        <v>86</v>
      </c>
    </row>
    <row r="88" spans="1:19" ht="14.4" customHeight="1" x14ac:dyDescent="0.3">
      <c r="A88" s="831" t="s">
        <v>575</v>
      </c>
      <c r="B88" s="832" t="s">
        <v>3884</v>
      </c>
      <c r="C88" s="832" t="s">
        <v>599</v>
      </c>
      <c r="D88" s="832" t="s">
        <v>2074</v>
      </c>
      <c r="E88" s="832" t="s">
        <v>3881</v>
      </c>
      <c r="F88" s="832" t="s">
        <v>3933</v>
      </c>
      <c r="G88" s="832" t="s">
        <v>3934</v>
      </c>
      <c r="H88" s="849"/>
      <c r="I88" s="849"/>
      <c r="J88" s="832"/>
      <c r="K88" s="832"/>
      <c r="L88" s="849">
        <v>1</v>
      </c>
      <c r="M88" s="849">
        <v>32</v>
      </c>
      <c r="N88" s="832">
        <v>1</v>
      </c>
      <c r="O88" s="832">
        <v>32</v>
      </c>
      <c r="P88" s="849"/>
      <c r="Q88" s="849"/>
      <c r="R88" s="837"/>
      <c r="S88" s="850"/>
    </row>
    <row r="89" spans="1:19" ht="14.4" customHeight="1" x14ac:dyDescent="0.3">
      <c r="A89" s="831" t="s">
        <v>575</v>
      </c>
      <c r="B89" s="832" t="s">
        <v>3884</v>
      </c>
      <c r="C89" s="832" t="s">
        <v>599</v>
      </c>
      <c r="D89" s="832" t="s">
        <v>2074</v>
      </c>
      <c r="E89" s="832" t="s">
        <v>3881</v>
      </c>
      <c r="F89" s="832" t="s">
        <v>3939</v>
      </c>
      <c r="G89" s="832" t="s">
        <v>3940</v>
      </c>
      <c r="H89" s="849"/>
      <c r="I89" s="849"/>
      <c r="J89" s="832"/>
      <c r="K89" s="832"/>
      <c r="L89" s="849"/>
      <c r="M89" s="849"/>
      <c r="N89" s="832"/>
      <c r="O89" s="832"/>
      <c r="P89" s="849">
        <v>1</v>
      </c>
      <c r="Q89" s="849">
        <v>59</v>
      </c>
      <c r="R89" s="837"/>
      <c r="S89" s="850">
        <v>59</v>
      </c>
    </row>
    <row r="90" spans="1:19" ht="14.4" customHeight="1" x14ac:dyDescent="0.3">
      <c r="A90" s="831" t="s">
        <v>575</v>
      </c>
      <c r="B90" s="832" t="s">
        <v>3884</v>
      </c>
      <c r="C90" s="832" t="s">
        <v>599</v>
      </c>
      <c r="D90" s="832" t="s">
        <v>2074</v>
      </c>
      <c r="E90" s="832" t="s">
        <v>3881</v>
      </c>
      <c r="F90" s="832" t="s">
        <v>3943</v>
      </c>
      <c r="G90" s="832" t="s">
        <v>3944</v>
      </c>
      <c r="H90" s="849">
        <v>1</v>
      </c>
      <c r="I90" s="849">
        <v>179</v>
      </c>
      <c r="J90" s="832">
        <v>0.48907103825136611</v>
      </c>
      <c r="K90" s="832">
        <v>179</v>
      </c>
      <c r="L90" s="849">
        <v>2</v>
      </c>
      <c r="M90" s="849">
        <v>366</v>
      </c>
      <c r="N90" s="832">
        <v>1</v>
      </c>
      <c r="O90" s="832">
        <v>183</v>
      </c>
      <c r="P90" s="849">
        <v>2</v>
      </c>
      <c r="Q90" s="849">
        <v>366</v>
      </c>
      <c r="R90" s="837">
        <v>1</v>
      </c>
      <c r="S90" s="850">
        <v>183</v>
      </c>
    </row>
    <row r="91" spans="1:19" ht="14.4" customHeight="1" x14ac:dyDescent="0.3">
      <c r="A91" s="831" t="s">
        <v>575</v>
      </c>
      <c r="B91" s="832" t="s">
        <v>3884</v>
      </c>
      <c r="C91" s="832" t="s">
        <v>599</v>
      </c>
      <c r="D91" s="832" t="s">
        <v>2074</v>
      </c>
      <c r="E91" s="832" t="s">
        <v>3881</v>
      </c>
      <c r="F91" s="832" t="s">
        <v>3947</v>
      </c>
      <c r="G91" s="832" t="s">
        <v>3948</v>
      </c>
      <c r="H91" s="849"/>
      <c r="I91" s="849"/>
      <c r="J91" s="832"/>
      <c r="K91" s="832"/>
      <c r="L91" s="849">
        <v>1</v>
      </c>
      <c r="M91" s="849">
        <v>372</v>
      </c>
      <c r="N91" s="832">
        <v>1</v>
      </c>
      <c r="O91" s="832">
        <v>372</v>
      </c>
      <c r="P91" s="849">
        <v>3</v>
      </c>
      <c r="Q91" s="849">
        <v>1119</v>
      </c>
      <c r="R91" s="837">
        <v>3.0080645161290325</v>
      </c>
      <c r="S91" s="850">
        <v>373</v>
      </c>
    </row>
    <row r="92" spans="1:19" ht="14.4" customHeight="1" x14ac:dyDescent="0.3">
      <c r="A92" s="831" t="s">
        <v>575</v>
      </c>
      <c r="B92" s="832" t="s">
        <v>3884</v>
      </c>
      <c r="C92" s="832" t="s">
        <v>599</v>
      </c>
      <c r="D92" s="832" t="s">
        <v>2074</v>
      </c>
      <c r="E92" s="832" t="s">
        <v>3881</v>
      </c>
      <c r="F92" s="832" t="s">
        <v>3949</v>
      </c>
      <c r="G92" s="832" t="s">
        <v>3950</v>
      </c>
      <c r="H92" s="849">
        <v>1</v>
      </c>
      <c r="I92" s="849">
        <v>0</v>
      </c>
      <c r="J92" s="832"/>
      <c r="K92" s="832">
        <v>0</v>
      </c>
      <c r="L92" s="849"/>
      <c r="M92" s="849"/>
      <c r="N92" s="832"/>
      <c r="O92" s="832"/>
      <c r="P92" s="849"/>
      <c r="Q92" s="849"/>
      <c r="R92" s="837"/>
      <c r="S92" s="850"/>
    </row>
    <row r="93" spans="1:19" ht="14.4" customHeight="1" x14ac:dyDescent="0.3">
      <c r="A93" s="831" t="s">
        <v>575</v>
      </c>
      <c r="B93" s="832" t="s">
        <v>3884</v>
      </c>
      <c r="C93" s="832" t="s">
        <v>599</v>
      </c>
      <c r="D93" s="832" t="s">
        <v>2075</v>
      </c>
      <c r="E93" s="832" t="s">
        <v>3885</v>
      </c>
      <c r="F93" s="832" t="s">
        <v>3889</v>
      </c>
      <c r="G93" s="832" t="s">
        <v>3890</v>
      </c>
      <c r="H93" s="849"/>
      <c r="I93" s="849"/>
      <c r="J93" s="832"/>
      <c r="K93" s="832"/>
      <c r="L93" s="849">
        <v>0.9</v>
      </c>
      <c r="M93" s="849">
        <v>228.23</v>
      </c>
      <c r="N93" s="832">
        <v>1</v>
      </c>
      <c r="O93" s="832">
        <v>253.58888888888887</v>
      </c>
      <c r="P93" s="849">
        <v>0.2</v>
      </c>
      <c r="Q93" s="849">
        <v>50.71</v>
      </c>
      <c r="R93" s="837">
        <v>0.22218814353941202</v>
      </c>
      <c r="S93" s="850">
        <v>253.54999999999998</v>
      </c>
    </row>
    <row r="94" spans="1:19" ht="14.4" customHeight="1" x14ac:dyDescent="0.3">
      <c r="A94" s="831" t="s">
        <v>575</v>
      </c>
      <c r="B94" s="832" t="s">
        <v>3884</v>
      </c>
      <c r="C94" s="832" t="s">
        <v>599</v>
      </c>
      <c r="D94" s="832" t="s">
        <v>2075</v>
      </c>
      <c r="E94" s="832" t="s">
        <v>3885</v>
      </c>
      <c r="F94" s="832" t="s">
        <v>3896</v>
      </c>
      <c r="G94" s="832" t="s">
        <v>1097</v>
      </c>
      <c r="H94" s="849"/>
      <c r="I94" s="849"/>
      <c r="J94" s="832"/>
      <c r="K94" s="832"/>
      <c r="L94" s="849">
        <v>0.1</v>
      </c>
      <c r="M94" s="849">
        <v>26.4</v>
      </c>
      <c r="N94" s="832">
        <v>1</v>
      </c>
      <c r="O94" s="832">
        <v>263.99999999999994</v>
      </c>
      <c r="P94" s="849">
        <v>0.2</v>
      </c>
      <c r="Q94" s="849">
        <v>42.01</v>
      </c>
      <c r="R94" s="837">
        <v>1.5912878787878788</v>
      </c>
      <c r="S94" s="850">
        <v>210.04999999999998</v>
      </c>
    </row>
    <row r="95" spans="1:19" ht="14.4" customHeight="1" x14ac:dyDescent="0.3">
      <c r="A95" s="831" t="s">
        <v>575</v>
      </c>
      <c r="B95" s="832" t="s">
        <v>3884</v>
      </c>
      <c r="C95" s="832" t="s">
        <v>599</v>
      </c>
      <c r="D95" s="832" t="s">
        <v>2075</v>
      </c>
      <c r="E95" s="832" t="s">
        <v>3881</v>
      </c>
      <c r="F95" s="832" t="s">
        <v>3899</v>
      </c>
      <c r="G95" s="832" t="s">
        <v>3900</v>
      </c>
      <c r="H95" s="849">
        <v>3</v>
      </c>
      <c r="I95" s="849">
        <v>243</v>
      </c>
      <c r="J95" s="832"/>
      <c r="K95" s="832">
        <v>81</v>
      </c>
      <c r="L95" s="849"/>
      <c r="M95" s="849"/>
      <c r="N95" s="832"/>
      <c r="O95" s="832"/>
      <c r="P95" s="849">
        <v>1</v>
      </c>
      <c r="Q95" s="849">
        <v>83</v>
      </c>
      <c r="R95" s="837"/>
      <c r="S95" s="850">
        <v>83</v>
      </c>
    </row>
    <row r="96" spans="1:19" ht="14.4" customHeight="1" x14ac:dyDescent="0.3">
      <c r="A96" s="831" t="s">
        <v>575</v>
      </c>
      <c r="B96" s="832" t="s">
        <v>3884</v>
      </c>
      <c r="C96" s="832" t="s">
        <v>599</v>
      </c>
      <c r="D96" s="832" t="s">
        <v>2075</v>
      </c>
      <c r="E96" s="832" t="s">
        <v>3881</v>
      </c>
      <c r="F96" s="832" t="s">
        <v>3907</v>
      </c>
      <c r="G96" s="832" t="s">
        <v>3908</v>
      </c>
      <c r="H96" s="849">
        <v>4</v>
      </c>
      <c r="I96" s="849">
        <v>440</v>
      </c>
      <c r="J96" s="832">
        <v>0.94827586206896552</v>
      </c>
      <c r="K96" s="832">
        <v>110</v>
      </c>
      <c r="L96" s="849">
        <v>4</v>
      </c>
      <c r="M96" s="849">
        <v>464</v>
      </c>
      <c r="N96" s="832">
        <v>1</v>
      </c>
      <c r="O96" s="832">
        <v>116</v>
      </c>
      <c r="P96" s="849">
        <v>2</v>
      </c>
      <c r="Q96" s="849">
        <v>232</v>
      </c>
      <c r="R96" s="837">
        <v>0.5</v>
      </c>
      <c r="S96" s="850">
        <v>116</v>
      </c>
    </row>
    <row r="97" spans="1:19" ht="14.4" customHeight="1" x14ac:dyDescent="0.3">
      <c r="A97" s="831" t="s">
        <v>575</v>
      </c>
      <c r="B97" s="832" t="s">
        <v>3884</v>
      </c>
      <c r="C97" s="832" t="s">
        <v>599</v>
      </c>
      <c r="D97" s="832" t="s">
        <v>2075</v>
      </c>
      <c r="E97" s="832" t="s">
        <v>3881</v>
      </c>
      <c r="F97" s="832" t="s">
        <v>3909</v>
      </c>
      <c r="G97" s="832" t="s">
        <v>3910</v>
      </c>
      <c r="H97" s="849"/>
      <c r="I97" s="849"/>
      <c r="J97" s="832"/>
      <c r="K97" s="832"/>
      <c r="L97" s="849"/>
      <c r="M97" s="849"/>
      <c r="N97" s="832"/>
      <c r="O97" s="832"/>
      <c r="P97" s="849">
        <v>1</v>
      </c>
      <c r="Q97" s="849">
        <v>129</v>
      </c>
      <c r="R97" s="837"/>
      <c r="S97" s="850">
        <v>129</v>
      </c>
    </row>
    <row r="98" spans="1:19" ht="14.4" customHeight="1" x14ac:dyDescent="0.3">
      <c r="A98" s="831" t="s">
        <v>575</v>
      </c>
      <c r="B98" s="832" t="s">
        <v>3884</v>
      </c>
      <c r="C98" s="832" t="s">
        <v>599</v>
      </c>
      <c r="D98" s="832" t="s">
        <v>2075</v>
      </c>
      <c r="E98" s="832" t="s">
        <v>3881</v>
      </c>
      <c r="F98" s="832" t="s">
        <v>3911</v>
      </c>
      <c r="G98" s="832" t="s">
        <v>3912</v>
      </c>
      <c r="H98" s="849"/>
      <c r="I98" s="849"/>
      <c r="J98" s="832"/>
      <c r="K98" s="832"/>
      <c r="L98" s="849"/>
      <c r="M98" s="849"/>
      <c r="N98" s="832"/>
      <c r="O98" s="832"/>
      <c r="P98" s="849">
        <v>1</v>
      </c>
      <c r="Q98" s="849">
        <v>97</v>
      </c>
      <c r="R98" s="837"/>
      <c r="S98" s="850">
        <v>97</v>
      </c>
    </row>
    <row r="99" spans="1:19" ht="14.4" customHeight="1" x14ac:dyDescent="0.3">
      <c r="A99" s="831" t="s">
        <v>575</v>
      </c>
      <c r="B99" s="832" t="s">
        <v>3884</v>
      </c>
      <c r="C99" s="832" t="s">
        <v>599</v>
      </c>
      <c r="D99" s="832" t="s">
        <v>2075</v>
      </c>
      <c r="E99" s="832" t="s">
        <v>3881</v>
      </c>
      <c r="F99" s="832" t="s">
        <v>3913</v>
      </c>
      <c r="G99" s="832" t="s">
        <v>3914</v>
      </c>
      <c r="H99" s="849"/>
      <c r="I99" s="849"/>
      <c r="J99" s="832"/>
      <c r="K99" s="832"/>
      <c r="L99" s="849">
        <v>4</v>
      </c>
      <c r="M99" s="849">
        <v>504</v>
      </c>
      <c r="N99" s="832">
        <v>1</v>
      </c>
      <c r="O99" s="832">
        <v>126</v>
      </c>
      <c r="P99" s="849"/>
      <c r="Q99" s="849"/>
      <c r="R99" s="837"/>
      <c r="S99" s="850"/>
    </row>
    <row r="100" spans="1:19" ht="14.4" customHeight="1" x14ac:dyDescent="0.3">
      <c r="A100" s="831" t="s">
        <v>575</v>
      </c>
      <c r="B100" s="832" t="s">
        <v>3884</v>
      </c>
      <c r="C100" s="832" t="s">
        <v>599</v>
      </c>
      <c r="D100" s="832" t="s">
        <v>2075</v>
      </c>
      <c r="E100" s="832" t="s">
        <v>3881</v>
      </c>
      <c r="F100" s="832" t="s">
        <v>3923</v>
      </c>
      <c r="G100" s="832" t="s">
        <v>3924</v>
      </c>
      <c r="H100" s="849">
        <v>162</v>
      </c>
      <c r="I100" s="849">
        <v>1133.3200000000002</v>
      </c>
      <c r="J100" s="832">
        <v>0.1114741714584731</v>
      </c>
      <c r="K100" s="832">
        <v>6.9958024691358034</v>
      </c>
      <c r="L100" s="849">
        <v>305</v>
      </c>
      <c r="M100" s="849">
        <v>10166.66</v>
      </c>
      <c r="N100" s="832">
        <v>1</v>
      </c>
      <c r="O100" s="832">
        <v>33.333311475409836</v>
      </c>
      <c r="P100" s="849">
        <v>196</v>
      </c>
      <c r="Q100" s="849">
        <v>6533.33</v>
      </c>
      <c r="R100" s="837">
        <v>0.6426230443429799</v>
      </c>
      <c r="S100" s="850">
        <v>33.333316326530614</v>
      </c>
    </row>
    <row r="101" spans="1:19" ht="14.4" customHeight="1" x14ac:dyDescent="0.3">
      <c r="A101" s="831" t="s">
        <v>575</v>
      </c>
      <c r="B101" s="832" t="s">
        <v>3884</v>
      </c>
      <c r="C101" s="832" t="s">
        <v>599</v>
      </c>
      <c r="D101" s="832" t="s">
        <v>2075</v>
      </c>
      <c r="E101" s="832" t="s">
        <v>3881</v>
      </c>
      <c r="F101" s="832" t="s">
        <v>3925</v>
      </c>
      <c r="G101" s="832" t="s">
        <v>3926</v>
      </c>
      <c r="H101" s="849">
        <v>350</v>
      </c>
      <c r="I101" s="849">
        <v>82250</v>
      </c>
      <c r="J101" s="832">
        <v>29.789931184353495</v>
      </c>
      <c r="K101" s="832">
        <v>235</v>
      </c>
      <c r="L101" s="849">
        <v>11</v>
      </c>
      <c r="M101" s="849">
        <v>2761</v>
      </c>
      <c r="N101" s="832">
        <v>1</v>
      </c>
      <c r="O101" s="832">
        <v>251</v>
      </c>
      <c r="P101" s="849">
        <v>29</v>
      </c>
      <c r="Q101" s="849">
        <v>7279</v>
      </c>
      <c r="R101" s="837">
        <v>2.6363636363636362</v>
      </c>
      <c r="S101" s="850">
        <v>251</v>
      </c>
    </row>
    <row r="102" spans="1:19" ht="14.4" customHeight="1" x14ac:dyDescent="0.3">
      <c r="A102" s="831" t="s">
        <v>575</v>
      </c>
      <c r="B102" s="832" t="s">
        <v>3884</v>
      </c>
      <c r="C102" s="832" t="s">
        <v>599</v>
      </c>
      <c r="D102" s="832" t="s">
        <v>2075</v>
      </c>
      <c r="E102" s="832" t="s">
        <v>3881</v>
      </c>
      <c r="F102" s="832" t="s">
        <v>3933</v>
      </c>
      <c r="G102" s="832" t="s">
        <v>3934</v>
      </c>
      <c r="H102" s="849"/>
      <c r="I102" s="849"/>
      <c r="J102" s="832"/>
      <c r="K102" s="832"/>
      <c r="L102" s="849">
        <v>1</v>
      </c>
      <c r="M102" s="849">
        <v>32</v>
      </c>
      <c r="N102" s="832">
        <v>1</v>
      </c>
      <c r="O102" s="832">
        <v>32</v>
      </c>
      <c r="P102" s="849"/>
      <c r="Q102" s="849"/>
      <c r="R102" s="837"/>
      <c r="S102" s="850"/>
    </row>
    <row r="103" spans="1:19" ht="14.4" customHeight="1" x14ac:dyDescent="0.3">
      <c r="A103" s="831" t="s">
        <v>575</v>
      </c>
      <c r="B103" s="832" t="s">
        <v>3884</v>
      </c>
      <c r="C103" s="832" t="s">
        <v>599</v>
      </c>
      <c r="D103" s="832" t="s">
        <v>2075</v>
      </c>
      <c r="E103" s="832" t="s">
        <v>3881</v>
      </c>
      <c r="F103" s="832" t="s">
        <v>3947</v>
      </c>
      <c r="G103" s="832" t="s">
        <v>3948</v>
      </c>
      <c r="H103" s="849">
        <v>25</v>
      </c>
      <c r="I103" s="849">
        <v>8725</v>
      </c>
      <c r="J103" s="832">
        <v>7.4458098651647042E-2</v>
      </c>
      <c r="K103" s="832">
        <v>349</v>
      </c>
      <c r="L103" s="849">
        <v>315</v>
      </c>
      <c r="M103" s="849">
        <v>117180</v>
      </c>
      <c r="N103" s="832">
        <v>1</v>
      </c>
      <c r="O103" s="832">
        <v>372</v>
      </c>
      <c r="P103" s="849">
        <v>191</v>
      </c>
      <c r="Q103" s="849">
        <v>71243</v>
      </c>
      <c r="R103" s="837">
        <v>0.60797917733401607</v>
      </c>
      <c r="S103" s="850">
        <v>373</v>
      </c>
    </row>
    <row r="104" spans="1:19" ht="14.4" customHeight="1" x14ac:dyDescent="0.3">
      <c r="A104" s="831" t="s">
        <v>575</v>
      </c>
      <c r="B104" s="832" t="s">
        <v>3884</v>
      </c>
      <c r="C104" s="832" t="s">
        <v>599</v>
      </c>
      <c r="D104" s="832" t="s">
        <v>2076</v>
      </c>
      <c r="E104" s="832" t="s">
        <v>3881</v>
      </c>
      <c r="F104" s="832" t="s">
        <v>3899</v>
      </c>
      <c r="G104" s="832" t="s">
        <v>3900</v>
      </c>
      <c r="H104" s="849"/>
      <c r="I104" s="849"/>
      <c r="J104" s="832"/>
      <c r="K104" s="832"/>
      <c r="L104" s="849"/>
      <c r="M104" s="849"/>
      <c r="N104" s="832"/>
      <c r="O104" s="832"/>
      <c r="P104" s="849">
        <v>3</v>
      </c>
      <c r="Q104" s="849">
        <v>249</v>
      </c>
      <c r="R104" s="837"/>
      <c r="S104" s="850">
        <v>83</v>
      </c>
    </row>
    <row r="105" spans="1:19" ht="14.4" customHeight="1" x14ac:dyDescent="0.3">
      <c r="A105" s="831" t="s">
        <v>575</v>
      </c>
      <c r="B105" s="832" t="s">
        <v>3884</v>
      </c>
      <c r="C105" s="832" t="s">
        <v>599</v>
      </c>
      <c r="D105" s="832" t="s">
        <v>2076</v>
      </c>
      <c r="E105" s="832" t="s">
        <v>3881</v>
      </c>
      <c r="F105" s="832" t="s">
        <v>3901</v>
      </c>
      <c r="G105" s="832" t="s">
        <v>3902</v>
      </c>
      <c r="H105" s="849"/>
      <c r="I105" s="849"/>
      <c r="J105" s="832"/>
      <c r="K105" s="832"/>
      <c r="L105" s="849"/>
      <c r="M105" s="849"/>
      <c r="N105" s="832"/>
      <c r="O105" s="832"/>
      <c r="P105" s="849">
        <v>2</v>
      </c>
      <c r="Q105" s="849">
        <v>74</v>
      </c>
      <c r="R105" s="837"/>
      <c r="S105" s="850">
        <v>37</v>
      </c>
    </row>
    <row r="106" spans="1:19" ht="14.4" customHeight="1" x14ac:dyDescent="0.3">
      <c r="A106" s="831" t="s">
        <v>575</v>
      </c>
      <c r="B106" s="832" t="s">
        <v>3884</v>
      </c>
      <c r="C106" s="832" t="s">
        <v>599</v>
      </c>
      <c r="D106" s="832" t="s">
        <v>2076</v>
      </c>
      <c r="E106" s="832" t="s">
        <v>3881</v>
      </c>
      <c r="F106" s="832" t="s">
        <v>3913</v>
      </c>
      <c r="G106" s="832" t="s">
        <v>3914</v>
      </c>
      <c r="H106" s="849"/>
      <c r="I106" s="849"/>
      <c r="J106" s="832"/>
      <c r="K106" s="832"/>
      <c r="L106" s="849"/>
      <c r="M106" s="849"/>
      <c r="N106" s="832"/>
      <c r="O106" s="832"/>
      <c r="P106" s="849">
        <v>236</v>
      </c>
      <c r="Q106" s="849">
        <v>29736</v>
      </c>
      <c r="R106" s="837"/>
      <c r="S106" s="850">
        <v>126</v>
      </c>
    </row>
    <row r="107" spans="1:19" ht="14.4" customHeight="1" x14ac:dyDescent="0.3">
      <c r="A107" s="831" t="s">
        <v>575</v>
      </c>
      <c r="B107" s="832" t="s">
        <v>3884</v>
      </c>
      <c r="C107" s="832" t="s">
        <v>599</v>
      </c>
      <c r="D107" s="832" t="s">
        <v>2076</v>
      </c>
      <c r="E107" s="832" t="s">
        <v>3881</v>
      </c>
      <c r="F107" s="832" t="s">
        <v>3923</v>
      </c>
      <c r="G107" s="832" t="s">
        <v>3924</v>
      </c>
      <c r="H107" s="849"/>
      <c r="I107" s="849"/>
      <c r="J107" s="832"/>
      <c r="K107" s="832"/>
      <c r="L107" s="849"/>
      <c r="M107" s="849"/>
      <c r="N107" s="832"/>
      <c r="O107" s="832"/>
      <c r="P107" s="849">
        <v>209</v>
      </c>
      <c r="Q107" s="849">
        <v>6966.619999999999</v>
      </c>
      <c r="R107" s="837"/>
      <c r="S107" s="850">
        <v>33.333110047846887</v>
      </c>
    </row>
    <row r="108" spans="1:19" ht="14.4" customHeight="1" x14ac:dyDescent="0.3">
      <c r="A108" s="831" t="s">
        <v>575</v>
      </c>
      <c r="B108" s="832" t="s">
        <v>3884</v>
      </c>
      <c r="C108" s="832" t="s">
        <v>599</v>
      </c>
      <c r="D108" s="832" t="s">
        <v>2076</v>
      </c>
      <c r="E108" s="832" t="s">
        <v>3881</v>
      </c>
      <c r="F108" s="832" t="s">
        <v>3925</v>
      </c>
      <c r="G108" s="832" t="s">
        <v>3926</v>
      </c>
      <c r="H108" s="849"/>
      <c r="I108" s="849"/>
      <c r="J108" s="832"/>
      <c r="K108" s="832"/>
      <c r="L108" s="849"/>
      <c r="M108" s="849"/>
      <c r="N108" s="832"/>
      <c r="O108" s="832"/>
      <c r="P108" s="849">
        <v>8</v>
      </c>
      <c r="Q108" s="849">
        <v>2008</v>
      </c>
      <c r="R108" s="837"/>
      <c r="S108" s="850">
        <v>251</v>
      </c>
    </row>
    <row r="109" spans="1:19" ht="14.4" customHeight="1" x14ac:dyDescent="0.3">
      <c r="A109" s="831" t="s">
        <v>575</v>
      </c>
      <c r="B109" s="832" t="s">
        <v>3884</v>
      </c>
      <c r="C109" s="832" t="s">
        <v>599</v>
      </c>
      <c r="D109" s="832" t="s">
        <v>2076</v>
      </c>
      <c r="E109" s="832" t="s">
        <v>3881</v>
      </c>
      <c r="F109" s="832" t="s">
        <v>3927</v>
      </c>
      <c r="G109" s="832" t="s">
        <v>3928</v>
      </c>
      <c r="H109" s="849"/>
      <c r="I109" s="849"/>
      <c r="J109" s="832"/>
      <c r="K109" s="832"/>
      <c r="L109" s="849"/>
      <c r="M109" s="849"/>
      <c r="N109" s="832"/>
      <c r="O109" s="832"/>
      <c r="P109" s="849">
        <v>1</v>
      </c>
      <c r="Q109" s="849">
        <v>116</v>
      </c>
      <c r="R109" s="837"/>
      <c r="S109" s="850">
        <v>116</v>
      </c>
    </row>
    <row r="110" spans="1:19" ht="14.4" customHeight="1" x14ac:dyDescent="0.3">
      <c r="A110" s="831" t="s">
        <v>575</v>
      </c>
      <c r="B110" s="832" t="s">
        <v>3884</v>
      </c>
      <c r="C110" s="832" t="s">
        <v>599</v>
      </c>
      <c r="D110" s="832" t="s">
        <v>2076</v>
      </c>
      <c r="E110" s="832" t="s">
        <v>3881</v>
      </c>
      <c r="F110" s="832" t="s">
        <v>3931</v>
      </c>
      <c r="G110" s="832" t="s">
        <v>3932</v>
      </c>
      <c r="H110" s="849"/>
      <c r="I110" s="849"/>
      <c r="J110" s="832"/>
      <c r="K110" s="832"/>
      <c r="L110" s="849"/>
      <c r="M110" s="849"/>
      <c r="N110" s="832"/>
      <c r="O110" s="832"/>
      <c r="P110" s="849">
        <v>1</v>
      </c>
      <c r="Q110" s="849">
        <v>86</v>
      </c>
      <c r="R110" s="837"/>
      <c r="S110" s="850">
        <v>86</v>
      </c>
    </row>
    <row r="111" spans="1:19" ht="14.4" customHeight="1" x14ac:dyDescent="0.3">
      <c r="A111" s="831" t="s">
        <v>575</v>
      </c>
      <c r="B111" s="832" t="s">
        <v>3884</v>
      </c>
      <c r="C111" s="832" t="s">
        <v>599</v>
      </c>
      <c r="D111" s="832" t="s">
        <v>2076</v>
      </c>
      <c r="E111" s="832" t="s">
        <v>3881</v>
      </c>
      <c r="F111" s="832" t="s">
        <v>3943</v>
      </c>
      <c r="G111" s="832" t="s">
        <v>3944</v>
      </c>
      <c r="H111" s="849"/>
      <c r="I111" s="849"/>
      <c r="J111" s="832"/>
      <c r="K111" s="832"/>
      <c r="L111" s="849"/>
      <c r="M111" s="849"/>
      <c r="N111" s="832"/>
      <c r="O111" s="832"/>
      <c r="P111" s="849">
        <v>1</v>
      </c>
      <c r="Q111" s="849">
        <v>183</v>
      </c>
      <c r="R111" s="837"/>
      <c r="S111" s="850">
        <v>183</v>
      </c>
    </row>
    <row r="112" spans="1:19" ht="14.4" customHeight="1" x14ac:dyDescent="0.3">
      <c r="A112" s="831" t="s">
        <v>575</v>
      </c>
      <c r="B112" s="832" t="s">
        <v>3884</v>
      </c>
      <c r="C112" s="832" t="s">
        <v>599</v>
      </c>
      <c r="D112" s="832" t="s">
        <v>2077</v>
      </c>
      <c r="E112" s="832" t="s">
        <v>3885</v>
      </c>
      <c r="F112" s="832" t="s">
        <v>3886</v>
      </c>
      <c r="G112" s="832" t="s">
        <v>3887</v>
      </c>
      <c r="H112" s="849">
        <v>1</v>
      </c>
      <c r="I112" s="849">
        <v>151.08000000000001</v>
      </c>
      <c r="J112" s="832">
        <v>10.005298013245033</v>
      </c>
      <c r="K112" s="832">
        <v>151.08000000000001</v>
      </c>
      <c r="L112" s="849">
        <v>0.1</v>
      </c>
      <c r="M112" s="849">
        <v>15.1</v>
      </c>
      <c r="N112" s="832">
        <v>1</v>
      </c>
      <c r="O112" s="832">
        <v>151</v>
      </c>
      <c r="P112" s="849">
        <v>0.5</v>
      </c>
      <c r="Q112" s="849">
        <v>75.5</v>
      </c>
      <c r="R112" s="837">
        <v>5</v>
      </c>
      <c r="S112" s="850">
        <v>151</v>
      </c>
    </row>
    <row r="113" spans="1:19" ht="14.4" customHeight="1" x14ac:dyDescent="0.3">
      <c r="A113" s="831" t="s">
        <v>575</v>
      </c>
      <c r="B113" s="832" t="s">
        <v>3884</v>
      </c>
      <c r="C113" s="832" t="s">
        <v>599</v>
      </c>
      <c r="D113" s="832" t="s">
        <v>2077</v>
      </c>
      <c r="E113" s="832" t="s">
        <v>3881</v>
      </c>
      <c r="F113" s="832" t="s">
        <v>3899</v>
      </c>
      <c r="G113" s="832" t="s">
        <v>3900</v>
      </c>
      <c r="H113" s="849">
        <v>6</v>
      </c>
      <c r="I113" s="849">
        <v>486</v>
      </c>
      <c r="J113" s="832">
        <v>0.30818008877615727</v>
      </c>
      <c r="K113" s="832">
        <v>81</v>
      </c>
      <c r="L113" s="849">
        <v>19</v>
      </c>
      <c r="M113" s="849">
        <v>1577</v>
      </c>
      <c r="N113" s="832">
        <v>1</v>
      </c>
      <c r="O113" s="832">
        <v>83</v>
      </c>
      <c r="P113" s="849">
        <v>24</v>
      </c>
      <c r="Q113" s="849">
        <v>1992</v>
      </c>
      <c r="R113" s="837">
        <v>1.263157894736842</v>
      </c>
      <c r="S113" s="850">
        <v>83</v>
      </c>
    </row>
    <row r="114" spans="1:19" ht="14.4" customHeight="1" x14ac:dyDescent="0.3">
      <c r="A114" s="831" t="s">
        <v>575</v>
      </c>
      <c r="B114" s="832" t="s">
        <v>3884</v>
      </c>
      <c r="C114" s="832" t="s">
        <v>599</v>
      </c>
      <c r="D114" s="832" t="s">
        <v>2077</v>
      </c>
      <c r="E114" s="832" t="s">
        <v>3881</v>
      </c>
      <c r="F114" s="832" t="s">
        <v>3901</v>
      </c>
      <c r="G114" s="832" t="s">
        <v>3902</v>
      </c>
      <c r="H114" s="849">
        <v>4</v>
      </c>
      <c r="I114" s="849">
        <v>140</v>
      </c>
      <c r="J114" s="832">
        <v>0.15135135135135136</v>
      </c>
      <c r="K114" s="832">
        <v>35</v>
      </c>
      <c r="L114" s="849">
        <v>25</v>
      </c>
      <c r="M114" s="849">
        <v>925</v>
      </c>
      <c r="N114" s="832">
        <v>1</v>
      </c>
      <c r="O114" s="832">
        <v>37</v>
      </c>
      <c r="P114" s="849">
        <v>22</v>
      </c>
      <c r="Q114" s="849">
        <v>814</v>
      </c>
      <c r="R114" s="837">
        <v>0.88</v>
      </c>
      <c r="S114" s="850">
        <v>37</v>
      </c>
    </row>
    <row r="115" spans="1:19" ht="14.4" customHeight="1" x14ac:dyDescent="0.3">
      <c r="A115" s="831" t="s">
        <v>575</v>
      </c>
      <c r="B115" s="832" t="s">
        <v>3884</v>
      </c>
      <c r="C115" s="832" t="s">
        <v>599</v>
      </c>
      <c r="D115" s="832" t="s">
        <v>2077</v>
      </c>
      <c r="E115" s="832" t="s">
        <v>3881</v>
      </c>
      <c r="F115" s="832" t="s">
        <v>3907</v>
      </c>
      <c r="G115" s="832" t="s">
        <v>3908</v>
      </c>
      <c r="H115" s="849"/>
      <c r="I115" s="849"/>
      <c r="J115" s="832"/>
      <c r="K115" s="832"/>
      <c r="L115" s="849"/>
      <c r="M115" s="849"/>
      <c r="N115" s="832"/>
      <c r="O115" s="832"/>
      <c r="P115" s="849">
        <v>1</v>
      </c>
      <c r="Q115" s="849">
        <v>116</v>
      </c>
      <c r="R115" s="837"/>
      <c r="S115" s="850">
        <v>116</v>
      </c>
    </row>
    <row r="116" spans="1:19" ht="14.4" customHeight="1" x14ac:dyDescent="0.3">
      <c r="A116" s="831" t="s">
        <v>575</v>
      </c>
      <c r="B116" s="832" t="s">
        <v>3884</v>
      </c>
      <c r="C116" s="832" t="s">
        <v>599</v>
      </c>
      <c r="D116" s="832" t="s">
        <v>2077</v>
      </c>
      <c r="E116" s="832" t="s">
        <v>3881</v>
      </c>
      <c r="F116" s="832" t="s">
        <v>3911</v>
      </c>
      <c r="G116" s="832" t="s">
        <v>3912</v>
      </c>
      <c r="H116" s="849"/>
      <c r="I116" s="849"/>
      <c r="J116" s="832"/>
      <c r="K116" s="832"/>
      <c r="L116" s="849"/>
      <c r="M116" s="849"/>
      <c r="N116" s="832"/>
      <c r="O116" s="832"/>
      <c r="P116" s="849">
        <v>1</v>
      </c>
      <c r="Q116" s="849">
        <v>97</v>
      </c>
      <c r="R116" s="837"/>
      <c r="S116" s="850">
        <v>97</v>
      </c>
    </row>
    <row r="117" spans="1:19" ht="14.4" customHeight="1" x14ac:dyDescent="0.3">
      <c r="A117" s="831" t="s">
        <v>575</v>
      </c>
      <c r="B117" s="832" t="s">
        <v>3884</v>
      </c>
      <c r="C117" s="832" t="s">
        <v>599</v>
      </c>
      <c r="D117" s="832" t="s">
        <v>2077</v>
      </c>
      <c r="E117" s="832" t="s">
        <v>3881</v>
      </c>
      <c r="F117" s="832" t="s">
        <v>3913</v>
      </c>
      <c r="G117" s="832" t="s">
        <v>3914</v>
      </c>
      <c r="H117" s="849">
        <v>462</v>
      </c>
      <c r="I117" s="849">
        <v>54516</v>
      </c>
      <c r="J117" s="832">
        <v>0.67922553636839356</v>
      </c>
      <c r="K117" s="832">
        <v>118</v>
      </c>
      <c r="L117" s="849">
        <v>637</v>
      </c>
      <c r="M117" s="849">
        <v>80262</v>
      </c>
      <c r="N117" s="832">
        <v>1</v>
      </c>
      <c r="O117" s="832">
        <v>126</v>
      </c>
      <c r="P117" s="849">
        <v>534</v>
      </c>
      <c r="Q117" s="849">
        <v>67284</v>
      </c>
      <c r="R117" s="837">
        <v>0.83830455259026693</v>
      </c>
      <c r="S117" s="850">
        <v>126</v>
      </c>
    </row>
    <row r="118" spans="1:19" ht="14.4" customHeight="1" x14ac:dyDescent="0.3">
      <c r="A118" s="831" t="s">
        <v>575</v>
      </c>
      <c r="B118" s="832" t="s">
        <v>3884</v>
      </c>
      <c r="C118" s="832" t="s">
        <v>599</v>
      </c>
      <c r="D118" s="832" t="s">
        <v>2077</v>
      </c>
      <c r="E118" s="832" t="s">
        <v>3881</v>
      </c>
      <c r="F118" s="832" t="s">
        <v>3919</v>
      </c>
      <c r="G118" s="832" t="s">
        <v>3920</v>
      </c>
      <c r="H118" s="849">
        <v>1</v>
      </c>
      <c r="I118" s="849">
        <v>1637</v>
      </c>
      <c r="J118" s="832">
        <v>0.9761478831246273</v>
      </c>
      <c r="K118" s="832">
        <v>1637</v>
      </c>
      <c r="L118" s="849">
        <v>1</v>
      </c>
      <c r="M118" s="849">
        <v>1677</v>
      </c>
      <c r="N118" s="832">
        <v>1</v>
      </c>
      <c r="O118" s="832">
        <v>1677</v>
      </c>
      <c r="P118" s="849"/>
      <c r="Q118" s="849"/>
      <c r="R118" s="837"/>
      <c r="S118" s="850"/>
    </row>
    <row r="119" spans="1:19" ht="14.4" customHeight="1" x14ac:dyDescent="0.3">
      <c r="A119" s="831" t="s">
        <v>575</v>
      </c>
      <c r="B119" s="832" t="s">
        <v>3884</v>
      </c>
      <c r="C119" s="832" t="s">
        <v>599</v>
      </c>
      <c r="D119" s="832" t="s">
        <v>2077</v>
      </c>
      <c r="E119" s="832" t="s">
        <v>3881</v>
      </c>
      <c r="F119" s="832" t="s">
        <v>3923</v>
      </c>
      <c r="G119" s="832" t="s">
        <v>3924</v>
      </c>
      <c r="H119" s="849">
        <v>372</v>
      </c>
      <c r="I119" s="849">
        <v>3633.33</v>
      </c>
      <c r="J119" s="832">
        <v>0.14046377055879247</v>
      </c>
      <c r="K119" s="832">
        <v>9.7670161290322586</v>
      </c>
      <c r="L119" s="849">
        <v>776</v>
      </c>
      <c r="M119" s="849">
        <v>25866.67</v>
      </c>
      <c r="N119" s="832">
        <v>1</v>
      </c>
      <c r="O119" s="832">
        <v>33.333337628865976</v>
      </c>
      <c r="P119" s="849">
        <v>874</v>
      </c>
      <c r="Q119" s="849">
        <v>29133.310000000005</v>
      </c>
      <c r="R119" s="837">
        <v>1.1262876125918029</v>
      </c>
      <c r="S119" s="850">
        <v>33.333306636155612</v>
      </c>
    </row>
    <row r="120" spans="1:19" ht="14.4" customHeight="1" x14ac:dyDescent="0.3">
      <c r="A120" s="831" t="s">
        <v>575</v>
      </c>
      <c r="B120" s="832" t="s">
        <v>3884</v>
      </c>
      <c r="C120" s="832" t="s">
        <v>599</v>
      </c>
      <c r="D120" s="832" t="s">
        <v>2077</v>
      </c>
      <c r="E120" s="832" t="s">
        <v>3881</v>
      </c>
      <c r="F120" s="832" t="s">
        <v>3925</v>
      </c>
      <c r="G120" s="832" t="s">
        <v>3926</v>
      </c>
      <c r="H120" s="849">
        <v>357</v>
      </c>
      <c r="I120" s="849">
        <v>83895</v>
      </c>
      <c r="J120" s="832">
        <v>1.9895418326693226</v>
      </c>
      <c r="K120" s="832">
        <v>235</v>
      </c>
      <c r="L120" s="849">
        <v>168</v>
      </c>
      <c r="M120" s="849">
        <v>42168</v>
      </c>
      <c r="N120" s="832">
        <v>1</v>
      </c>
      <c r="O120" s="832">
        <v>251</v>
      </c>
      <c r="P120" s="849">
        <v>139</v>
      </c>
      <c r="Q120" s="849">
        <v>34889</v>
      </c>
      <c r="R120" s="837">
        <v>0.82738095238095233</v>
      </c>
      <c r="S120" s="850">
        <v>251</v>
      </c>
    </row>
    <row r="121" spans="1:19" ht="14.4" customHeight="1" x14ac:dyDescent="0.3">
      <c r="A121" s="831" t="s">
        <v>575</v>
      </c>
      <c r="B121" s="832" t="s">
        <v>3884</v>
      </c>
      <c r="C121" s="832" t="s">
        <v>599</v>
      </c>
      <c r="D121" s="832" t="s">
        <v>2077</v>
      </c>
      <c r="E121" s="832" t="s">
        <v>3881</v>
      </c>
      <c r="F121" s="832" t="s">
        <v>3927</v>
      </c>
      <c r="G121" s="832" t="s">
        <v>3928</v>
      </c>
      <c r="H121" s="849"/>
      <c r="I121" s="849"/>
      <c r="J121" s="832"/>
      <c r="K121" s="832"/>
      <c r="L121" s="849">
        <v>1</v>
      </c>
      <c r="M121" s="849">
        <v>116</v>
      </c>
      <c r="N121" s="832">
        <v>1</v>
      </c>
      <c r="O121" s="832">
        <v>116</v>
      </c>
      <c r="P121" s="849">
        <v>1</v>
      </c>
      <c r="Q121" s="849">
        <v>116</v>
      </c>
      <c r="R121" s="837">
        <v>1</v>
      </c>
      <c r="S121" s="850">
        <v>116</v>
      </c>
    </row>
    <row r="122" spans="1:19" ht="14.4" customHeight="1" x14ac:dyDescent="0.3">
      <c r="A122" s="831" t="s">
        <v>575</v>
      </c>
      <c r="B122" s="832" t="s">
        <v>3884</v>
      </c>
      <c r="C122" s="832" t="s">
        <v>599</v>
      </c>
      <c r="D122" s="832" t="s">
        <v>2077</v>
      </c>
      <c r="E122" s="832" t="s">
        <v>3881</v>
      </c>
      <c r="F122" s="832" t="s">
        <v>3931</v>
      </c>
      <c r="G122" s="832" t="s">
        <v>3932</v>
      </c>
      <c r="H122" s="849">
        <v>1</v>
      </c>
      <c r="I122" s="849">
        <v>82</v>
      </c>
      <c r="J122" s="832">
        <v>0.95348837209302328</v>
      </c>
      <c r="K122" s="832">
        <v>82</v>
      </c>
      <c r="L122" s="849">
        <v>1</v>
      </c>
      <c r="M122" s="849">
        <v>86</v>
      </c>
      <c r="N122" s="832">
        <v>1</v>
      </c>
      <c r="O122" s="832">
        <v>86</v>
      </c>
      <c r="P122" s="849"/>
      <c r="Q122" s="849"/>
      <c r="R122" s="837"/>
      <c r="S122" s="850"/>
    </row>
    <row r="123" spans="1:19" ht="14.4" customHeight="1" x14ac:dyDescent="0.3">
      <c r="A123" s="831" t="s">
        <v>575</v>
      </c>
      <c r="B123" s="832" t="s">
        <v>3884</v>
      </c>
      <c r="C123" s="832" t="s">
        <v>599</v>
      </c>
      <c r="D123" s="832" t="s">
        <v>2077</v>
      </c>
      <c r="E123" s="832" t="s">
        <v>3881</v>
      </c>
      <c r="F123" s="832" t="s">
        <v>3941</v>
      </c>
      <c r="G123" s="832" t="s">
        <v>3942</v>
      </c>
      <c r="H123" s="849">
        <v>2</v>
      </c>
      <c r="I123" s="849">
        <v>228</v>
      </c>
      <c r="J123" s="832">
        <v>0.93442622950819676</v>
      </c>
      <c r="K123" s="832">
        <v>114</v>
      </c>
      <c r="L123" s="849">
        <v>2</v>
      </c>
      <c r="M123" s="849">
        <v>244</v>
      </c>
      <c r="N123" s="832">
        <v>1</v>
      </c>
      <c r="O123" s="832">
        <v>122</v>
      </c>
      <c r="P123" s="849"/>
      <c r="Q123" s="849"/>
      <c r="R123" s="837"/>
      <c r="S123" s="850"/>
    </row>
    <row r="124" spans="1:19" ht="14.4" customHeight="1" x14ac:dyDescent="0.3">
      <c r="A124" s="831" t="s">
        <v>575</v>
      </c>
      <c r="B124" s="832" t="s">
        <v>3884</v>
      </c>
      <c r="C124" s="832" t="s">
        <v>599</v>
      </c>
      <c r="D124" s="832" t="s">
        <v>2077</v>
      </c>
      <c r="E124" s="832" t="s">
        <v>3881</v>
      </c>
      <c r="F124" s="832" t="s">
        <v>3943</v>
      </c>
      <c r="G124" s="832" t="s">
        <v>3944</v>
      </c>
      <c r="H124" s="849"/>
      <c r="I124" s="849"/>
      <c r="J124" s="832"/>
      <c r="K124" s="832"/>
      <c r="L124" s="849">
        <v>1</v>
      </c>
      <c r="M124" s="849">
        <v>183</v>
      </c>
      <c r="N124" s="832">
        <v>1</v>
      </c>
      <c r="O124" s="832">
        <v>183</v>
      </c>
      <c r="P124" s="849">
        <v>2</v>
      </c>
      <c r="Q124" s="849">
        <v>366</v>
      </c>
      <c r="R124" s="837">
        <v>2</v>
      </c>
      <c r="S124" s="850">
        <v>183</v>
      </c>
    </row>
    <row r="125" spans="1:19" ht="14.4" customHeight="1" x14ac:dyDescent="0.3">
      <c r="A125" s="831" t="s">
        <v>575</v>
      </c>
      <c r="B125" s="832" t="s">
        <v>3884</v>
      </c>
      <c r="C125" s="832" t="s">
        <v>599</v>
      </c>
      <c r="D125" s="832" t="s">
        <v>2077</v>
      </c>
      <c r="E125" s="832" t="s">
        <v>3881</v>
      </c>
      <c r="F125" s="832" t="s">
        <v>3947</v>
      </c>
      <c r="G125" s="832" t="s">
        <v>3948</v>
      </c>
      <c r="H125" s="849">
        <v>21</v>
      </c>
      <c r="I125" s="849">
        <v>7329</v>
      </c>
      <c r="J125" s="832">
        <v>1.9701612903225807</v>
      </c>
      <c r="K125" s="832">
        <v>349</v>
      </c>
      <c r="L125" s="849">
        <v>10</v>
      </c>
      <c r="M125" s="849">
        <v>3720</v>
      </c>
      <c r="N125" s="832">
        <v>1</v>
      </c>
      <c r="O125" s="832">
        <v>372</v>
      </c>
      <c r="P125" s="849">
        <v>225</v>
      </c>
      <c r="Q125" s="849">
        <v>83925</v>
      </c>
      <c r="R125" s="837">
        <v>22.56048387096774</v>
      </c>
      <c r="S125" s="850">
        <v>373</v>
      </c>
    </row>
    <row r="126" spans="1:19" ht="14.4" customHeight="1" x14ac:dyDescent="0.3">
      <c r="A126" s="831" t="s">
        <v>575</v>
      </c>
      <c r="B126" s="832" t="s">
        <v>3884</v>
      </c>
      <c r="C126" s="832" t="s">
        <v>599</v>
      </c>
      <c r="D126" s="832" t="s">
        <v>2078</v>
      </c>
      <c r="E126" s="832" t="s">
        <v>3885</v>
      </c>
      <c r="F126" s="832" t="s">
        <v>3886</v>
      </c>
      <c r="G126" s="832" t="s">
        <v>3887</v>
      </c>
      <c r="H126" s="849"/>
      <c r="I126" s="849"/>
      <c r="J126" s="832"/>
      <c r="K126" s="832"/>
      <c r="L126" s="849">
        <v>0.89999999999999991</v>
      </c>
      <c r="M126" s="849">
        <v>135.9</v>
      </c>
      <c r="N126" s="832">
        <v>1</v>
      </c>
      <c r="O126" s="832">
        <v>151.00000000000003</v>
      </c>
      <c r="P126" s="849"/>
      <c r="Q126" s="849"/>
      <c r="R126" s="837"/>
      <c r="S126" s="850"/>
    </row>
    <row r="127" spans="1:19" ht="14.4" customHeight="1" x14ac:dyDescent="0.3">
      <c r="A127" s="831" t="s">
        <v>575</v>
      </c>
      <c r="B127" s="832" t="s">
        <v>3884</v>
      </c>
      <c r="C127" s="832" t="s">
        <v>599</v>
      </c>
      <c r="D127" s="832" t="s">
        <v>2078</v>
      </c>
      <c r="E127" s="832" t="s">
        <v>3881</v>
      </c>
      <c r="F127" s="832" t="s">
        <v>3899</v>
      </c>
      <c r="G127" s="832" t="s">
        <v>3900</v>
      </c>
      <c r="H127" s="849">
        <v>17</v>
      </c>
      <c r="I127" s="849">
        <v>1377</v>
      </c>
      <c r="J127" s="832">
        <v>1.8433734939759037</v>
      </c>
      <c r="K127" s="832">
        <v>81</v>
      </c>
      <c r="L127" s="849">
        <v>9</v>
      </c>
      <c r="M127" s="849">
        <v>747</v>
      </c>
      <c r="N127" s="832">
        <v>1</v>
      </c>
      <c r="O127" s="832">
        <v>83</v>
      </c>
      <c r="P127" s="849">
        <v>4</v>
      </c>
      <c r="Q127" s="849">
        <v>332</v>
      </c>
      <c r="R127" s="837">
        <v>0.44444444444444442</v>
      </c>
      <c r="S127" s="850">
        <v>83</v>
      </c>
    </row>
    <row r="128" spans="1:19" ht="14.4" customHeight="1" x14ac:dyDescent="0.3">
      <c r="A128" s="831" t="s">
        <v>575</v>
      </c>
      <c r="B128" s="832" t="s">
        <v>3884</v>
      </c>
      <c r="C128" s="832" t="s">
        <v>599</v>
      </c>
      <c r="D128" s="832" t="s">
        <v>2078</v>
      </c>
      <c r="E128" s="832" t="s">
        <v>3881</v>
      </c>
      <c r="F128" s="832" t="s">
        <v>3907</v>
      </c>
      <c r="G128" s="832" t="s">
        <v>3908</v>
      </c>
      <c r="H128" s="849">
        <v>3</v>
      </c>
      <c r="I128" s="849">
        <v>330</v>
      </c>
      <c r="J128" s="832">
        <v>2.8448275862068964</v>
      </c>
      <c r="K128" s="832">
        <v>110</v>
      </c>
      <c r="L128" s="849">
        <v>1</v>
      </c>
      <c r="M128" s="849">
        <v>116</v>
      </c>
      <c r="N128" s="832">
        <v>1</v>
      </c>
      <c r="O128" s="832">
        <v>116</v>
      </c>
      <c r="P128" s="849"/>
      <c r="Q128" s="849"/>
      <c r="R128" s="837"/>
      <c r="S128" s="850"/>
    </row>
    <row r="129" spans="1:19" ht="14.4" customHeight="1" x14ac:dyDescent="0.3">
      <c r="A129" s="831" t="s">
        <v>575</v>
      </c>
      <c r="B129" s="832" t="s">
        <v>3884</v>
      </c>
      <c r="C129" s="832" t="s">
        <v>599</v>
      </c>
      <c r="D129" s="832" t="s">
        <v>2078</v>
      </c>
      <c r="E129" s="832" t="s">
        <v>3881</v>
      </c>
      <c r="F129" s="832" t="s">
        <v>3913</v>
      </c>
      <c r="G129" s="832" t="s">
        <v>3914</v>
      </c>
      <c r="H129" s="849">
        <v>1</v>
      </c>
      <c r="I129" s="849">
        <v>118</v>
      </c>
      <c r="J129" s="832">
        <v>9.3650793650793651E-2</v>
      </c>
      <c r="K129" s="832">
        <v>118</v>
      </c>
      <c r="L129" s="849">
        <v>10</v>
      </c>
      <c r="M129" s="849">
        <v>1260</v>
      </c>
      <c r="N129" s="832">
        <v>1</v>
      </c>
      <c r="O129" s="832">
        <v>126</v>
      </c>
      <c r="P129" s="849">
        <v>23</v>
      </c>
      <c r="Q129" s="849">
        <v>2898</v>
      </c>
      <c r="R129" s="837">
        <v>2.2999999999999998</v>
      </c>
      <c r="S129" s="850">
        <v>126</v>
      </c>
    </row>
    <row r="130" spans="1:19" ht="14.4" customHeight="1" x14ac:dyDescent="0.3">
      <c r="A130" s="831" t="s">
        <v>575</v>
      </c>
      <c r="B130" s="832" t="s">
        <v>3884</v>
      </c>
      <c r="C130" s="832" t="s">
        <v>599</v>
      </c>
      <c r="D130" s="832" t="s">
        <v>2078</v>
      </c>
      <c r="E130" s="832" t="s">
        <v>3881</v>
      </c>
      <c r="F130" s="832" t="s">
        <v>3919</v>
      </c>
      <c r="G130" s="832" t="s">
        <v>3920</v>
      </c>
      <c r="H130" s="849"/>
      <c r="I130" s="849"/>
      <c r="J130" s="832"/>
      <c r="K130" s="832"/>
      <c r="L130" s="849">
        <v>3</v>
      </c>
      <c r="M130" s="849">
        <v>5031</v>
      </c>
      <c r="N130" s="832">
        <v>1</v>
      </c>
      <c r="O130" s="832">
        <v>1677</v>
      </c>
      <c r="P130" s="849"/>
      <c r="Q130" s="849"/>
      <c r="R130" s="837"/>
      <c r="S130" s="850"/>
    </row>
    <row r="131" spans="1:19" ht="14.4" customHeight="1" x14ac:dyDescent="0.3">
      <c r="A131" s="831" t="s">
        <v>575</v>
      </c>
      <c r="B131" s="832" t="s">
        <v>3884</v>
      </c>
      <c r="C131" s="832" t="s">
        <v>599</v>
      </c>
      <c r="D131" s="832" t="s">
        <v>2078</v>
      </c>
      <c r="E131" s="832" t="s">
        <v>3881</v>
      </c>
      <c r="F131" s="832" t="s">
        <v>3923</v>
      </c>
      <c r="G131" s="832" t="s">
        <v>3924</v>
      </c>
      <c r="H131" s="849">
        <v>429</v>
      </c>
      <c r="I131" s="849">
        <v>4600.01</v>
      </c>
      <c r="J131" s="832">
        <v>0.14330253685437283</v>
      </c>
      <c r="K131" s="832">
        <v>10.722634032634033</v>
      </c>
      <c r="L131" s="849">
        <v>963</v>
      </c>
      <c r="M131" s="849">
        <v>32099.990000000005</v>
      </c>
      <c r="N131" s="832">
        <v>1</v>
      </c>
      <c r="O131" s="832">
        <v>33.333322949117346</v>
      </c>
      <c r="P131" s="849">
        <v>899</v>
      </c>
      <c r="Q131" s="849">
        <v>29966.640000000007</v>
      </c>
      <c r="R131" s="837">
        <v>0.9335404777384666</v>
      </c>
      <c r="S131" s="850">
        <v>33.333303670745281</v>
      </c>
    </row>
    <row r="132" spans="1:19" ht="14.4" customHeight="1" x14ac:dyDescent="0.3">
      <c r="A132" s="831" t="s">
        <v>575</v>
      </c>
      <c r="B132" s="832" t="s">
        <v>3884</v>
      </c>
      <c r="C132" s="832" t="s">
        <v>599</v>
      </c>
      <c r="D132" s="832" t="s">
        <v>2078</v>
      </c>
      <c r="E132" s="832" t="s">
        <v>3881</v>
      </c>
      <c r="F132" s="832" t="s">
        <v>3925</v>
      </c>
      <c r="G132" s="832" t="s">
        <v>3926</v>
      </c>
      <c r="H132" s="849">
        <v>1183</v>
      </c>
      <c r="I132" s="849">
        <v>278005</v>
      </c>
      <c r="J132" s="832">
        <v>0.9338867128450784</v>
      </c>
      <c r="K132" s="832">
        <v>235</v>
      </c>
      <c r="L132" s="849">
        <v>1186</v>
      </c>
      <c r="M132" s="849">
        <v>297686</v>
      </c>
      <c r="N132" s="832">
        <v>1</v>
      </c>
      <c r="O132" s="832">
        <v>251</v>
      </c>
      <c r="P132" s="849">
        <v>1149</v>
      </c>
      <c r="Q132" s="849">
        <v>288399</v>
      </c>
      <c r="R132" s="837">
        <v>0.96880269814502529</v>
      </c>
      <c r="S132" s="850">
        <v>251</v>
      </c>
    </row>
    <row r="133" spans="1:19" ht="14.4" customHeight="1" x14ac:dyDescent="0.3">
      <c r="A133" s="831" t="s">
        <v>575</v>
      </c>
      <c r="B133" s="832" t="s">
        <v>3884</v>
      </c>
      <c r="C133" s="832" t="s">
        <v>599</v>
      </c>
      <c r="D133" s="832" t="s">
        <v>2078</v>
      </c>
      <c r="E133" s="832" t="s">
        <v>3881</v>
      </c>
      <c r="F133" s="832" t="s">
        <v>3927</v>
      </c>
      <c r="G133" s="832" t="s">
        <v>3928</v>
      </c>
      <c r="H133" s="849">
        <v>96</v>
      </c>
      <c r="I133" s="849">
        <v>10368</v>
      </c>
      <c r="J133" s="832">
        <v>0.73261729790842289</v>
      </c>
      <c r="K133" s="832">
        <v>108</v>
      </c>
      <c r="L133" s="849">
        <v>122</v>
      </c>
      <c r="M133" s="849">
        <v>14152</v>
      </c>
      <c r="N133" s="832">
        <v>1</v>
      </c>
      <c r="O133" s="832">
        <v>116</v>
      </c>
      <c r="P133" s="849">
        <v>146</v>
      </c>
      <c r="Q133" s="849">
        <v>16936</v>
      </c>
      <c r="R133" s="837">
        <v>1.1967213114754098</v>
      </c>
      <c r="S133" s="850">
        <v>116</v>
      </c>
    </row>
    <row r="134" spans="1:19" ht="14.4" customHeight="1" x14ac:dyDescent="0.3">
      <c r="A134" s="831" t="s">
        <v>575</v>
      </c>
      <c r="B134" s="832" t="s">
        <v>3884</v>
      </c>
      <c r="C134" s="832" t="s">
        <v>599</v>
      </c>
      <c r="D134" s="832" t="s">
        <v>2078</v>
      </c>
      <c r="E134" s="832" t="s">
        <v>3881</v>
      </c>
      <c r="F134" s="832" t="s">
        <v>3931</v>
      </c>
      <c r="G134" s="832" t="s">
        <v>3932</v>
      </c>
      <c r="H134" s="849"/>
      <c r="I134" s="849"/>
      <c r="J134" s="832"/>
      <c r="K134" s="832"/>
      <c r="L134" s="849">
        <v>3</v>
      </c>
      <c r="M134" s="849">
        <v>258</v>
      </c>
      <c r="N134" s="832">
        <v>1</v>
      </c>
      <c r="O134" s="832">
        <v>86</v>
      </c>
      <c r="P134" s="849"/>
      <c r="Q134" s="849"/>
      <c r="R134" s="837"/>
      <c r="S134" s="850"/>
    </row>
    <row r="135" spans="1:19" ht="14.4" customHeight="1" x14ac:dyDescent="0.3">
      <c r="A135" s="831" t="s">
        <v>575</v>
      </c>
      <c r="B135" s="832" t="s">
        <v>3884</v>
      </c>
      <c r="C135" s="832" t="s">
        <v>599</v>
      </c>
      <c r="D135" s="832" t="s">
        <v>2078</v>
      </c>
      <c r="E135" s="832" t="s">
        <v>3881</v>
      </c>
      <c r="F135" s="832" t="s">
        <v>3933</v>
      </c>
      <c r="G135" s="832" t="s">
        <v>3934</v>
      </c>
      <c r="H135" s="849"/>
      <c r="I135" s="849"/>
      <c r="J135" s="832"/>
      <c r="K135" s="832"/>
      <c r="L135" s="849">
        <v>1</v>
      </c>
      <c r="M135" s="849">
        <v>32</v>
      </c>
      <c r="N135" s="832">
        <v>1</v>
      </c>
      <c r="O135" s="832">
        <v>32</v>
      </c>
      <c r="P135" s="849"/>
      <c r="Q135" s="849"/>
      <c r="R135" s="837"/>
      <c r="S135" s="850"/>
    </row>
    <row r="136" spans="1:19" ht="14.4" customHeight="1" x14ac:dyDescent="0.3">
      <c r="A136" s="831" t="s">
        <v>575</v>
      </c>
      <c r="B136" s="832" t="s">
        <v>3884</v>
      </c>
      <c r="C136" s="832" t="s">
        <v>599</v>
      </c>
      <c r="D136" s="832" t="s">
        <v>2078</v>
      </c>
      <c r="E136" s="832" t="s">
        <v>3881</v>
      </c>
      <c r="F136" s="832" t="s">
        <v>3943</v>
      </c>
      <c r="G136" s="832" t="s">
        <v>3944</v>
      </c>
      <c r="H136" s="849">
        <v>33</v>
      </c>
      <c r="I136" s="849">
        <v>5907</v>
      </c>
      <c r="J136" s="832">
        <v>0.70171062009978613</v>
      </c>
      <c r="K136" s="832">
        <v>179</v>
      </c>
      <c r="L136" s="849">
        <v>46</v>
      </c>
      <c r="M136" s="849">
        <v>8418</v>
      </c>
      <c r="N136" s="832">
        <v>1</v>
      </c>
      <c r="O136" s="832">
        <v>183</v>
      </c>
      <c r="P136" s="849">
        <v>33</v>
      </c>
      <c r="Q136" s="849">
        <v>6039</v>
      </c>
      <c r="R136" s="837">
        <v>0.71739130434782605</v>
      </c>
      <c r="S136" s="850">
        <v>183</v>
      </c>
    </row>
    <row r="137" spans="1:19" ht="14.4" customHeight="1" x14ac:dyDescent="0.3">
      <c r="A137" s="831" t="s">
        <v>575</v>
      </c>
      <c r="B137" s="832" t="s">
        <v>3884</v>
      </c>
      <c r="C137" s="832" t="s">
        <v>599</v>
      </c>
      <c r="D137" s="832" t="s">
        <v>2079</v>
      </c>
      <c r="E137" s="832" t="s">
        <v>3885</v>
      </c>
      <c r="F137" s="832" t="s">
        <v>3886</v>
      </c>
      <c r="G137" s="832" t="s">
        <v>3887</v>
      </c>
      <c r="H137" s="849">
        <v>0.1</v>
      </c>
      <c r="I137" s="849">
        <v>15.1</v>
      </c>
      <c r="J137" s="832">
        <v>1</v>
      </c>
      <c r="K137" s="832">
        <v>151</v>
      </c>
      <c r="L137" s="849">
        <v>0.1</v>
      </c>
      <c r="M137" s="849">
        <v>15.1</v>
      </c>
      <c r="N137" s="832">
        <v>1</v>
      </c>
      <c r="O137" s="832">
        <v>151</v>
      </c>
      <c r="P137" s="849"/>
      <c r="Q137" s="849"/>
      <c r="R137" s="837"/>
      <c r="S137" s="850"/>
    </row>
    <row r="138" spans="1:19" ht="14.4" customHeight="1" x14ac:dyDescent="0.3">
      <c r="A138" s="831" t="s">
        <v>575</v>
      </c>
      <c r="B138" s="832" t="s">
        <v>3884</v>
      </c>
      <c r="C138" s="832" t="s">
        <v>599</v>
      </c>
      <c r="D138" s="832" t="s">
        <v>2079</v>
      </c>
      <c r="E138" s="832" t="s">
        <v>3885</v>
      </c>
      <c r="F138" s="832" t="s">
        <v>3889</v>
      </c>
      <c r="G138" s="832" t="s">
        <v>3890</v>
      </c>
      <c r="H138" s="849"/>
      <c r="I138" s="849"/>
      <c r="J138" s="832"/>
      <c r="K138" s="832"/>
      <c r="L138" s="849">
        <v>1</v>
      </c>
      <c r="M138" s="849">
        <v>253.59</v>
      </c>
      <c r="N138" s="832">
        <v>1</v>
      </c>
      <c r="O138" s="832">
        <v>253.59</v>
      </c>
      <c r="P138" s="849">
        <v>0.9</v>
      </c>
      <c r="Q138" s="849">
        <v>228.23</v>
      </c>
      <c r="R138" s="837">
        <v>0.89999605662683857</v>
      </c>
      <c r="S138" s="850">
        <v>253.58888888888887</v>
      </c>
    </row>
    <row r="139" spans="1:19" ht="14.4" customHeight="1" x14ac:dyDescent="0.3">
      <c r="A139" s="831" t="s">
        <v>575</v>
      </c>
      <c r="B139" s="832" t="s">
        <v>3884</v>
      </c>
      <c r="C139" s="832" t="s">
        <v>599</v>
      </c>
      <c r="D139" s="832" t="s">
        <v>2079</v>
      </c>
      <c r="E139" s="832" t="s">
        <v>3885</v>
      </c>
      <c r="F139" s="832" t="s">
        <v>3896</v>
      </c>
      <c r="G139" s="832" t="s">
        <v>1097</v>
      </c>
      <c r="H139" s="849"/>
      <c r="I139" s="849"/>
      <c r="J139" s="832"/>
      <c r="K139" s="832"/>
      <c r="L139" s="849"/>
      <c r="M139" s="849"/>
      <c r="N139" s="832"/>
      <c r="O139" s="832"/>
      <c r="P139" s="849">
        <v>0.1</v>
      </c>
      <c r="Q139" s="849">
        <v>21</v>
      </c>
      <c r="R139" s="837"/>
      <c r="S139" s="850">
        <v>210</v>
      </c>
    </row>
    <row r="140" spans="1:19" ht="14.4" customHeight="1" x14ac:dyDescent="0.3">
      <c r="A140" s="831" t="s">
        <v>575</v>
      </c>
      <c r="B140" s="832" t="s">
        <v>3884</v>
      </c>
      <c r="C140" s="832" t="s">
        <v>599</v>
      </c>
      <c r="D140" s="832" t="s">
        <v>2079</v>
      </c>
      <c r="E140" s="832" t="s">
        <v>3881</v>
      </c>
      <c r="F140" s="832" t="s">
        <v>3899</v>
      </c>
      <c r="G140" s="832" t="s">
        <v>3900</v>
      </c>
      <c r="H140" s="849">
        <v>26</v>
      </c>
      <c r="I140" s="849">
        <v>2106</v>
      </c>
      <c r="J140" s="832">
        <v>4.2289156626506026</v>
      </c>
      <c r="K140" s="832">
        <v>81</v>
      </c>
      <c r="L140" s="849">
        <v>6</v>
      </c>
      <c r="M140" s="849">
        <v>498</v>
      </c>
      <c r="N140" s="832">
        <v>1</v>
      </c>
      <c r="O140" s="832">
        <v>83</v>
      </c>
      <c r="P140" s="849">
        <v>6</v>
      </c>
      <c r="Q140" s="849">
        <v>498</v>
      </c>
      <c r="R140" s="837">
        <v>1</v>
      </c>
      <c r="S140" s="850">
        <v>83</v>
      </c>
    </row>
    <row r="141" spans="1:19" ht="14.4" customHeight="1" x14ac:dyDescent="0.3">
      <c r="A141" s="831" t="s">
        <v>575</v>
      </c>
      <c r="B141" s="832" t="s">
        <v>3884</v>
      </c>
      <c r="C141" s="832" t="s">
        <v>599</v>
      </c>
      <c r="D141" s="832" t="s">
        <v>2079</v>
      </c>
      <c r="E141" s="832" t="s">
        <v>3881</v>
      </c>
      <c r="F141" s="832" t="s">
        <v>3901</v>
      </c>
      <c r="G141" s="832" t="s">
        <v>3902</v>
      </c>
      <c r="H141" s="849">
        <v>3</v>
      </c>
      <c r="I141" s="849">
        <v>105</v>
      </c>
      <c r="J141" s="832">
        <v>0.56756756756756754</v>
      </c>
      <c r="K141" s="832">
        <v>35</v>
      </c>
      <c r="L141" s="849">
        <v>5</v>
      </c>
      <c r="M141" s="849">
        <v>185</v>
      </c>
      <c r="N141" s="832">
        <v>1</v>
      </c>
      <c r="O141" s="832">
        <v>37</v>
      </c>
      <c r="P141" s="849">
        <v>26</v>
      </c>
      <c r="Q141" s="849">
        <v>962</v>
      </c>
      <c r="R141" s="837">
        <v>5.2</v>
      </c>
      <c r="S141" s="850">
        <v>37</v>
      </c>
    </row>
    <row r="142" spans="1:19" ht="14.4" customHeight="1" x14ac:dyDescent="0.3">
      <c r="A142" s="831" t="s">
        <v>575</v>
      </c>
      <c r="B142" s="832" t="s">
        <v>3884</v>
      </c>
      <c r="C142" s="832" t="s">
        <v>599</v>
      </c>
      <c r="D142" s="832" t="s">
        <v>2079</v>
      </c>
      <c r="E142" s="832" t="s">
        <v>3881</v>
      </c>
      <c r="F142" s="832" t="s">
        <v>3907</v>
      </c>
      <c r="G142" s="832" t="s">
        <v>3908</v>
      </c>
      <c r="H142" s="849"/>
      <c r="I142" s="849"/>
      <c r="J142" s="832"/>
      <c r="K142" s="832"/>
      <c r="L142" s="849">
        <v>2</v>
      </c>
      <c r="M142" s="849">
        <v>232</v>
      </c>
      <c r="N142" s="832">
        <v>1</v>
      </c>
      <c r="O142" s="832">
        <v>116</v>
      </c>
      <c r="P142" s="849">
        <v>1</v>
      </c>
      <c r="Q142" s="849">
        <v>116</v>
      </c>
      <c r="R142" s="837">
        <v>0.5</v>
      </c>
      <c r="S142" s="850">
        <v>116</v>
      </c>
    </row>
    <row r="143" spans="1:19" ht="14.4" customHeight="1" x14ac:dyDescent="0.3">
      <c r="A143" s="831" t="s">
        <v>575</v>
      </c>
      <c r="B143" s="832" t="s">
        <v>3884</v>
      </c>
      <c r="C143" s="832" t="s">
        <v>599</v>
      </c>
      <c r="D143" s="832" t="s">
        <v>2079</v>
      </c>
      <c r="E143" s="832" t="s">
        <v>3881</v>
      </c>
      <c r="F143" s="832" t="s">
        <v>3909</v>
      </c>
      <c r="G143" s="832" t="s">
        <v>3910</v>
      </c>
      <c r="H143" s="849"/>
      <c r="I143" s="849"/>
      <c r="J143" s="832"/>
      <c r="K143" s="832"/>
      <c r="L143" s="849">
        <v>1</v>
      </c>
      <c r="M143" s="849">
        <v>129</v>
      </c>
      <c r="N143" s="832">
        <v>1</v>
      </c>
      <c r="O143" s="832">
        <v>129</v>
      </c>
      <c r="P143" s="849"/>
      <c r="Q143" s="849"/>
      <c r="R143" s="837"/>
      <c r="S143" s="850"/>
    </row>
    <row r="144" spans="1:19" ht="14.4" customHeight="1" x14ac:dyDescent="0.3">
      <c r="A144" s="831" t="s">
        <v>575</v>
      </c>
      <c r="B144" s="832" t="s">
        <v>3884</v>
      </c>
      <c r="C144" s="832" t="s">
        <v>599</v>
      </c>
      <c r="D144" s="832" t="s">
        <v>2079</v>
      </c>
      <c r="E144" s="832" t="s">
        <v>3881</v>
      </c>
      <c r="F144" s="832" t="s">
        <v>3913</v>
      </c>
      <c r="G144" s="832" t="s">
        <v>3914</v>
      </c>
      <c r="H144" s="849">
        <v>249</v>
      </c>
      <c r="I144" s="849">
        <v>29382</v>
      </c>
      <c r="J144" s="832">
        <v>0.48480348480348479</v>
      </c>
      <c r="K144" s="832">
        <v>118</v>
      </c>
      <c r="L144" s="849">
        <v>481</v>
      </c>
      <c r="M144" s="849">
        <v>60606</v>
      </c>
      <c r="N144" s="832">
        <v>1</v>
      </c>
      <c r="O144" s="832">
        <v>126</v>
      </c>
      <c r="P144" s="849">
        <v>563</v>
      </c>
      <c r="Q144" s="849">
        <v>70938</v>
      </c>
      <c r="R144" s="837">
        <v>1.1704781704781704</v>
      </c>
      <c r="S144" s="850">
        <v>126</v>
      </c>
    </row>
    <row r="145" spans="1:19" ht="14.4" customHeight="1" x14ac:dyDescent="0.3">
      <c r="A145" s="831" t="s">
        <v>575</v>
      </c>
      <c r="B145" s="832" t="s">
        <v>3884</v>
      </c>
      <c r="C145" s="832" t="s">
        <v>599</v>
      </c>
      <c r="D145" s="832" t="s">
        <v>2079</v>
      </c>
      <c r="E145" s="832" t="s">
        <v>3881</v>
      </c>
      <c r="F145" s="832" t="s">
        <v>3919</v>
      </c>
      <c r="G145" s="832" t="s">
        <v>3920</v>
      </c>
      <c r="H145" s="849">
        <v>1</v>
      </c>
      <c r="I145" s="849">
        <v>1637</v>
      </c>
      <c r="J145" s="832">
        <v>0.9761478831246273</v>
      </c>
      <c r="K145" s="832">
        <v>1637</v>
      </c>
      <c r="L145" s="849">
        <v>1</v>
      </c>
      <c r="M145" s="849">
        <v>1677</v>
      </c>
      <c r="N145" s="832">
        <v>1</v>
      </c>
      <c r="O145" s="832">
        <v>1677</v>
      </c>
      <c r="P145" s="849"/>
      <c r="Q145" s="849"/>
      <c r="R145" s="837"/>
      <c r="S145" s="850"/>
    </row>
    <row r="146" spans="1:19" ht="14.4" customHeight="1" x14ac:dyDescent="0.3">
      <c r="A146" s="831" t="s">
        <v>575</v>
      </c>
      <c r="B146" s="832" t="s">
        <v>3884</v>
      </c>
      <c r="C146" s="832" t="s">
        <v>599</v>
      </c>
      <c r="D146" s="832" t="s">
        <v>2079</v>
      </c>
      <c r="E146" s="832" t="s">
        <v>3881</v>
      </c>
      <c r="F146" s="832" t="s">
        <v>3921</v>
      </c>
      <c r="G146" s="832" t="s">
        <v>3922</v>
      </c>
      <c r="H146" s="849"/>
      <c r="I146" s="849"/>
      <c r="J146" s="832"/>
      <c r="K146" s="832"/>
      <c r="L146" s="849">
        <v>1</v>
      </c>
      <c r="M146" s="849">
        <v>0</v>
      </c>
      <c r="N146" s="832"/>
      <c r="O146" s="832">
        <v>0</v>
      </c>
      <c r="P146" s="849"/>
      <c r="Q146" s="849"/>
      <c r="R146" s="837"/>
      <c r="S146" s="850"/>
    </row>
    <row r="147" spans="1:19" ht="14.4" customHeight="1" x14ac:dyDescent="0.3">
      <c r="A147" s="831" t="s">
        <v>575</v>
      </c>
      <c r="B147" s="832" t="s">
        <v>3884</v>
      </c>
      <c r="C147" s="832" t="s">
        <v>599</v>
      </c>
      <c r="D147" s="832" t="s">
        <v>2079</v>
      </c>
      <c r="E147" s="832" t="s">
        <v>3881</v>
      </c>
      <c r="F147" s="832" t="s">
        <v>3923</v>
      </c>
      <c r="G147" s="832" t="s">
        <v>3924</v>
      </c>
      <c r="H147" s="849">
        <v>186</v>
      </c>
      <c r="I147" s="849">
        <v>2899.99</v>
      </c>
      <c r="J147" s="832">
        <v>0.12626972263671241</v>
      </c>
      <c r="K147" s="832">
        <v>15.591344086021504</v>
      </c>
      <c r="L147" s="849">
        <v>689</v>
      </c>
      <c r="M147" s="849">
        <v>22966.630000000012</v>
      </c>
      <c r="N147" s="832">
        <v>1</v>
      </c>
      <c r="O147" s="832">
        <v>33.333280116110323</v>
      </c>
      <c r="P147" s="849">
        <v>683</v>
      </c>
      <c r="Q147" s="849">
        <v>22766.65</v>
      </c>
      <c r="R147" s="837">
        <v>0.99129258406653431</v>
      </c>
      <c r="S147" s="850">
        <v>33.333308931185947</v>
      </c>
    </row>
    <row r="148" spans="1:19" ht="14.4" customHeight="1" x14ac:dyDescent="0.3">
      <c r="A148" s="831" t="s">
        <v>575</v>
      </c>
      <c r="B148" s="832" t="s">
        <v>3884</v>
      </c>
      <c r="C148" s="832" t="s">
        <v>599</v>
      </c>
      <c r="D148" s="832" t="s">
        <v>2079</v>
      </c>
      <c r="E148" s="832" t="s">
        <v>3881</v>
      </c>
      <c r="F148" s="832" t="s">
        <v>3925</v>
      </c>
      <c r="G148" s="832" t="s">
        <v>3926</v>
      </c>
      <c r="H148" s="849">
        <v>236</v>
      </c>
      <c r="I148" s="849">
        <v>55460</v>
      </c>
      <c r="J148" s="832">
        <v>0.82755121834758349</v>
      </c>
      <c r="K148" s="832">
        <v>235</v>
      </c>
      <c r="L148" s="849">
        <v>267</v>
      </c>
      <c r="M148" s="849">
        <v>67017</v>
      </c>
      <c r="N148" s="832">
        <v>1</v>
      </c>
      <c r="O148" s="832">
        <v>251</v>
      </c>
      <c r="P148" s="849">
        <v>147</v>
      </c>
      <c r="Q148" s="849">
        <v>36897</v>
      </c>
      <c r="R148" s="837">
        <v>0.550561797752809</v>
      </c>
      <c r="S148" s="850">
        <v>251</v>
      </c>
    </row>
    <row r="149" spans="1:19" ht="14.4" customHeight="1" x14ac:dyDescent="0.3">
      <c r="A149" s="831" t="s">
        <v>575</v>
      </c>
      <c r="B149" s="832" t="s">
        <v>3884</v>
      </c>
      <c r="C149" s="832" t="s">
        <v>599</v>
      </c>
      <c r="D149" s="832" t="s">
        <v>2079</v>
      </c>
      <c r="E149" s="832" t="s">
        <v>3881</v>
      </c>
      <c r="F149" s="832" t="s">
        <v>3927</v>
      </c>
      <c r="G149" s="832" t="s">
        <v>3928</v>
      </c>
      <c r="H149" s="849">
        <v>1</v>
      </c>
      <c r="I149" s="849">
        <v>108</v>
      </c>
      <c r="J149" s="832"/>
      <c r="K149" s="832">
        <v>108</v>
      </c>
      <c r="L149" s="849"/>
      <c r="M149" s="849"/>
      <c r="N149" s="832"/>
      <c r="O149" s="832"/>
      <c r="P149" s="849"/>
      <c r="Q149" s="849"/>
      <c r="R149" s="837"/>
      <c r="S149" s="850"/>
    </row>
    <row r="150" spans="1:19" ht="14.4" customHeight="1" x14ac:dyDescent="0.3">
      <c r="A150" s="831" t="s">
        <v>575</v>
      </c>
      <c r="B150" s="832" t="s">
        <v>3884</v>
      </c>
      <c r="C150" s="832" t="s">
        <v>599</v>
      </c>
      <c r="D150" s="832" t="s">
        <v>2079</v>
      </c>
      <c r="E150" s="832" t="s">
        <v>3881</v>
      </c>
      <c r="F150" s="832" t="s">
        <v>3929</v>
      </c>
      <c r="G150" s="832" t="s">
        <v>3930</v>
      </c>
      <c r="H150" s="849"/>
      <c r="I150" s="849"/>
      <c r="J150" s="832"/>
      <c r="K150" s="832"/>
      <c r="L150" s="849">
        <v>2</v>
      </c>
      <c r="M150" s="849">
        <v>74</v>
      </c>
      <c r="N150" s="832">
        <v>1</v>
      </c>
      <c r="O150" s="832">
        <v>37</v>
      </c>
      <c r="P150" s="849">
        <v>1</v>
      </c>
      <c r="Q150" s="849">
        <v>37</v>
      </c>
      <c r="R150" s="837">
        <v>0.5</v>
      </c>
      <c r="S150" s="850">
        <v>37</v>
      </c>
    </row>
    <row r="151" spans="1:19" ht="14.4" customHeight="1" x14ac:dyDescent="0.3">
      <c r="A151" s="831" t="s">
        <v>575</v>
      </c>
      <c r="B151" s="832" t="s">
        <v>3884</v>
      </c>
      <c r="C151" s="832" t="s">
        <v>599</v>
      </c>
      <c r="D151" s="832" t="s">
        <v>2079</v>
      </c>
      <c r="E151" s="832" t="s">
        <v>3881</v>
      </c>
      <c r="F151" s="832" t="s">
        <v>3931</v>
      </c>
      <c r="G151" s="832" t="s">
        <v>3932</v>
      </c>
      <c r="H151" s="849">
        <v>1</v>
      </c>
      <c r="I151" s="849">
        <v>82</v>
      </c>
      <c r="J151" s="832">
        <v>0.95348837209302328</v>
      </c>
      <c r="K151" s="832">
        <v>82</v>
      </c>
      <c r="L151" s="849">
        <v>1</v>
      </c>
      <c r="M151" s="849">
        <v>86</v>
      </c>
      <c r="N151" s="832">
        <v>1</v>
      </c>
      <c r="O151" s="832">
        <v>86</v>
      </c>
      <c r="P151" s="849"/>
      <c r="Q151" s="849"/>
      <c r="R151" s="837"/>
      <c r="S151" s="850"/>
    </row>
    <row r="152" spans="1:19" ht="14.4" customHeight="1" x14ac:dyDescent="0.3">
      <c r="A152" s="831" t="s">
        <v>575</v>
      </c>
      <c r="B152" s="832" t="s">
        <v>3884</v>
      </c>
      <c r="C152" s="832" t="s">
        <v>599</v>
      </c>
      <c r="D152" s="832" t="s">
        <v>2079</v>
      </c>
      <c r="E152" s="832" t="s">
        <v>3881</v>
      </c>
      <c r="F152" s="832" t="s">
        <v>3939</v>
      </c>
      <c r="G152" s="832" t="s">
        <v>3940</v>
      </c>
      <c r="H152" s="849"/>
      <c r="I152" s="849"/>
      <c r="J152" s="832"/>
      <c r="K152" s="832"/>
      <c r="L152" s="849">
        <v>2</v>
      </c>
      <c r="M152" s="849">
        <v>118</v>
      </c>
      <c r="N152" s="832">
        <v>1</v>
      </c>
      <c r="O152" s="832">
        <v>59</v>
      </c>
      <c r="P152" s="849"/>
      <c r="Q152" s="849"/>
      <c r="R152" s="837"/>
      <c r="S152" s="850"/>
    </row>
    <row r="153" spans="1:19" ht="14.4" customHeight="1" x14ac:dyDescent="0.3">
      <c r="A153" s="831" t="s">
        <v>575</v>
      </c>
      <c r="B153" s="832" t="s">
        <v>3884</v>
      </c>
      <c r="C153" s="832" t="s">
        <v>599</v>
      </c>
      <c r="D153" s="832" t="s">
        <v>2079</v>
      </c>
      <c r="E153" s="832" t="s">
        <v>3881</v>
      </c>
      <c r="F153" s="832" t="s">
        <v>3943</v>
      </c>
      <c r="G153" s="832" t="s">
        <v>3944</v>
      </c>
      <c r="H153" s="849">
        <v>3</v>
      </c>
      <c r="I153" s="849">
        <v>537</v>
      </c>
      <c r="J153" s="832">
        <v>0.97814207650273222</v>
      </c>
      <c r="K153" s="832">
        <v>179</v>
      </c>
      <c r="L153" s="849">
        <v>3</v>
      </c>
      <c r="M153" s="849">
        <v>549</v>
      </c>
      <c r="N153" s="832">
        <v>1</v>
      </c>
      <c r="O153" s="832">
        <v>183</v>
      </c>
      <c r="P153" s="849">
        <v>1</v>
      </c>
      <c r="Q153" s="849">
        <v>183</v>
      </c>
      <c r="R153" s="837">
        <v>0.33333333333333331</v>
      </c>
      <c r="S153" s="850">
        <v>183</v>
      </c>
    </row>
    <row r="154" spans="1:19" ht="14.4" customHeight="1" x14ac:dyDescent="0.3">
      <c r="A154" s="831" t="s">
        <v>575</v>
      </c>
      <c r="B154" s="832" t="s">
        <v>3884</v>
      </c>
      <c r="C154" s="832" t="s">
        <v>599</v>
      </c>
      <c r="D154" s="832" t="s">
        <v>2079</v>
      </c>
      <c r="E154" s="832" t="s">
        <v>3881</v>
      </c>
      <c r="F154" s="832" t="s">
        <v>3949</v>
      </c>
      <c r="G154" s="832" t="s">
        <v>3950</v>
      </c>
      <c r="H154" s="849">
        <v>1</v>
      </c>
      <c r="I154" s="849">
        <v>0</v>
      </c>
      <c r="J154" s="832"/>
      <c r="K154" s="832">
        <v>0</v>
      </c>
      <c r="L154" s="849"/>
      <c r="M154" s="849"/>
      <c r="N154" s="832"/>
      <c r="O154" s="832"/>
      <c r="P154" s="849"/>
      <c r="Q154" s="849"/>
      <c r="R154" s="837"/>
      <c r="S154" s="850"/>
    </row>
    <row r="155" spans="1:19" ht="14.4" customHeight="1" x14ac:dyDescent="0.3">
      <c r="A155" s="831" t="s">
        <v>575</v>
      </c>
      <c r="B155" s="832" t="s">
        <v>3884</v>
      </c>
      <c r="C155" s="832" t="s">
        <v>599</v>
      </c>
      <c r="D155" s="832" t="s">
        <v>2080</v>
      </c>
      <c r="E155" s="832" t="s">
        <v>3885</v>
      </c>
      <c r="F155" s="832" t="s">
        <v>3886</v>
      </c>
      <c r="G155" s="832" t="s">
        <v>3887</v>
      </c>
      <c r="H155" s="849"/>
      <c r="I155" s="849"/>
      <c r="J155" s="832"/>
      <c r="K155" s="832"/>
      <c r="L155" s="849">
        <v>0.4</v>
      </c>
      <c r="M155" s="849">
        <v>60.4</v>
      </c>
      <c r="N155" s="832">
        <v>1</v>
      </c>
      <c r="O155" s="832">
        <v>151</v>
      </c>
      <c r="P155" s="849"/>
      <c r="Q155" s="849"/>
      <c r="R155" s="837"/>
      <c r="S155" s="850"/>
    </row>
    <row r="156" spans="1:19" ht="14.4" customHeight="1" x14ac:dyDescent="0.3">
      <c r="A156" s="831" t="s">
        <v>575</v>
      </c>
      <c r="B156" s="832" t="s">
        <v>3884</v>
      </c>
      <c r="C156" s="832" t="s">
        <v>599</v>
      </c>
      <c r="D156" s="832" t="s">
        <v>2080</v>
      </c>
      <c r="E156" s="832" t="s">
        <v>3885</v>
      </c>
      <c r="F156" s="832" t="s">
        <v>3888</v>
      </c>
      <c r="G156" s="832" t="s">
        <v>746</v>
      </c>
      <c r="H156" s="849"/>
      <c r="I156" s="849"/>
      <c r="J156" s="832"/>
      <c r="K156" s="832"/>
      <c r="L156" s="849">
        <v>0.1</v>
      </c>
      <c r="M156" s="849">
        <v>13.06</v>
      </c>
      <c r="N156" s="832">
        <v>1</v>
      </c>
      <c r="O156" s="832">
        <v>130.6</v>
      </c>
      <c r="P156" s="849"/>
      <c r="Q156" s="849"/>
      <c r="R156" s="837"/>
      <c r="S156" s="850"/>
    </row>
    <row r="157" spans="1:19" ht="14.4" customHeight="1" x14ac:dyDescent="0.3">
      <c r="A157" s="831" t="s">
        <v>575</v>
      </c>
      <c r="B157" s="832" t="s">
        <v>3884</v>
      </c>
      <c r="C157" s="832" t="s">
        <v>599</v>
      </c>
      <c r="D157" s="832" t="s">
        <v>2080</v>
      </c>
      <c r="E157" s="832" t="s">
        <v>3885</v>
      </c>
      <c r="F157" s="832" t="s">
        <v>3892</v>
      </c>
      <c r="G157" s="832" t="s">
        <v>3893</v>
      </c>
      <c r="H157" s="849"/>
      <c r="I157" s="849"/>
      <c r="J157" s="832"/>
      <c r="K157" s="832"/>
      <c r="L157" s="849">
        <v>0.1</v>
      </c>
      <c r="M157" s="849">
        <v>17.7</v>
      </c>
      <c r="N157" s="832">
        <v>1</v>
      </c>
      <c r="O157" s="832">
        <v>176.99999999999997</v>
      </c>
      <c r="P157" s="849"/>
      <c r="Q157" s="849"/>
      <c r="R157" s="837"/>
      <c r="S157" s="850"/>
    </row>
    <row r="158" spans="1:19" ht="14.4" customHeight="1" x14ac:dyDescent="0.3">
      <c r="A158" s="831" t="s">
        <v>575</v>
      </c>
      <c r="B158" s="832" t="s">
        <v>3884</v>
      </c>
      <c r="C158" s="832" t="s">
        <v>599</v>
      </c>
      <c r="D158" s="832" t="s">
        <v>2080</v>
      </c>
      <c r="E158" s="832" t="s">
        <v>3885</v>
      </c>
      <c r="F158" s="832" t="s">
        <v>3894</v>
      </c>
      <c r="G158" s="832"/>
      <c r="H158" s="849"/>
      <c r="I158" s="849"/>
      <c r="J158" s="832"/>
      <c r="K158" s="832"/>
      <c r="L158" s="849">
        <v>1</v>
      </c>
      <c r="M158" s="849">
        <v>104.44</v>
      </c>
      <c r="N158" s="832">
        <v>1</v>
      </c>
      <c r="O158" s="832">
        <v>104.44</v>
      </c>
      <c r="P158" s="849"/>
      <c r="Q158" s="849"/>
      <c r="R158" s="837"/>
      <c r="S158" s="850"/>
    </row>
    <row r="159" spans="1:19" ht="14.4" customHeight="1" x14ac:dyDescent="0.3">
      <c r="A159" s="831" t="s">
        <v>575</v>
      </c>
      <c r="B159" s="832" t="s">
        <v>3884</v>
      </c>
      <c r="C159" s="832" t="s">
        <v>599</v>
      </c>
      <c r="D159" s="832" t="s">
        <v>2080</v>
      </c>
      <c r="E159" s="832" t="s">
        <v>3881</v>
      </c>
      <c r="F159" s="832" t="s">
        <v>3899</v>
      </c>
      <c r="G159" s="832" t="s">
        <v>3900</v>
      </c>
      <c r="H159" s="849">
        <v>10</v>
      </c>
      <c r="I159" s="849">
        <v>810</v>
      </c>
      <c r="J159" s="832">
        <v>2.4397590361445785</v>
      </c>
      <c r="K159" s="832">
        <v>81</v>
      </c>
      <c r="L159" s="849">
        <v>4</v>
      </c>
      <c r="M159" s="849">
        <v>332</v>
      </c>
      <c r="N159" s="832">
        <v>1</v>
      </c>
      <c r="O159" s="832">
        <v>83</v>
      </c>
      <c r="P159" s="849">
        <v>12</v>
      </c>
      <c r="Q159" s="849">
        <v>996</v>
      </c>
      <c r="R159" s="837">
        <v>3</v>
      </c>
      <c r="S159" s="850">
        <v>83</v>
      </c>
    </row>
    <row r="160" spans="1:19" ht="14.4" customHeight="1" x14ac:dyDescent="0.3">
      <c r="A160" s="831" t="s">
        <v>575</v>
      </c>
      <c r="B160" s="832" t="s">
        <v>3884</v>
      </c>
      <c r="C160" s="832" t="s">
        <v>599</v>
      </c>
      <c r="D160" s="832" t="s">
        <v>2080</v>
      </c>
      <c r="E160" s="832" t="s">
        <v>3881</v>
      </c>
      <c r="F160" s="832" t="s">
        <v>3901</v>
      </c>
      <c r="G160" s="832" t="s">
        <v>3902</v>
      </c>
      <c r="H160" s="849">
        <v>219</v>
      </c>
      <c r="I160" s="849">
        <v>7665</v>
      </c>
      <c r="J160" s="832">
        <v>1.197469145446024</v>
      </c>
      <c r="K160" s="832">
        <v>35</v>
      </c>
      <c r="L160" s="849">
        <v>173</v>
      </c>
      <c r="M160" s="849">
        <v>6401</v>
      </c>
      <c r="N160" s="832">
        <v>1</v>
      </c>
      <c r="O160" s="832">
        <v>37</v>
      </c>
      <c r="P160" s="849">
        <v>178</v>
      </c>
      <c r="Q160" s="849">
        <v>6586</v>
      </c>
      <c r="R160" s="837">
        <v>1.0289017341040463</v>
      </c>
      <c r="S160" s="850">
        <v>37</v>
      </c>
    </row>
    <row r="161" spans="1:19" ht="14.4" customHeight="1" x14ac:dyDescent="0.3">
      <c r="A161" s="831" t="s">
        <v>575</v>
      </c>
      <c r="B161" s="832" t="s">
        <v>3884</v>
      </c>
      <c r="C161" s="832" t="s">
        <v>599</v>
      </c>
      <c r="D161" s="832" t="s">
        <v>2080</v>
      </c>
      <c r="E161" s="832" t="s">
        <v>3881</v>
      </c>
      <c r="F161" s="832" t="s">
        <v>3911</v>
      </c>
      <c r="G161" s="832" t="s">
        <v>3912</v>
      </c>
      <c r="H161" s="849"/>
      <c r="I161" s="849"/>
      <c r="J161" s="832"/>
      <c r="K161" s="832"/>
      <c r="L161" s="849"/>
      <c r="M161" s="849"/>
      <c r="N161" s="832"/>
      <c r="O161" s="832"/>
      <c r="P161" s="849">
        <v>2</v>
      </c>
      <c r="Q161" s="849">
        <v>194</v>
      </c>
      <c r="R161" s="837"/>
      <c r="S161" s="850">
        <v>97</v>
      </c>
    </row>
    <row r="162" spans="1:19" ht="14.4" customHeight="1" x14ac:dyDescent="0.3">
      <c r="A162" s="831" t="s">
        <v>575</v>
      </c>
      <c r="B162" s="832" t="s">
        <v>3884</v>
      </c>
      <c r="C162" s="832" t="s">
        <v>599</v>
      </c>
      <c r="D162" s="832" t="s">
        <v>2080</v>
      </c>
      <c r="E162" s="832" t="s">
        <v>3881</v>
      </c>
      <c r="F162" s="832" t="s">
        <v>3913</v>
      </c>
      <c r="G162" s="832" t="s">
        <v>3914</v>
      </c>
      <c r="H162" s="849">
        <v>353</v>
      </c>
      <c r="I162" s="849">
        <v>41654</v>
      </c>
      <c r="J162" s="832">
        <v>1.2153944911297851</v>
      </c>
      <c r="K162" s="832">
        <v>118</v>
      </c>
      <c r="L162" s="849">
        <v>272</v>
      </c>
      <c r="M162" s="849">
        <v>34272</v>
      </c>
      <c r="N162" s="832">
        <v>1</v>
      </c>
      <c r="O162" s="832">
        <v>126</v>
      </c>
      <c r="P162" s="849">
        <v>374</v>
      </c>
      <c r="Q162" s="849">
        <v>47124</v>
      </c>
      <c r="R162" s="837">
        <v>1.375</v>
      </c>
      <c r="S162" s="850">
        <v>126</v>
      </c>
    </row>
    <row r="163" spans="1:19" ht="14.4" customHeight="1" x14ac:dyDescent="0.3">
      <c r="A163" s="831" t="s">
        <v>575</v>
      </c>
      <c r="B163" s="832" t="s">
        <v>3884</v>
      </c>
      <c r="C163" s="832" t="s">
        <v>599</v>
      </c>
      <c r="D163" s="832" t="s">
        <v>2080</v>
      </c>
      <c r="E163" s="832" t="s">
        <v>3881</v>
      </c>
      <c r="F163" s="832" t="s">
        <v>3923</v>
      </c>
      <c r="G163" s="832" t="s">
        <v>3924</v>
      </c>
      <c r="H163" s="849">
        <v>242</v>
      </c>
      <c r="I163" s="849">
        <v>2966.66</v>
      </c>
      <c r="J163" s="832">
        <v>0.22531606345117136</v>
      </c>
      <c r="K163" s="832">
        <v>12.258925619834709</v>
      </c>
      <c r="L163" s="849">
        <v>395</v>
      </c>
      <c r="M163" s="849">
        <v>13166.66</v>
      </c>
      <c r="N163" s="832">
        <v>1</v>
      </c>
      <c r="O163" s="832">
        <v>33.333316455696199</v>
      </c>
      <c r="P163" s="849">
        <v>577</v>
      </c>
      <c r="Q163" s="849">
        <v>19233.310000000005</v>
      </c>
      <c r="R163" s="837">
        <v>1.4607584611435249</v>
      </c>
      <c r="S163" s="850">
        <v>33.333292894280774</v>
      </c>
    </row>
    <row r="164" spans="1:19" ht="14.4" customHeight="1" x14ac:dyDescent="0.3">
      <c r="A164" s="831" t="s">
        <v>575</v>
      </c>
      <c r="B164" s="832" t="s">
        <v>3884</v>
      </c>
      <c r="C164" s="832" t="s">
        <v>599</v>
      </c>
      <c r="D164" s="832" t="s">
        <v>2080</v>
      </c>
      <c r="E164" s="832" t="s">
        <v>3881</v>
      </c>
      <c r="F164" s="832" t="s">
        <v>3925</v>
      </c>
      <c r="G164" s="832" t="s">
        <v>3926</v>
      </c>
      <c r="H164" s="849">
        <v>98</v>
      </c>
      <c r="I164" s="849">
        <v>23030</v>
      </c>
      <c r="J164" s="832">
        <v>0.67465432388094682</v>
      </c>
      <c r="K164" s="832">
        <v>235</v>
      </c>
      <c r="L164" s="849">
        <v>136</v>
      </c>
      <c r="M164" s="849">
        <v>34136</v>
      </c>
      <c r="N164" s="832">
        <v>1</v>
      </c>
      <c r="O164" s="832">
        <v>251</v>
      </c>
      <c r="P164" s="849">
        <v>131</v>
      </c>
      <c r="Q164" s="849">
        <v>32881</v>
      </c>
      <c r="R164" s="837">
        <v>0.96323529411764708</v>
      </c>
      <c r="S164" s="850">
        <v>251</v>
      </c>
    </row>
    <row r="165" spans="1:19" ht="14.4" customHeight="1" x14ac:dyDescent="0.3">
      <c r="A165" s="831" t="s">
        <v>575</v>
      </c>
      <c r="B165" s="832" t="s">
        <v>3884</v>
      </c>
      <c r="C165" s="832" t="s">
        <v>599</v>
      </c>
      <c r="D165" s="832" t="s">
        <v>2080</v>
      </c>
      <c r="E165" s="832" t="s">
        <v>3881</v>
      </c>
      <c r="F165" s="832" t="s">
        <v>3927</v>
      </c>
      <c r="G165" s="832" t="s">
        <v>3928</v>
      </c>
      <c r="H165" s="849"/>
      <c r="I165" s="849"/>
      <c r="J165" s="832"/>
      <c r="K165" s="832"/>
      <c r="L165" s="849"/>
      <c r="M165" s="849"/>
      <c r="N165" s="832"/>
      <c r="O165" s="832"/>
      <c r="P165" s="849">
        <v>2</v>
      </c>
      <c r="Q165" s="849">
        <v>232</v>
      </c>
      <c r="R165" s="837"/>
      <c r="S165" s="850">
        <v>116</v>
      </c>
    </row>
    <row r="166" spans="1:19" ht="14.4" customHeight="1" x14ac:dyDescent="0.3">
      <c r="A166" s="831" t="s">
        <v>575</v>
      </c>
      <c r="B166" s="832" t="s">
        <v>3884</v>
      </c>
      <c r="C166" s="832" t="s">
        <v>599</v>
      </c>
      <c r="D166" s="832" t="s">
        <v>2080</v>
      </c>
      <c r="E166" s="832" t="s">
        <v>3881</v>
      </c>
      <c r="F166" s="832" t="s">
        <v>3931</v>
      </c>
      <c r="G166" s="832" t="s">
        <v>3932</v>
      </c>
      <c r="H166" s="849"/>
      <c r="I166" s="849"/>
      <c r="J166" s="832"/>
      <c r="K166" s="832"/>
      <c r="L166" s="849">
        <v>1</v>
      </c>
      <c r="M166" s="849">
        <v>86</v>
      </c>
      <c r="N166" s="832">
        <v>1</v>
      </c>
      <c r="O166" s="832">
        <v>86</v>
      </c>
      <c r="P166" s="849"/>
      <c r="Q166" s="849"/>
      <c r="R166" s="837"/>
      <c r="S166" s="850"/>
    </row>
    <row r="167" spans="1:19" ht="14.4" customHeight="1" x14ac:dyDescent="0.3">
      <c r="A167" s="831" t="s">
        <v>575</v>
      </c>
      <c r="B167" s="832" t="s">
        <v>3884</v>
      </c>
      <c r="C167" s="832" t="s">
        <v>599</v>
      </c>
      <c r="D167" s="832" t="s">
        <v>2080</v>
      </c>
      <c r="E167" s="832" t="s">
        <v>3881</v>
      </c>
      <c r="F167" s="832" t="s">
        <v>3933</v>
      </c>
      <c r="G167" s="832" t="s">
        <v>3934</v>
      </c>
      <c r="H167" s="849"/>
      <c r="I167" s="849"/>
      <c r="J167" s="832"/>
      <c r="K167" s="832"/>
      <c r="L167" s="849">
        <v>1</v>
      </c>
      <c r="M167" s="849">
        <v>32</v>
      </c>
      <c r="N167" s="832">
        <v>1</v>
      </c>
      <c r="O167" s="832">
        <v>32</v>
      </c>
      <c r="P167" s="849"/>
      <c r="Q167" s="849"/>
      <c r="R167" s="837"/>
      <c r="S167" s="850"/>
    </row>
    <row r="168" spans="1:19" ht="14.4" customHeight="1" x14ac:dyDescent="0.3">
      <c r="A168" s="831" t="s">
        <v>575</v>
      </c>
      <c r="B168" s="832" t="s">
        <v>3884</v>
      </c>
      <c r="C168" s="832" t="s">
        <v>599</v>
      </c>
      <c r="D168" s="832" t="s">
        <v>2080</v>
      </c>
      <c r="E168" s="832" t="s">
        <v>3881</v>
      </c>
      <c r="F168" s="832" t="s">
        <v>3943</v>
      </c>
      <c r="G168" s="832" t="s">
        <v>3944</v>
      </c>
      <c r="H168" s="849">
        <v>5</v>
      </c>
      <c r="I168" s="849">
        <v>895</v>
      </c>
      <c r="J168" s="832">
        <v>4.8907103825136611</v>
      </c>
      <c r="K168" s="832">
        <v>179</v>
      </c>
      <c r="L168" s="849">
        <v>1</v>
      </c>
      <c r="M168" s="849">
        <v>183</v>
      </c>
      <c r="N168" s="832">
        <v>1</v>
      </c>
      <c r="O168" s="832">
        <v>183</v>
      </c>
      <c r="P168" s="849">
        <v>4</v>
      </c>
      <c r="Q168" s="849">
        <v>732</v>
      </c>
      <c r="R168" s="837">
        <v>4</v>
      </c>
      <c r="S168" s="850">
        <v>183</v>
      </c>
    </row>
    <row r="169" spans="1:19" ht="14.4" customHeight="1" x14ac:dyDescent="0.3">
      <c r="A169" s="831" t="s">
        <v>575</v>
      </c>
      <c r="B169" s="832" t="s">
        <v>3884</v>
      </c>
      <c r="C169" s="832" t="s">
        <v>599</v>
      </c>
      <c r="D169" s="832" t="s">
        <v>2080</v>
      </c>
      <c r="E169" s="832" t="s">
        <v>3881</v>
      </c>
      <c r="F169" s="832" t="s">
        <v>3945</v>
      </c>
      <c r="G169" s="832" t="s">
        <v>3946</v>
      </c>
      <c r="H169" s="849"/>
      <c r="I169" s="849"/>
      <c r="J169" s="832"/>
      <c r="K169" s="832"/>
      <c r="L169" s="849">
        <v>1</v>
      </c>
      <c r="M169" s="849">
        <v>648</v>
      </c>
      <c r="N169" s="832">
        <v>1</v>
      </c>
      <c r="O169" s="832">
        <v>648</v>
      </c>
      <c r="P169" s="849"/>
      <c r="Q169" s="849"/>
      <c r="R169" s="837"/>
      <c r="S169" s="850"/>
    </row>
    <row r="170" spans="1:19" ht="14.4" customHeight="1" x14ac:dyDescent="0.3">
      <c r="A170" s="831" t="s">
        <v>575</v>
      </c>
      <c r="B170" s="832" t="s">
        <v>3884</v>
      </c>
      <c r="C170" s="832" t="s">
        <v>599</v>
      </c>
      <c r="D170" s="832" t="s">
        <v>2080</v>
      </c>
      <c r="E170" s="832" t="s">
        <v>3881</v>
      </c>
      <c r="F170" s="832" t="s">
        <v>3947</v>
      </c>
      <c r="G170" s="832" t="s">
        <v>3948</v>
      </c>
      <c r="H170" s="849">
        <v>86</v>
      </c>
      <c r="I170" s="849">
        <v>30014</v>
      </c>
      <c r="J170" s="832">
        <v>1.5820156019397007</v>
      </c>
      <c r="K170" s="832">
        <v>349</v>
      </c>
      <c r="L170" s="849">
        <v>51</v>
      </c>
      <c r="M170" s="849">
        <v>18972</v>
      </c>
      <c r="N170" s="832">
        <v>1</v>
      </c>
      <c r="O170" s="832">
        <v>372</v>
      </c>
      <c r="P170" s="849">
        <v>135</v>
      </c>
      <c r="Q170" s="849">
        <v>50355</v>
      </c>
      <c r="R170" s="837">
        <v>2.6541745730550286</v>
      </c>
      <c r="S170" s="850">
        <v>373</v>
      </c>
    </row>
    <row r="171" spans="1:19" ht="14.4" customHeight="1" x14ac:dyDescent="0.3">
      <c r="A171" s="831" t="s">
        <v>575</v>
      </c>
      <c r="B171" s="832" t="s">
        <v>3884</v>
      </c>
      <c r="C171" s="832" t="s">
        <v>599</v>
      </c>
      <c r="D171" s="832" t="s">
        <v>2081</v>
      </c>
      <c r="E171" s="832" t="s">
        <v>3885</v>
      </c>
      <c r="F171" s="832" t="s">
        <v>3897</v>
      </c>
      <c r="G171" s="832" t="s">
        <v>3898</v>
      </c>
      <c r="H171" s="849"/>
      <c r="I171" s="849"/>
      <c r="J171" s="832"/>
      <c r="K171" s="832"/>
      <c r="L171" s="849">
        <v>4</v>
      </c>
      <c r="M171" s="849">
        <v>11974</v>
      </c>
      <c r="N171" s="832">
        <v>1</v>
      </c>
      <c r="O171" s="832">
        <v>2993.5</v>
      </c>
      <c r="P171" s="849"/>
      <c r="Q171" s="849"/>
      <c r="R171" s="837"/>
      <c r="S171" s="850"/>
    </row>
    <row r="172" spans="1:19" ht="14.4" customHeight="1" x14ac:dyDescent="0.3">
      <c r="A172" s="831" t="s">
        <v>575</v>
      </c>
      <c r="B172" s="832" t="s">
        <v>3884</v>
      </c>
      <c r="C172" s="832" t="s">
        <v>599</v>
      </c>
      <c r="D172" s="832" t="s">
        <v>2081</v>
      </c>
      <c r="E172" s="832" t="s">
        <v>3881</v>
      </c>
      <c r="F172" s="832" t="s">
        <v>3901</v>
      </c>
      <c r="G172" s="832" t="s">
        <v>3902</v>
      </c>
      <c r="H172" s="849">
        <v>2</v>
      </c>
      <c r="I172" s="849">
        <v>70</v>
      </c>
      <c r="J172" s="832">
        <v>0.47297297297297297</v>
      </c>
      <c r="K172" s="832">
        <v>35</v>
      </c>
      <c r="L172" s="849">
        <v>4</v>
      </c>
      <c r="M172" s="849">
        <v>148</v>
      </c>
      <c r="N172" s="832">
        <v>1</v>
      </c>
      <c r="O172" s="832">
        <v>37</v>
      </c>
      <c r="P172" s="849">
        <v>10</v>
      </c>
      <c r="Q172" s="849">
        <v>370</v>
      </c>
      <c r="R172" s="837">
        <v>2.5</v>
      </c>
      <c r="S172" s="850">
        <v>37</v>
      </c>
    </row>
    <row r="173" spans="1:19" ht="14.4" customHeight="1" x14ac:dyDescent="0.3">
      <c r="A173" s="831" t="s">
        <v>575</v>
      </c>
      <c r="B173" s="832" t="s">
        <v>3884</v>
      </c>
      <c r="C173" s="832" t="s">
        <v>599</v>
      </c>
      <c r="D173" s="832" t="s">
        <v>2081</v>
      </c>
      <c r="E173" s="832" t="s">
        <v>3881</v>
      </c>
      <c r="F173" s="832" t="s">
        <v>3913</v>
      </c>
      <c r="G173" s="832" t="s">
        <v>3914</v>
      </c>
      <c r="H173" s="849">
        <v>1</v>
      </c>
      <c r="I173" s="849">
        <v>118</v>
      </c>
      <c r="J173" s="832">
        <v>0.93650793650793651</v>
      </c>
      <c r="K173" s="832">
        <v>118</v>
      </c>
      <c r="L173" s="849">
        <v>1</v>
      </c>
      <c r="M173" s="849">
        <v>126</v>
      </c>
      <c r="N173" s="832">
        <v>1</v>
      </c>
      <c r="O173" s="832">
        <v>126</v>
      </c>
      <c r="P173" s="849">
        <v>2</v>
      </c>
      <c r="Q173" s="849">
        <v>252</v>
      </c>
      <c r="R173" s="837">
        <v>2</v>
      </c>
      <c r="S173" s="850">
        <v>126</v>
      </c>
    </row>
    <row r="174" spans="1:19" ht="14.4" customHeight="1" x14ac:dyDescent="0.3">
      <c r="A174" s="831" t="s">
        <v>575</v>
      </c>
      <c r="B174" s="832" t="s">
        <v>3884</v>
      </c>
      <c r="C174" s="832" t="s">
        <v>599</v>
      </c>
      <c r="D174" s="832" t="s">
        <v>2081</v>
      </c>
      <c r="E174" s="832" t="s">
        <v>3881</v>
      </c>
      <c r="F174" s="832" t="s">
        <v>3923</v>
      </c>
      <c r="G174" s="832" t="s">
        <v>3924</v>
      </c>
      <c r="H174" s="849">
        <v>2</v>
      </c>
      <c r="I174" s="849">
        <v>0</v>
      </c>
      <c r="J174" s="832"/>
      <c r="K174" s="832">
        <v>0</v>
      </c>
      <c r="L174" s="849"/>
      <c r="M174" s="849"/>
      <c r="N174" s="832"/>
      <c r="O174" s="832"/>
      <c r="P174" s="849">
        <v>2</v>
      </c>
      <c r="Q174" s="849">
        <v>66.67</v>
      </c>
      <c r="R174" s="837"/>
      <c r="S174" s="850">
        <v>33.335000000000001</v>
      </c>
    </row>
    <row r="175" spans="1:19" ht="14.4" customHeight="1" x14ac:dyDescent="0.3">
      <c r="A175" s="831" t="s">
        <v>575</v>
      </c>
      <c r="B175" s="832" t="s">
        <v>3884</v>
      </c>
      <c r="C175" s="832" t="s">
        <v>599</v>
      </c>
      <c r="D175" s="832" t="s">
        <v>2081</v>
      </c>
      <c r="E175" s="832" t="s">
        <v>3881</v>
      </c>
      <c r="F175" s="832" t="s">
        <v>3925</v>
      </c>
      <c r="G175" s="832" t="s">
        <v>3926</v>
      </c>
      <c r="H175" s="849">
        <v>2</v>
      </c>
      <c r="I175" s="849">
        <v>470</v>
      </c>
      <c r="J175" s="832"/>
      <c r="K175" s="832">
        <v>235</v>
      </c>
      <c r="L175" s="849"/>
      <c r="M175" s="849"/>
      <c r="N175" s="832"/>
      <c r="O175" s="832"/>
      <c r="P175" s="849"/>
      <c r="Q175" s="849"/>
      <c r="R175" s="837"/>
      <c r="S175" s="850"/>
    </row>
    <row r="176" spans="1:19" ht="14.4" customHeight="1" x14ac:dyDescent="0.3">
      <c r="A176" s="831" t="s">
        <v>575</v>
      </c>
      <c r="B176" s="832" t="s">
        <v>3884</v>
      </c>
      <c r="C176" s="832" t="s">
        <v>599</v>
      </c>
      <c r="D176" s="832" t="s">
        <v>2081</v>
      </c>
      <c r="E176" s="832" t="s">
        <v>3881</v>
      </c>
      <c r="F176" s="832" t="s">
        <v>3935</v>
      </c>
      <c r="G176" s="832" t="s">
        <v>3936</v>
      </c>
      <c r="H176" s="849"/>
      <c r="I176" s="849"/>
      <c r="J176" s="832"/>
      <c r="K176" s="832"/>
      <c r="L176" s="849">
        <v>1</v>
      </c>
      <c r="M176" s="849">
        <v>131</v>
      </c>
      <c r="N176" s="832">
        <v>1</v>
      </c>
      <c r="O176" s="832">
        <v>131</v>
      </c>
      <c r="P176" s="849"/>
      <c r="Q176" s="849"/>
      <c r="R176" s="837"/>
      <c r="S176" s="850"/>
    </row>
    <row r="177" spans="1:19" ht="14.4" customHeight="1" x14ac:dyDescent="0.3">
      <c r="A177" s="831" t="s">
        <v>575</v>
      </c>
      <c r="B177" s="832" t="s">
        <v>3884</v>
      </c>
      <c r="C177" s="832" t="s">
        <v>599</v>
      </c>
      <c r="D177" s="832" t="s">
        <v>3877</v>
      </c>
      <c r="E177" s="832" t="s">
        <v>3881</v>
      </c>
      <c r="F177" s="832" t="s">
        <v>3901</v>
      </c>
      <c r="G177" s="832" t="s">
        <v>3902</v>
      </c>
      <c r="H177" s="849"/>
      <c r="I177" s="849"/>
      <c r="J177" s="832"/>
      <c r="K177" s="832"/>
      <c r="L177" s="849"/>
      <c r="M177" s="849"/>
      <c r="N177" s="832"/>
      <c r="O177" s="832"/>
      <c r="P177" s="849">
        <v>1</v>
      </c>
      <c r="Q177" s="849">
        <v>37</v>
      </c>
      <c r="R177" s="837"/>
      <c r="S177" s="850">
        <v>37</v>
      </c>
    </row>
    <row r="178" spans="1:19" ht="14.4" customHeight="1" x14ac:dyDescent="0.3">
      <c r="A178" s="831" t="s">
        <v>575</v>
      </c>
      <c r="B178" s="832" t="s">
        <v>3884</v>
      </c>
      <c r="C178" s="832" t="s">
        <v>599</v>
      </c>
      <c r="D178" s="832" t="s">
        <v>3877</v>
      </c>
      <c r="E178" s="832" t="s">
        <v>3881</v>
      </c>
      <c r="F178" s="832" t="s">
        <v>3913</v>
      </c>
      <c r="G178" s="832" t="s">
        <v>3914</v>
      </c>
      <c r="H178" s="849">
        <v>1</v>
      </c>
      <c r="I178" s="849">
        <v>118</v>
      </c>
      <c r="J178" s="832"/>
      <c r="K178" s="832">
        <v>118</v>
      </c>
      <c r="L178" s="849"/>
      <c r="M178" s="849"/>
      <c r="N178" s="832"/>
      <c r="O178" s="832"/>
      <c r="P178" s="849"/>
      <c r="Q178" s="849"/>
      <c r="R178" s="837"/>
      <c r="S178" s="850"/>
    </row>
    <row r="179" spans="1:19" ht="14.4" customHeight="1" x14ac:dyDescent="0.3">
      <c r="A179" s="831" t="s">
        <v>575</v>
      </c>
      <c r="B179" s="832" t="s">
        <v>3884</v>
      </c>
      <c r="C179" s="832" t="s">
        <v>599</v>
      </c>
      <c r="D179" s="832" t="s">
        <v>3877</v>
      </c>
      <c r="E179" s="832" t="s">
        <v>3881</v>
      </c>
      <c r="F179" s="832" t="s">
        <v>3923</v>
      </c>
      <c r="G179" s="832" t="s">
        <v>3924</v>
      </c>
      <c r="H179" s="849">
        <v>1</v>
      </c>
      <c r="I179" s="849">
        <v>33.33</v>
      </c>
      <c r="J179" s="832"/>
      <c r="K179" s="832">
        <v>33.33</v>
      </c>
      <c r="L179" s="849"/>
      <c r="M179" s="849"/>
      <c r="N179" s="832"/>
      <c r="O179" s="832"/>
      <c r="P179" s="849">
        <v>1</v>
      </c>
      <c r="Q179" s="849">
        <v>33.33</v>
      </c>
      <c r="R179" s="837"/>
      <c r="S179" s="850">
        <v>33.33</v>
      </c>
    </row>
    <row r="180" spans="1:19" ht="14.4" customHeight="1" x14ac:dyDescent="0.3">
      <c r="A180" s="831" t="s">
        <v>575</v>
      </c>
      <c r="B180" s="832" t="s">
        <v>3884</v>
      </c>
      <c r="C180" s="832" t="s">
        <v>599</v>
      </c>
      <c r="D180" s="832" t="s">
        <v>3877</v>
      </c>
      <c r="E180" s="832" t="s">
        <v>3881</v>
      </c>
      <c r="F180" s="832" t="s">
        <v>3925</v>
      </c>
      <c r="G180" s="832" t="s">
        <v>3926</v>
      </c>
      <c r="H180" s="849">
        <v>4</v>
      </c>
      <c r="I180" s="849">
        <v>940</v>
      </c>
      <c r="J180" s="832"/>
      <c r="K180" s="832">
        <v>235</v>
      </c>
      <c r="L180" s="849"/>
      <c r="M180" s="849"/>
      <c r="N180" s="832"/>
      <c r="O180" s="832"/>
      <c r="P180" s="849"/>
      <c r="Q180" s="849"/>
      <c r="R180" s="837"/>
      <c r="S180" s="850"/>
    </row>
    <row r="181" spans="1:19" ht="14.4" customHeight="1" x14ac:dyDescent="0.3">
      <c r="A181" s="831" t="s">
        <v>575</v>
      </c>
      <c r="B181" s="832" t="s">
        <v>3884</v>
      </c>
      <c r="C181" s="832" t="s">
        <v>599</v>
      </c>
      <c r="D181" s="832" t="s">
        <v>3877</v>
      </c>
      <c r="E181" s="832" t="s">
        <v>3881</v>
      </c>
      <c r="F181" s="832" t="s">
        <v>3947</v>
      </c>
      <c r="G181" s="832" t="s">
        <v>3948</v>
      </c>
      <c r="H181" s="849"/>
      <c r="I181" s="849"/>
      <c r="J181" s="832"/>
      <c r="K181" s="832"/>
      <c r="L181" s="849"/>
      <c r="M181" s="849"/>
      <c r="N181" s="832"/>
      <c r="O181" s="832"/>
      <c r="P181" s="849">
        <v>1</v>
      </c>
      <c r="Q181" s="849">
        <v>373</v>
      </c>
      <c r="R181" s="837"/>
      <c r="S181" s="850">
        <v>373</v>
      </c>
    </row>
    <row r="182" spans="1:19" ht="14.4" customHeight="1" x14ac:dyDescent="0.3">
      <c r="A182" s="831" t="s">
        <v>575</v>
      </c>
      <c r="B182" s="832" t="s">
        <v>3884</v>
      </c>
      <c r="C182" s="832" t="s">
        <v>599</v>
      </c>
      <c r="D182" s="832" t="s">
        <v>3878</v>
      </c>
      <c r="E182" s="832" t="s">
        <v>3881</v>
      </c>
      <c r="F182" s="832" t="s">
        <v>3923</v>
      </c>
      <c r="G182" s="832" t="s">
        <v>3924</v>
      </c>
      <c r="H182" s="849">
        <v>7</v>
      </c>
      <c r="I182" s="849">
        <v>99.99</v>
      </c>
      <c r="J182" s="832">
        <v>9.374121088256801E-2</v>
      </c>
      <c r="K182" s="832">
        <v>14.284285714285714</v>
      </c>
      <c r="L182" s="849">
        <v>32</v>
      </c>
      <c r="M182" s="849">
        <v>1066.6600000000001</v>
      </c>
      <c r="N182" s="832">
        <v>1</v>
      </c>
      <c r="O182" s="832">
        <v>33.333125000000003</v>
      </c>
      <c r="P182" s="849">
        <v>24</v>
      </c>
      <c r="Q182" s="849">
        <v>799.99000000000012</v>
      </c>
      <c r="R182" s="837">
        <v>0.74999531247070295</v>
      </c>
      <c r="S182" s="850">
        <v>33.332916666666669</v>
      </c>
    </row>
    <row r="183" spans="1:19" ht="14.4" customHeight="1" x14ac:dyDescent="0.3">
      <c r="A183" s="831" t="s">
        <v>575</v>
      </c>
      <c r="B183" s="832" t="s">
        <v>3884</v>
      </c>
      <c r="C183" s="832" t="s">
        <v>599</v>
      </c>
      <c r="D183" s="832" t="s">
        <v>3878</v>
      </c>
      <c r="E183" s="832" t="s">
        <v>3881</v>
      </c>
      <c r="F183" s="832" t="s">
        <v>3925</v>
      </c>
      <c r="G183" s="832" t="s">
        <v>3926</v>
      </c>
      <c r="H183" s="849">
        <v>2</v>
      </c>
      <c r="I183" s="849">
        <v>470</v>
      </c>
      <c r="J183" s="832">
        <v>0.93625498007968122</v>
      </c>
      <c r="K183" s="832">
        <v>235</v>
      </c>
      <c r="L183" s="849">
        <v>2</v>
      </c>
      <c r="M183" s="849">
        <v>502</v>
      </c>
      <c r="N183" s="832">
        <v>1</v>
      </c>
      <c r="O183" s="832">
        <v>251</v>
      </c>
      <c r="P183" s="849"/>
      <c r="Q183" s="849"/>
      <c r="R183" s="837"/>
      <c r="S183" s="850"/>
    </row>
    <row r="184" spans="1:19" ht="14.4" customHeight="1" x14ac:dyDescent="0.3">
      <c r="A184" s="831" t="s">
        <v>575</v>
      </c>
      <c r="B184" s="832" t="s">
        <v>3884</v>
      </c>
      <c r="C184" s="832" t="s">
        <v>599</v>
      </c>
      <c r="D184" s="832" t="s">
        <v>3878</v>
      </c>
      <c r="E184" s="832" t="s">
        <v>3881</v>
      </c>
      <c r="F184" s="832" t="s">
        <v>3947</v>
      </c>
      <c r="G184" s="832" t="s">
        <v>3948</v>
      </c>
      <c r="H184" s="849">
        <v>32</v>
      </c>
      <c r="I184" s="849">
        <v>11168</v>
      </c>
      <c r="J184" s="832">
        <v>0.79003961516694965</v>
      </c>
      <c r="K184" s="832">
        <v>349</v>
      </c>
      <c r="L184" s="849">
        <v>38</v>
      </c>
      <c r="M184" s="849">
        <v>14136</v>
      </c>
      <c r="N184" s="832">
        <v>1</v>
      </c>
      <c r="O184" s="832">
        <v>372</v>
      </c>
      <c r="P184" s="849">
        <v>25</v>
      </c>
      <c r="Q184" s="849">
        <v>9325</v>
      </c>
      <c r="R184" s="837">
        <v>0.65966327108092815</v>
      </c>
      <c r="S184" s="850">
        <v>373</v>
      </c>
    </row>
    <row r="185" spans="1:19" ht="14.4" customHeight="1" x14ac:dyDescent="0.3">
      <c r="A185" s="831" t="s">
        <v>575</v>
      </c>
      <c r="B185" s="832" t="s">
        <v>3884</v>
      </c>
      <c r="C185" s="832" t="s">
        <v>599</v>
      </c>
      <c r="D185" s="832" t="s">
        <v>3878</v>
      </c>
      <c r="E185" s="832" t="s">
        <v>3881</v>
      </c>
      <c r="F185" s="832" t="s">
        <v>3951</v>
      </c>
      <c r="G185" s="832" t="s">
        <v>3952</v>
      </c>
      <c r="H185" s="849">
        <v>1</v>
      </c>
      <c r="I185" s="849">
        <v>581</v>
      </c>
      <c r="J185" s="832"/>
      <c r="K185" s="832">
        <v>581</v>
      </c>
      <c r="L185" s="849"/>
      <c r="M185" s="849"/>
      <c r="N185" s="832"/>
      <c r="O185" s="832"/>
      <c r="P185" s="849"/>
      <c r="Q185" s="849"/>
      <c r="R185" s="837"/>
      <c r="S185" s="850"/>
    </row>
    <row r="186" spans="1:19" ht="14.4" customHeight="1" x14ac:dyDescent="0.3">
      <c r="A186" s="831" t="s">
        <v>575</v>
      </c>
      <c r="B186" s="832" t="s">
        <v>3884</v>
      </c>
      <c r="C186" s="832" t="s">
        <v>599</v>
      </c>
      <c r="D186" s="832" t="s">
        <v>2082</v>
      </c>
      <c r="E186" s="832" t="s">
        <v>3881</v>
      </c>
      <c r="F186" s="832" t="s">
        <v>3899</v>
      </c>
      <c r="G186" s="832" t="s">
        <v>3900</v>
      </c>
      <c r="H186" s="849">
        <v>3</v>
      </c>
      <c r="I186" s="849">
        <v>243</v>
      </c>
      <c r="J186" s="832">
        <v>2.927710843373494</v>
      </c>
      <c r="K186" s="832">
        <v>81</v>
      </c>
      <c r="L186" s="849">
        <v>1</v>
      </c>
      <c r="M186" s="849">
        <v>83</v>
      </c>
      <c r="N186" s="832">
        <v>1</v>
      </c>
      <c r="O186" s="832">
        <v>83</v>
      </c>
      <c r="P186" s="849"/>
      <c r="Q186" s="849"/>
      <c r="R186" s="837"/>
      <c r="S186" s="850"/>
    </row>
    <row r="187" spans="1:19" ht="14.4" customHeight="1" x14ac:dyDescent="0.3">
      <c r="A187" s="831" t="s">
        <v>575</v>
      </c>
      <c r="B187" s="832" t="s">
        <v>3884</v>
      </c>
      <c r="C187" s="832" t="s">
        <v>599</v>
      </c>
      <c r="D187" s="832" t="s">
        <v>2082</v>
      </c>
      <c r="E187" s="832" t="s">
        <v>3881</v>
      </c>
      <c r="F187" s="832" t="s">
        <v>3901</v>
      </c>
      <c r="G187" s="832" t="s">
        <v>3902</v>
      </c>
      <c r="H187" s="849">
        <v>9</v>
      </c>
      <c r="I187" s="849">
        <v>315</v>
      </c>
      <c r="J187" s="832">
        <v>0.77395577395577397</v>
      </c>
      <c r="K187" s="832">
        <v>35</v>
      </c>
      <c r="L187" s="849">
        <v>11</v>
      </c>
      <c r="M187" s="849">
        <v>407</v>
      </c>
      <c r="N187" s="832">
        <v>1</v>
      </c>
      <c r="O187" s="832">
        <v>37</v>
      </c>
      <c r="P187" s="849">
        <v>1</v>
      </c>
      <c r="Q187" s="849">
        <v>37</v>
      </c>
      <c r="R187" s="837">
        <v>9.0909090909090912E-2</v>
      </c>
      <c r="S187" s="850">
        <v>37</v>
      </c>
    </row>
    <row r="188" spans="1:19" ht="14.4" customHeight="1" x14ac:dyDescent="0.3">
      <c r="A188" s="831" t="s">
        <v>575</v>
      </c>
      <c r="B188" s="832" t="s">
        <v>3884</v>
      </c>
      <c r="C188" s="832" t="s">
        <v>599</v>
      </c>
      <c r="D188" s="832" t="s">
        <v>2082</v>
      </c>
      <c r="E188" s="832" t="s">
        <v>3881</v>
      </c>
      <c r="F188" s="832" t="s">
        <v>3913</v>
      </c>
      <c r="G188" s="832" t="s">
        <v>3914</v>
      </c>
      <c r="H188" s="849">
        <v>286</v>
      </c>
      <c r="I188" s="849">
        <v>33748</v>
      </c>
      <c r="J188" s="832">
        <v>1.2515947188844385</v>
      </c>
      <c r="K188" s="832">
        <v>118</v>
      </c>
      <c r="L188" s="849">
        <v>214</v>
      </c>
      <c r="M188" s="849">
        <v>26964</v>
      </c>
      <c r="N188" s="832">
        <v>1</v>
      </c>
      <c r="O188" s="832">
        <v>126</v>
      </c>
      <c r="P188" s="849">
        <v>162</v>
      </c>
      <c r="Q188" s="849">
        <v>20412</v>
      </c>
      <c r="R188" s="837">
        <v>0.7570093457943925</v>
      </c>
      <c r="S188" s="850">
        <v>126</v>
      </c>
    </row>
    <row r="189" spans="1:19" ht="14.4" customHeight="1" x14ac:dyDescent="0.3">
      <c r="A189" s="831" t="s">
        <v>575</v>
      </c>
      <c r="B189" s="832" t="s">
        <v>3884</v>
      </c>
      <c r="C189" s="832" t="s">
        <v>599</v>
      </c>
      <c r="D189" s="832" t="s">
        <v>2082</v>
      </c>
      <c r="E189" s="832" t="s">
        <v>3881</v>
      </c>
      <c r="F189" s="832" t="s">
        <v>3923</v>
      </c>
      <c r="G189" s="832" t="s">
        <v>3924</v>
      </c>
      <c r="H189" s="849">
        <v>295</v>
      </c>
      <c r="I189" s="849">
        <v>2000</v>
      </c>
      <c r="J189" s="832">
        <v>0.10948909105441278</v>
      </c>
      <c r="K189" s="832">
        <v>6.7796610169491522</v>
      </c>
      <c r="L189" s="849">
        <v>548</v>
      </c>
      <c r="M189" s="849">
        <v>18266.660000000003</v>
      </c>
      <c r="N189" s="832">
        <v>1</v>
      </c>
      <c r="O189" s="832">
        <v>33.33332116788322</v>
      </c>
      <c r="P189" s="849">
        <v>524</v>
      </c>
      <c r="Q189" s="849">
        <v>17466.64</v>
      </c>
      <c r="R189" s="837">
        <v>0.95620326868732408</v>
      </c>
      <c r="S189" s="850">
        <v>33.333282442748093</v>
      </c>
    </row>
    <row r="190" spans="1:19" ht="14.4" customHeight="1" x14ac:dyDescent="0.3">
      <c r="A190" s="831" t="s">
        <v>575</v>
      </c>
      <c r="B190" s="832" t="s">
        <v>3884</v>
      </c>
      <c r="C190" s="832" t="s">
        <v>599</v>
      </c>
      <c r="D190" s="832" t="s">
        <v>2082</v>
      </c>
      <c r="E190" s="832" t="s">
        <v>3881</v>
      </c>
      <c r="F190" s="832" t="s">
        <v>3925</v>
      </c>
      <c r="G190" s="832" t="s">
        <v>3926</v>
      </c>
      <c r="H190" s="849">
        <v>357</v>
      </c>
      <c r="I190" s="849">
        <v>83895</v>
      </c>
      <c r="J190" s="832">
        <v>0.96602031181631853</v>
      </c>
      <c r="K190" s="832">
        <v>235</v>
      </c>
      <c r="L190" s="849">
        <v>346</v>
      </c>
      <c r="M190" s="849">
        <v>86846</v>
      </c>
      <c r="N190" s="832">
        <v>1</v>
      </c>
      <c r="O190" s="832">
        <v>251</v>
      </c>
      <c r="P190" s="849">
        <v>377</v>
      </c>
      <c r="Q190" s="849">
        <v>94627</v>
      </c>
      <c r="R190" s="837">
        <v>1.0895953757225434</v>
      </c>
      <c r="S190" s="850">
        <v>251</v>
      </c>
    </row>
    <row r="191" spans="1:19" ht="14.4" customHeight="1" x14ac:dyDescent="0.3">
      <c r="A191" s="831" t="s">
        <v>575</v>
      </c>
      <c r="B191" s="832" t="s">
        <v>3884</v>
      </c>
      <c r="C191" s="832" t="s">
        <v>599</v>
      </c>
      <c r="D191" s="832" t="s">
        <v>2082</v>
      </c>
      <c r="E191" s="832" t="s">
        <v>3881</v>
      </c>
      <c r="F191" s="832" t="s">
        <v>3927</v>
      </c>
      <c r="G191" s="832" t="s">
        <v>3928</v>
      </c>
      <c r="H191" s="849"/>
      <c r="I191" s="849"/>
      <c r="J191" s="832"/>
      <c r="K191" s="832"/>
      <c r="L191" s="849">
        <v>1</v>
      </c>
      <c r="M191" s="849">
        <v>116</v>
      </c>
      <c r="N191" s="832">
        <v>1</v>
      </c>
      <c r="O191" s="832">
        <v>116</v>
      </c>
      <c r="P191" s="849">
        <v>1</v>
      </c>
      <c r="Q191" s="849">
        <v>116</v>
      </c>
      <c r="R191" s="837">
        <v>1</v>
      </c>
      <c r="S191" s="850">
        <v>116</v>
      </c>
    </row>
    <row r="192" spans="1:19" ht="14.4" customHeight="1" x14ac:dyDescent="0.3">
      <c r="A192" s="831" t="s">
        <v>575</v>
      </c>
      <c r="B192" s="832" t="s">
        <v>3884</v>
      </c>
      <c r="C192" s="832" t="s">
        <v>599</v>
      </c>
      <c r="D192" s="832" t="s">
        <v>2082</v>
      </c>
      <c r="E192" s="832" t="s">
        <v>3881</v>
      </c>
      <c r="F192" s="832" t="s">
        <v>3933</v>
      </c>
      <c r="G192" s="832" t="s">
        <v>3934</v>
      </c>
      <c r="H192" s="849"/>
      <c r="I192" s="849"/>
      <c r="J192" s="832"/>
      <c r="K192" s="832"/>
      <c r="L192" s="849"/>
      <c r="M192" s="849"/>
      <c r="N192" s="832"/>
      <c r="O192" s="832"/>
      <c r="P192" s="849">
        <v>1</v>
      </c>
      <c r="Q192" s="849">
        <v>32</v>
      </c>
      <c r="R192" s="837"/>
      <c r="S192" s="850">
        <v>32</v>
      </c>
    </row>
    <row r="193" spans="1:19" ht="14.4" customHeight="1" x14ac:dyDescent="0.3">
      <c r="A193" s="831" t="s">
        <v>575</v>
      </c>
      <c r="B193" s="832" t="s">
        <v>3953</v>
      </c>
      <c r="C193" s="832" t="s">
        <v>599</v>
      </c>
      <c r="D193" s="832" t="s">
        <v>3873</v>
      </c>
      <c r="E193" s="832" t="s">
        <v>3885</v>
      </c>
      <c r="F193" s="832" t="s">
        <v>3897</v>
      </c>
      <c r="G193" s="832" t="s">
        <v>3898</v>
      </c>
      <c r="H193" s="849">
        <v>2</v>
      </c>
      <c r="I193" s="849">
        <v>6296</v>
      </c>
      <c r="J193" s="832">
        <v>0.52580591281109068</v>
      </c>
      <c r="K193" s="832">
        <v>3148</v>
      </c>
      <c r="L193" s="849">
        <v>4</v>
      </c>
      <c r="M193" s="849">
        <v>11974</v>
      </c>
      <c r="N193" s="832">
        <v>1</v>
      </c>
      <c r="O193" s="832">
        <v>2993.5</v>
      </c>
      <c r="P193" s="849"/>
      <c r="Q193" s="849"/>
      <c r="R193" s="837"/>
      <c r="S193" s="850"/>
    </row>
    <row r="194" spans="1:19" ht="14.4" customHeight="1" x14ac:dyDescent="0.3">
      <c r="A194" s="831" t="s">
        <v>575</v>
      </c>
      <c r="B194" s="832" t="s">
        <v>3953</v>
      </c>
      <c r="C194" s="832" t="s">
        <v>599</v>
      </c>
      <c r="D194" s="832" t="s">
        <v>3873</v>
      </c>
      <c r="E194" s="832" t="s">
        <v>3881</v>
      </c>
      <c r="F194" s="832" t="s">
        <v>3901</v>
      </c>
      <c r="G194" s="832" t="s">
        <v>3902</v>
      </c>
      <c r="H194" s="849"/>
      <c r="I194" s="849"/>
      <c r="J194" s="832"/>
      <c r="K194" s="832"/>
      <c r="L194" s="849">
        <v>1</v>
      </c>
      <c r="M194" s="849">
        <v>37</v>
      </c>
      <c r="N194" s="832">
        <v>1</v>
      </c>
      <c r="O194" s="832">
        <v>37</v>
      </c>
      <c r="P194" s="849"/>
      <c r="Q194" s="849"/>
      <c r="R194" s="837"/>
      <c r="S194" s="850"/>
    </row>
    <row r="195" spans="1:19" ht="14.4" customHeight="1" x14ac:dyDescent="0.3">
      <c r="A195" s="831" t="s">
        <v>575</v>
      </c>
      <c r="B195" s="832" t="s">
        <v>3953</v>
      </c>
      <c r="C195" s="832" t="s">
        <v>599</v>
      </c>
      <c r="D195" s="832" t="s">
        <v>3873</v>
      </c>
      <c r="E195" s="832" t="s">
        <v>3881</v>
      </c>
      <c r="F195" s="832" t="s">
        <v>3903</v>
      </c>
      <c r="G195" s="832" t="s">
        <v>3904</v>
      </c>
      <c r="H195" s="849"/>
      <c r="I195" s="849"/>
      <c r="J195" s="832"/>
      <c r="K195" s="832"/>
      <c r="L195" s="849">
        <v>1</v>
      </c>
      <c r="M195" s="849">
        <v>5</v>
      </c>
      <c r="N195" s="832">
        <v>1</v>
      </c>
      <c r="O195" s="832">
        <v>5</v>
      </c>
      <c r="P195" s="849"/>
      <c r="Q195" s="849"/>
      <c r="R195" s="837"/>
      <c r="S195" s="850"/>
    </row>
    <row r="196" spans="1:19" ht="14.4" customHeight="1" x14ac:dyDescent="0.3">
      <c r="A196" s="831" t="s">
        <v>575</v>
      </c>
      <c r="B196" s="832" t="s">
        <v>3953</v>
      </c>
      <c r="C196" s="832" t="s">
        <v>599</v>
      </c>
      <c r="D196" s="832" t="s">
        <v>3873</v>
      </c>
      <c r="E196" s="832" t="s">
        <v>3881</v>
      </c>
      <c r="F196" s="832" t="s">
        <v>3956</v>
      </c>
      <c r="G196" s="832" t="s">
        <v>3957</v>
      </c>
      <c r="H196" s="849">
        <v>3</v>
      </c>
      <c r="I196" s="849">
        <v>354</v>
      </c>
      <c r="J196" s="832">
        <v>1.4047619047619047</v>
      </c>
      <c r="K196" s="832">
        <v>118</v>
      </c>
      <c r="L196" s="849">
        <v>2</v>
      </c>
      <c r="M196" s="849">
        <v>252</v>
      </c>
      <c r="N196" s="832">
        <v>1</v>
      </c>
      <c r="O196" s="832">
        <v>126</v>
      </c>
      <c r="P196" s="849">
        <v>3</v>
      </c>
      <c r="Q196" s="849">
        <v>378</v>
      </c>
      <c r="R196" s="837">
        <v>1.5</v>
      </c>
      <c r="S196" s="850">
        <v>126</v>
      </c>
    </row>
    <row r="197" spans="1:19" ht="14.4" customHeight="1" x14ac:dyDescent="0.3">
      <c r="A197" s="831" t="s">
        <v>575</v>
      </c>
      <c r="B197" s="832" t="s">
        <v>3953</v>
      </c>
      <c r="C197" s="832" t="s">
        <v>599</v>
      </c>
      <c r="D197" s="832" t="s">
        <v>3873</v>
      </c>
      <c r="E197" s="832" t="s">
        <v>3881</v>
      </c>
      <c r="F197" s="832" t="s">
        <v>3958</v>
      </c>
      <c r="G197" s="832" t="s">
        <v>3959</v>
      </c>
      <c r="H197" s="849">
        <v>3</v>
      </c>
      <c r="I197" s="849">
        <v>759</v>
      </c>
      <c r="J197" s="832">
        <v>0.96934865900383138</v>
      </c>
      <c r="K197" s="832">
        <v>253</v>
      </c>
      <c r="L197" s="849">
        <v>3</v>
      </c>
      <c r="M197" s="849">
        <v>783</v>
      </c>
      <c r="N197" s="832">
        <v>1</v>
      </c>
      <c r="O197" s="832">
        <v>261</v>
      </c>
      <c r="P197" s="849">
        <v>4</v>
      </c>
      <c r="Q197" s="849">
        <v>1044</v>
      </c>
      <c r="R197" s="837">
        <v>1.3333333333333333</v>
      </c>
      <c r="S197" s="850">
        <v>261</v>
      </c>
    </row>
    <row r="198" spans="1:19" ht="14.4" customHeight="1" x14ac:dyDescent="0.3">
      <c r="A198" s="831" t="s">
        <v>575</v>
      </c>
      <c r="B198" s="832" t="s">
        <v>3953</v>
      </c>
      <c r="C198" s="832" t="s">
        <v>599</v>
      </c>
      <c r="D198" s="832" t="s">
        <v>3873</v>
      </c>
      <c r="E198" s="832" t="s">
        <v>3881</v>
      </c>
      <c r="F198" s="832" t="s">
        <v>3923</v>
      </c>
      <c r="G198" s="832" t="s">
        <v>3924</v>
      </c>
      <c r="H198" s="849">
        <v>1</v>
      </c>
      <c r="I198" s="849">
        <v>0</v>
      </c>
      <c r="J198" s="832"/>
      <c r="K198" s="832">
        <v>0</v>
      </c>
      <c r="L198" s="849"/>
      <c r="M198" s="849"/>
      <c r="N198" s="832"/>
      <c r="O198" s="832"/>
      <c r="P198" s="849"/>
      <c r="Q198" s="849"/>
      <c r="R198" s="837"/>
      <c r="S198" s="850"/>
    </row>
    <row r="199" spans="1:19" ht="14.4" customHeight="1" x14ac:dyDescent="0.3">
      <c r="A199" s="831" t="s">
        <v>575</v>
      </c>
      <c r="B199" s="832" t="s">
        <v>3953</v>
      </c>
      <c r="C199" s="832" t="s">
        <v>599</v>
      </c>
      <c r="D199" s="832" t="s">
        <v>2072</v>
      </c>
      <c r="E199" s="832" t="s">
        <v>3885</v>
      </c>
      <c r="F199" s="832" t="s">
        <v>3897</v>
      </c>
      <c r="G199" s="832" t="s">
        <v>3898</v>
      </c>
      <c r="H199" s="849">
        <v>11</v>
      </c>
      <c r="I199" s="849">
        <v>57762.6</v>
      </c>
      <c r="J199" s="832">
        <v>0.6123580937777422</v>
      </c>
      <c r="K199" s="832">
        <v>5251.1454545454544</v>
      </c>
      <c r="L199" s="849">
        <v>33</v>
      </c>
      <c r="M199" s="849">
        <v>94328.14</v>
      </c>
      <c r="N199" s="832">
        <v>1</v>
      </c>
      <c r="O199" s="832">
        <v>2858.4284848484849</v>
      </c>
      <c r="P199" s="849">
        <v>42</v>
      </c>
      <c r="Q199" s="849">
        <v>119742.88</v>
      </c>
      <c r="R199" s="837">
        <v>1.2694290378247679</v>
      </c>
      <c r="S199" s="850">
        <v>2851.0209523809526</v>
      </c>
    </row>
    <row r="200" spans="1:19" ht="14.4" customHeight="1" x14ac:dyDescent="0.3">
      <c r="A200" s="831" t="s">
        <v>575</v>
      </c>
      <c r="B200" s="832" t="s">
        <v>3953</v>
      </c>
      <c r="C200" s="832" t="s">
        <v>599</v>
      </c>
      <c r="D200" s="832" t="s">
        <v>2072</v>
      </c>
      <c r="E200" s="832" t="s">
        <v>3881</v>
      </c>
      <c r="F200" s="832" t="s">
        <v>3954</v>
      </c>
      <c r="G200" s="832" t="s">
        <v>3955</v>
      </c>
      <c r="H200" s="849"/>
      <c r="I200" s="849"/>
      <c r="J200" s="832"/>
      <c r="K200" s="832"/>
      <c r="L200" s="849">
        <v>8</v>
      </c>
      <c r="M200" s="849">
        <v>2008</v>
      </c>
      <c r="N200" s="832">
        <v>1</v>
      </c>
      <c r="O200" s="832">
        <v>251</v>
      </c>
      <c r="P200" s="849">
        <v>19</v>
      </c>
      <c r="Q200" s="849">
        <v>4769</v>
      </c>
      <c r="R200" s="837">
        <v>2.375</v>
      </c>
      <c r="S200" s="850">
        <v>251</v>
      </c>
    </row>
    <row r="201" spans="1:19" ht="14.4" customHeight="1" x14ac:dyDescent="0.3">
      <c r="A201" s="831" t="s">
        <v>575</v>
      </c>
      <c r="B201" s="832" t="s">
        <v>3953</v>
      </c>
      <c r="C201" s="832" t="s">
        <v>599</v>
      </c>
      <c r="D201" s="832" t="s">
        <v>2072</v>
      </c>
      <c r="E201" s="832" t="s">
        <v>3881</v>
      </c>
      <c r="F201" s="832" t="s">
        <v>3956</v>
      </c>
      <c r="G201" s="832" t="s">
        <v>3957</v>
      </c>
      <c r="H201" s="849">
        <v>17</v>
      </c>
      <c r="I201" s="849">
        <v>2006</v>
      </c>
      <c r="J201" s="832">
        <v>0.53068783068783065</v>
      </c>
      <c r="K201" s="832">
        <v>118</v>
      </c>
      <c r="L201" s="849">
        <v>30</v>
      </c>
      <c r="M201" s="849">
        <v>3780</v>
      </c>
      <c r="N201" s="832">
        <v>1</v>
      </c>
      <c r="O201" s="832">
        <v>126</v>
      </c>
      <c r="P201" s="849">
        <v>63</v>
      </c>
      <c r="Q201" s="849">
        <v>7938</v>
      </c>
      <c r="R201" s="837">
        <v>2.1</v>
      </c>
      <c r="S201" s="850">
        <v>126</v>
      </c>
    </row>
    <row r="202" spans="1:19" ht="14.4" customHeight="1" x14ac:dyDescent="0.3">
      <c r="A202" s="831" t="s">
        <v>575</v>
      </c>
      <c r="B202" s="832" t="s">
        <v>3953</v>
      </c>
      <c r="C202" s="832" t="s">
        <v>599</v>
      </c>
      <c r="D202" s="832" t="s">
        <v>2072</v>
      </c>
      <c r="E202" s="832" t="s">
        <v>3881</v>
      </c>
      <c r="F202" s="832" t="s">
        <v>3958</v>
      </c>
      <c r="G202" s="832" t="s">
        <v>3959</v>
      </c>
      <c r="H202" s="849">
        <v>17</v>
      </c>
      <c r="I202" s="849">
        <v>4301</v>
      </c>
      <c r="J202" s="832">
        <v>1.0985951468710089</v>
      </c>
      <c r="K202" s="832">
        <v>253</v>
      </c>
      <c r="L202" s="849">
        <v>15</v>
      </c>
      <c r="M202" s="849">
        <v>3915</v>
      </c>
      <c r="N202" s="832">
        <v>1</v>
      </c>
      <c r="O202" s="832">
        <v>261</v>
      </c>
      <c r="P202" s="849">
        <v>27</v>
      </c>
      <c r="Q202" s="849">
        <v>7047</v>
      </c>
      <c r="R202" s="837">
        <v>1.8</v>
      </c>
      <c r="S202" s="850">
        <v>261</v>
      </c>
    </row>
    <row r="203" spans="1:19" ht="14.4" customHeight="1" x14ac:dyDescent="0.3">
      <c r="A203" s="831" t="s">
        <v>575</v>
      </c>
      <c r="B203" s="832" t="s">
        <v>3953</v>
      </c>
      <c r="C203" s="832" t="s">
        <v>599</v>
      </c>
      <c r="D203" s="832" t="s">
        <v>2072</v>
      </c>
      <c r="E203" s="832" t="s">
        <v>3881</v>
      </c>
      <c r="F203" s="832" t="s">
        <v>3923</v>
      </c>
      <c r="G203" s="832" t="s">
        <v>3924</v>
      </c>
      <c r="H203" s="849"/>
      <c r="I203" s="849"/>
      <c r="J203" s="832"/>
      <c r="K203" s="832"/>
      <c r="L203" s="849">
        <v>1</v>
      </c>
      <c r="M203" s="849">
        <v>33.33</v>
      </c>
      <c r="N203" s="832">
        <v>1</v>
      </c>
      <c r="O203" s="832">
        <v>33.33</v>
      </c>
      <c r="P203" s="849"/>
      <c r="Q203" s="849"/>
      <c r="R203" s="837"/>
      <c r="S203" s="850"/>
    </row>
    <row r="204" spans="1:19" ht="14.4" customHeight="1" x14ac:dyDescent="0.3">
      <c r="A204" s="831" t="s">
        <v>575</v>
      </c>
      <c r="B204" s="832" t="s">
        <v>3953</v>
      </c>
      <c r="C204" s="832" t="s">
        <v>599</v>
      </c>
      <c r="D204" s="832" t="s">
        <v>2078</v>
      </c>
      <c r="E204" s="832" t="s">
        <v>3881</v>
      </c>
      <c r="F204" s="832" t="s">
        <v>3956</v>
      </c>
      <c r="G204" s="832" t="s">
        <v>3957</v>
      </c>
      <c r="H204" s="849"/>
      <c r="I204" s="849"/>
      <c r="J204" s="832"/>
      <c r="K204" s="832"/>
      <c r="L204" s="849">
        <v>1</v>
      </c>
      <c r="M204" s="849">
        <v>126</v>
      </c>
      <c r="N204" s="832">
        <v>1</v>
      </c>
      <c r="O204" s="832">
        <v>126</v>
      </c>
      <c r="P204" s="849"/>
      <c r="Q204" s="849"/>
      <c r="R204" s="837"/>
      <c r="S204" s="850"/>
    </row>
    <row r="205" spans="1:19" ht="14.4" customHeight="1" x14ac:dyDescent="0.3">
      <c r="A205" s="831" t="s">
        <v>575</v>
      </c>
      <c r="B205" s="832" t="s">
        <v>3953</v>
      </c>
      <c r="C205" s="832" t="s">
        <v>599</v>
      </c>
      <c r="D205" s="832" t="s">
        <v>2078</v>
      </c>
      <c r="E205" s="832" t="s">
        <v>3881</v>
      </c>
      <c r="F205" s="832" t="s">
        <v>3958</v>
      </c>
      <c r="G205" s="832" t="s">
        <v>3959</v>
      </c>
      <c r="H205" s="849"/>
      <c r="I205" s="849"/>
      <c r="J205" s="832"/>
      <c r="K205" s="832"/>
      <c r="L205" s="849">
        <v>1</v>
      </c>
      <c r="M205" s="849">
        <v>261</v>
      </c>
      <c r="N205" s="832">
        <v>1</v>
      </c>
      <c r="O205" s="832">
        <v>261</v>
      </c>
      <c r="P205" s="849"/>
      <c r="Q205" s="849"/>
      <c r="R205" s="837"/>
      <c r="S205" s="850"/>
    </row>
    <row r="206" spans="1:19" ht="14.4" customHeight="1" x14ac:dyDescent="0.3">
      <c r="A206" s="831" t="s">
        <v>575</v>
      </c>
      <c r="B206" s="832" t="s">
        <v>3953</v>
      </c>
      <c r="C206" s="832" t="s">
        <v>599</v>
      </c>
      <c r="D206" s="832" t="s">
        <v>2080</v>
      </c>
      <c r="E206" s="832" t="s">
        <v>3885</v>
      </c>
      <c r="F206" s="832" t="s">
        <v>3897</v>
      </c>
      <c r="G206" s="832" t="s">
        <v>3898</v>
      </c>
      <c r="H206" s="849">
        <v>3</v>
      </c>
      <c r="I206" s="849">
        <v>10193.4</v>
      </c>
      <c r="J206" s="832">
        <v>0.21989386487186124</v>
      </c>
      <c r="K206" s="832">
        <v>3397.7999999999997</v>
      </c>
      <c r="L206" s="849">
        <v>16</v>
      </c>
      <c r="M206" s="849">
        <v>46356</v>
      </c>
      <c r="N206" s="832">
        <v>1</v>
      </c>
      <c r="O206" s="832">
        <v>2897.25</v>
      </c>
      <c r="P206" s="849">
        <v>11</v>
      </c>
      <c r="Q206" s="849">
        <v>31106.03</v>
      </c>
      <c r="R206" s="837">
        <v>0.6710248942963154</v>
      </c>
      <c r="S206" s="850">
        <v>2827.820909090909</v>
      </c>
    </row>
    <row r="207" spans="1:19" ht="14.4" customHeight="1" x14ac:dyDescent="0.3">
      <c r="A207" s="831" t="s">
        <v>575</v>
      </c>
      <c r="B207" s="832" t="s">
        <v>3953</v>
      </c>
      <c r="C207" s="832" t="s">
        <v>599</v>
      </c>
      <c r="D207" s="832" t="s">
        <v>2080</v>
      </c>
      <c r="E207" s="832" t="s">
        <v>3881</v>
      </c>
      <c r="F207" s="832" t="s">
        <v>3956</v>
      </c>
      <c r="G207" s="832" t="s">
        <v>3957</v>
      </c>
      <c r="H207" s="849">
        <v>13</v>
      </c>
      <c r="I207" s="849">
        <v>1534</v>
      </c>
      <c r="J207" s="832">
        <v>0.93650793650793651</v>
      </c>
      <c r="K207" s="832">
        <v>118</v>
      </c>
      <c r="L207" s="849">
        <v>13</v>
      </c>
      <c r="M207" s="849">
        <v>1638</v>
      </c>
      <c r="N207" s="832">
        <v>1</v>
      </c>
      <c r="O207" s="832">
        <v>126</v>
      </c>
      <c r="P207" s="849">
        <v>8</v>
      </c>
      <c r="Q207" s="849">
        <v>1008</v>
      </c>
      <c r="R207" s="837">
        <v>0.61538461538461542</v>
      </c>
      <c r="S207" s="850">
        <v>126</v>
      </c>
    </row>
    <row r="208" spans="1:19" ht="14.4" customHeight="1" x14ac:dyDescent="0.3">
      <c r="A208" s="831" t="s">
        <v>575</v>
      </c>
      <c r="B208" s="832" t="s">
        <v>3953</v>
      </c>
      <c r="C208" s="832" t="s">
        <v>599</v>
      </c>
      <c r="D208" s="832" t="s">
        <v>2080</v>
      </c>
      <c r="E208" s="832" t="s">
        <v>3881</v>
      </c>
      <c r="F208" s="832" t="s">
        <v>3958</v>
      </c>
      <c r="G208" s="832" t="s">
        <v>3959</v>
      </c>
      <c r="H208" s="849">
        <v>13</v>
      </c>
      <c r="I208" s="849">
        <v>3289</v>
      </c>
      <c r="J208" s="832">
        <v>1.0501277139208174</v>
      </c>
      <c r="K208" s="832">
        <v>253</v>
      </c>
      <c r="L208" s="849">
        <v>12</v>
      </c>
      <c r="M208" s="849">
        <v>3132</v>
      </c>
      <c r="N208" s="832">
        <v>1</v>
      </c>
      <c r="O208" s="832">
        <v>261</v>
      </c>
      <c r="P208" s="849">
        <v>7</v>
      </c>
      <c r="Q208" s="849">
        <v>1827</v>
      </c>
      <c r="R208" s="837">
        <v>0.58333333333333337</v>
      </c>
      <c r="S208" s="850">
        <v>261</v>
      </c>
    </row>
    <row r="209" spans="1:19" ht="14.4" customHeight="1" x14ac:dyDescent="0.3">
      <c r="A209" s="831" t="s">
        <v>575</v>
      </c>
      <c r="B209" s="832" t="s">
        <v>3953</v>
      </c>
      <c r="C209" s="832" t="s">
        <v>599</v>
      </c>
      <c r="D209" s="832" t="s">
        <v>2080</v>
      </c>
      <c r="E209" s="832" t="s">
        <v>3881</v>
      </c>
      <c r="F209" s="832" t="s">
        <v>3923</v>
      </c>
      <c r="G209" s="832" t="s">
        <v>3924</v>
      </c>
      <c r="H209" s="849"/>
      <c r="I209" s="849"/>
      <c r="J209" s="832"/>
      <c r="K209" s="832"/>
      <c r="L209" s="849">
        <v>1</v>
      </c>
      <c r="M209" s="849">
        <v>33.33</v>
      </c>
      <c r="N209" s="832">
        <v>1</v>
      </c>
      <c r="O209" s="832">
        <v>33.33</v>
      </c>
      <c r="P209" s="849"/>
      <c r="Q209" s="849"/>
      <c r="R209" s="837"/>
      <c r="S209" s="850"/>
    </row>
    <row r="210" spans="1:19" ht="14.4" customHeight="1" x14ac:dyDescent="0.3">
      <c r="A210" s="831" t="s">
        <v>575</v>
      </c>
      <c r="B210" s="832" t="s">
        <v>3953</v>
      </c>
      <c r="C210" s="832" t="s">
        <v>599</v>
      </c>
      <c r="D210" s="832" t="s">
        <v>2081</v>
      </c>
      <c r="E210" s="832" t="s">
        <v>3885</v>
      </c>
      <c r="F210" s="832" t="s">
        <v>3897</v>
      </c>
      <c r="G210" s="832" t="s">
        <v>3898</v>
      </c>
      <c r="H210" s="849"/>
      <c r="I210" s="849"/>
      <c r="J210" s="832"/>
      <c r="K210" s="832"/>
      <c r="L210" s="849">
        <v>4</v>
      </c>
      <c r="M210" s="849">
        <v>11204</v>
      </c>
      <c r="N210" s="832">
        <v>1</v>
      </c>
      <c r="O210" s="832">
        <v>2801</v>
      </c>
      <c r="P210" s="849"/>
      <c r="Q210" s="849"/>
      <c r="R210" s="837"/>
      <c r="S210" s="850"/>
    </row>
    <row r="211" spans="1:19" ht="14.4" customHeight="1" x14ac:dyDescent="0.3">
      <c r="A211" s="831" t="s">
        <v>575</v>
      </c>
      <c r="B211" s="832" t="s">
        <v>3953</v>
      </c>
      <c r="C211" s="832" t="s">
        <v>599</v>
      </c>
      <c r="D211" s="832" t="s">
        <v>2081</v>
      </c>
      <c r="E211" s="832" t="s">
        <v>3881</v>
      </c>
      <c r="F211" s="832" t="s">
        <v>3956</v>
      </c>
      <c r="G211" s="832" t="s">
        <v>3957</v>
      </c>
      <c r="H211" s="849">
        <v>5</v>
      </c>
      <c r="I211" s="849">
        <v>590</v>
      </c>
      <c r="J211" s="832">
        <v>1.1706349206349207</v>
      </c>
      <c r="K211" s="832">
        <v>118</v>
      </c>
      <c r="L211" s="849">
        <v>4</v>
      </c>
      <c r="M211" s="849">
        <v>504</v>
      </c>
      <c r="N211" s="832">
        <v>1</v>
      </c>
      <c r="O211" s="832">
        <v>126</v>
      </c>
      <c r="P211" s="849">
        <v>1</v>
      </c>
      <c r="Q211" s="849">
        <v>126</v>
      </c>
      <c r="R211" s="837">
        <v>0.25</v>
      </c>
      <c r="S211" s="850">
        <v>126</v>
      </c>
    </row>
    <row r="212" spans="1:19" ht="14.4" customHeight="1" x14ac:dyDescent="0.3">
      <c r="A212" s="831" t="s">
        <v>575</v>
      </c>
      <c r="B212" s="832" t="s">
        <v>3953</v>
      </c>
      <c r="C212" s="832" t="s">
        <v>599</v>
      </c>
      <c r="D212" s="832" t="s">
        <v>2081</v>
      </c>
      <c r="E212" s="832" t="s">
        <v>3881</v>
      </c>
      <c r="F212" s="832" t="s">
        <v>3958</v>
      </c>
      <c r="G212" s="832" t="s">
        <v>3959</v>
      </c>
      <c r="H212" s="849">
        <v>5</v>
      </c>
      <c r="I212" s="849">
        <v>1265</v>
      </c>
      <c r="J212" s="832">
        <v>1.2116858237547892</v>
      </c>
      <c r="K212" s="832">
        <v>253</v>
      </c>
      <c r="L212" s="849">
        <v>4</v>
      </c>
      <c r="M212" s="849">
        <v>1044</v>
      </c>
      <c r="N212" s="832">
        <v>1</v>
      </c>
      <c r="O212" s="832">
        <v>261</v>
      </c>
      <c r="P212" s="849">
        <v>2</v>
      </c>
      <c r="Q212" s="849">
        <v>522</v>
      </c>
      <c r="R212" s="837">
        <v>0.5</v>
      </c>
      <c r="S212" s="850">
        <v>261</v>
      </c>
    </row>
    <row r="213" spans="1:19" ht="14.4" customHeight="1" thickBot="1" x14ac:dyDescent="0.35">
      <c r="A213" s="839" t="s">
        <v>575</v>
      </c>
      <c r="B213" s="840" t="s">
        <v>3953</v>
      </c>
      <c r="C213" s="840" t="s">
        <v>599</v>
      </c>
      <c r="D213" s="840" t="s">
        <v>2082</v>
      </c>
      <c r="E213" s="840" t="s">
        <v>3881</v>
      </c>
      <c r="F213" s="840" t="s">
        <v>3954</v>
      </c>
      <c r="G213" s="840" t="s">
        <v>3955</v>
      </c>
      <c r="H213" s="851"/>
      <c r="I213" s="851"/>
      <c r="J213" s="840"/>
      <c r="K213" s="840"/>
      <c r="L213" s="851">
        <v>1</v>
      </c>
      <c r="M213" s="851">
        <v>251</v>
      </c>
      <c r="N213" s="840">
        <v>1</v>
      </c>
      <c r="O213" s="840">
        <v>251</v>
      </c>
      <c r="P213" s="851"/>
      <c r="Q213" s="851"/>
      <c r="R213" s="845"/>
      <c r="S213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329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48342452.179999985</v>
      </c>
      <c r="C3" s="344">
        <f t="shared" ref="C3:R3" si="0">SUBTOTAL(9,C6:C1048576)</f>
        <v>36.551859400942568</v>
      </c>
      <c r="D3" s="344">
        <f t="shared" si="0"/>
        <v>48511052.849999979</v>
      </c>
      <c r="E3" s="344">
        <f t="shared" si="0"/>
        <v>26</v>
      </c>
      <c r="F3" s="344">
        <f t="shared" si="0"/>
        <v>45571897.859999977</v>
      </c>
      <c r="G3" s="347">
        <f>IF(D3&lt;&gt;0,F3/D3,"")</f>
        <v>0.93941267366247228</v>
      </c>
      <c r="H3" s="343">
        <f t="shared" si="0"/>
        <v>25149332.870000001</v>
      </c>
      <c r="I3" s="344">
        <f t="shared" si="0"/>
        <v>1.0414000796873988</v>
      </c>
      <c r="J3" s="344">
        <f t="shared" si="0"/>
        <v>24149539.989999976</v>
      </c>
      <c r="K3" s="344">
        <f t="shared" si="0"/>
        <v>1</v>
      </c>
      <c r="L3" s="344">
        <f t="shared" si="0"/>
        <v>23629414.960000023</v>
      </c>
      <c r="M3" s="345">
        <f>IF(J3&lt;&gt;0,L3/J3,"")</f>
        <v>0.97846232142660561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2016</v>
      </c>
      <c r="E5" s="867"/>
      <c r="F5" s="867">
        <v>2017</v>
      </c>
      <c r="G5" s="905" t="s">
        <v>2</v>
      </c>
      <c r="H5" s="866">
        <v>2015</v>
      </c>
      <c r="I5" s="867"/>
      <c r="J5" s="867">
        <v>2016</v>
      </c>
      <c r="K5" s="867"/>
      <c r="L5" s="867">
        <v>2017</v>
      </c>
      <c r="M5" s="905" t="s">
        <v>2</v>
      </c>
      <c r="N5" s="866">
        <v>2015</v>
      </c>
      <c r="O5" s="867"/>
      <c r="P5" s="867">
        <v>2016</v>
      </c>
      <c r="Q5" s="867"/>
      <c r="R5" s="867">
        <v>2017</v>
      </c>
      <c r="S5" s="905" t="s">
        <v>2</v>
      </c>
    </row>
    <row r="6" spans="1:19" ht="14.4" customHeight="1" x14ac:dyDescent="0.3">
      <c r="A6" s="856" t="s">
        <v>3962</v>
      </c>
      <c r="B6" s="887">
        <v>1878</v>
      </c>
      <c r="C6" s="825">
        <v>1.1535626535626535</v>
      </c>
      <c r="D6" s="887">
        <v>1628</v>
      </c>
      <c r="E6" s="825">
        <v>1</v>
      </c>
      <c r="F6" s="887">
        <v>2832.33</v>
      </c>
      <c r="G6" s="830">
        <v>1.7397604422604422</v>
      </c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3963</v>
      </c>
      <c r="B7" s="889">
        <v>1943.6599999999999</v>
      </c>
      <c r="C7" s="832">
        <v>1.1469321279784737</v>
      </c>
      <c r="D7" s="889">
        <v>1694.6599999999999</v>
      </c>
      <c r="E7" s="832">
        <v>1</v>
      </c>
      <c r="F7" s="889">
        <v>1662.33</v>
      </c>
      <c r="G7" s="837">
        <v>0.98092242691749376</v>
      </c>
      <c r="H7" s="889"/>
      <c r="I7" s="832"/>
      <c r="J7" s="889"/>
      <c r="K7" s="832"/>
      <c r="L7" s="889"/>
      <c r="M7" s="837"/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3964</v>
      </c>
      <c r="B8" s="889">
        <v>6634</v>
      </c>
      <c r="C8" s="832">
        <v>1.1517361111111111</v>
      </c>
      <c r="D8" s="889">
        <v>5760</v>
      </c>
      <c r="E8" s="832">
        <v>1</v>
      </c>
      <c r="F8" s="889">
        <v>8034.99</v>
      </c>
      <c r="G8" s="837">
        <v>1.3949635416666666</v>
      </c>
      <c r="H8" s="889"/>
      <c r="I8" s="832"/>
      <c r="J8" s="889"/>
      <c r="K8" s="832"/>
      <c r="L8" s="889"/>
      <c r="M8" s="837"/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3965</v>
      </c>
      <c r="B9" s="889">
        <v>705</v>
      </c>
      <c r="C9" s="832">
        <v>5.5952380952380949</v>
      </c>
      <c r="D9" s="889">
        <v>126</v>
      </c>
      <c r="E9" s="832">
        <v>1</v>
      </c>
      <c r="F9" s="889">
        <v>251</v>
      </c>
      <c r="G9" s="837">
        <v>1.9920634920634921</v>
      </c>
      <c r="H9" s="889"/>
      <c r="I9" s="832"/>
      <c r="J9" s="889"/>
      <c r="K9" s="832"/>
      <c r="L9" s="889"/>
      <c r="M9" s="837"/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3966</v>
      </c>
      <c r="B10" s="889"/>
      <c r="C10" s="832"/>
      <c r="D10" s="889">
        <v>372</v>
      </c>
      <c r="E10" s="832">
        <v>1</v>
      </c>
      <c r="F10" s="889">
        <v>406.33</v>
      </c>
      <c r="G10" s="837">
        <v>1.0922849462365591</v>
      </c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2054</v>
      </c>
      <c r="B11" s="889">
        <v>48195878.989999995</v>
      </c>
      <c r="C11" s="832">
        <v>0.99683277947308968</v>
      </c>
      <c r="D11" s="889">
        <v>48349010.969999991</v>
      </c>
      <c r="E11" s="832">
        <v>1</v>
      </c>
      <c r="F11" s="889">
        <v>45416694.309999987</v>
      </c>
      <c r="G11" s="837">
        <v>0.93935105183807233</v>
      </c>
      <c r="H11" s="889">
        <v>25149332.870000001</v>
      </c>
      <c r="I11" s="832">
        <v>1.0414000796873988</v>
      </c>
      <c r="J11" s="889">
        <v>24149539.989999976</v>
      </c>
      <c r="K11" s="832">
        <v>1</v>
      </c>
      <c r="L11" s="889">
        <v>23629414.960000023</v>
      </c>
      <c r="M11" s="837">
        <v>0.97846232142660561</v>
      </c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3967</v>
      </c>
      <c r="B12" s="889">
        <v>9282.32</v>
      </c>
      <c r="C12" s="832">
        <v>0.84752089055104307</v>
      </c>
      <c r="D12" s="889">
        <v>10952.32</v>
      </c>
      <c r="E12" s="832">
        <v>1</v>
      </c>
      <c r="F12" s="889">
        <v>11168.65</v>
      </c>
      <c r="G12" s="837">
        <v>1.0197519794892771</v>
      </c>
      <c r="H12" s="889"/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3968</v>
      </c>
      <c r="B13" s="889">
        <v>353</v>
      </c>
      <c r="C13" s="832">
        <v>0.70178926441351885</v>
      </c>
      <c r="D13" s="889">
        <v>503</v>
      </c>
      <c r="E13" s="832">
        <v>1</v>
      </c>
      <c r="F13" s="889">
        <v>377</v>
      </c>
      <c r="G13" s="837">
        <v>0.74950298210735589</v>
      </c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3969</v>
      </c>
      <c r="B14" s="889">
        <v>3055</v>
      </c>
      <c r="C14" s="832">
        <v>6.0856573705179287</v>
      </c>
      <c r="D14" s="889">
        <v>502</v>
      </c>
      <c r="E14" s="832">
        <v>1</v>
      </c>
      <c r="F14" s="889">
        <v>2510</v>
      </c>
      <c r="G14" s="837">
        <v>5</v>
      </c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3970</v>
      </c>
      <c r="B15" s="889">
        <v>18223</v>
      </c>
      <c r="C15" s="832">
        <v>1.1811641171895255</v>
      </c>
      <c r="D15" s="889">
        <v>15428</v>
      </c>
      <c r="E15" s="832">
        <v>1</v>
      </c>
      <c r="F15" s="889">
        <v>33370</v>
      </c>
      <c r="G15" s="837">
        <v>2.1629504796473942</v>
      </c>
      <c r="H15" s="889"/>
      <c r="I15" s="832"/>
      <c r="J15" s="889"/>
      <c r="K15" s="832"/>
      <c r="L15" s="889"/>
      <c r="M15" s="837"/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3971</v>
      </c>
      <c r="B16" s="889">
        <v>471</v>
      </c>
      <c r="C16" s="832">
        <v>3.7380952380952381</v>
      </c>
      <c r="D16" s="889">
        <v>126</v>
      </c>
      <c r="E16" s="832">
        <v>1</v>
      </c>
      <c r="F16" s="889">
        <v>251</v>
      </c>
      <c r="G16" s="837">
        <v>1.9920634920634921</v>
      </c>
      <c r="H16" s="889"/>
      <c r="I16" s="832"/>
      <c r="J16" s="889"/>
      <c r="K16" s="832"/>
      <c r="L16" s="889"/>
      <c r="M16" s="837"/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3972</v>
      </c>
      <c r="B17" s="889">
        <v>470</v>
      </c>
      <c r="C17" s="832">
        <v>1.2466843501326259</v>
      </c>
      <c r="D17" s="889">
        <v>377</v>
      </c>
      <c r="E17" s="832">
        <v>1</v>
      </c>
      <c r="F17" s="889"/>
      <c r="G17" s="837"/>
      <c r="H17" s="889"/>
      <c r="I17" s="832"/>
      <c r="J17" s="889"/>
      <c r="K17" s="832"/>
      <c r="L17" s="889"/>
      <c r="M17" s="837"/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3973</v>
      </c>
      <c r="B18" s="889">
        <v>353</v>
      </c>
      <c r="C18" s="832">
        <v>2.8015873015873014</v>
      </c>
      <c r="D18" s="889">
        <v>126</v>
      </c>
      <c r="E18" s="832">
        <v>1</v>
      </c>
      <c r="F18" s="889">
        <v>746</v>
      </c>
      <c r="G18" s="837">
        <v>5.9206349206349209</v>
      </c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3974</v>
      </c>
      <c r="B19" s="889"/>
      <c r="C19" s="832"/>
      <c r="D19" s="889">
        <v>624</v>
      </c>
      <c r="E19" s="832">
        <v>1</v>
      </c>
      <c r="F19" s="889">
        <v>159.32999999999998</v>
      </c>
      <c r="G19" s="837">
        <v>0.25533653846153842</v>
      </c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3975</v>
      </c>
      <c r="B20" s="889">
        <v>3372.9900000000002</v>
      </c>
      <c r="C20" s="832">
        <v>0.88630881371430981</v>
      </c>
      <c r="D20" s="889">
        <v>3805.66</v>
      </c>
      <c r="E20" s="832">
        <v>1</v>
      </c>
      <c r="F20" s="889">
        <v>3011</v>
      </c>
      <c r="G20" s="837">
        <v>0.79118996442141443</v>
      </c>
      <c r="H20" s="889"/>
      <c r="I20" s="832"/>
      <c r="J20" s="889"/>
      <c r="K20" s="832"/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3976</v>
      </c>
      <c r="B21" s="889">
        <v>59629.960000000006</v>
      </c>
      <c r="C21" s="832">
        <v>0.78686926375484811</v>
      </c>
      <c r="D21" s="889">
        <v>75781.280000000013</v>
      </c>
      <c r="E21" s="832">
        <v>1</v>
      </c>
      <c r="F21" s="889">
        <v>52400.290000000008</v>
      </c>
      <c r="G21" s="837">
        <v>0.6914674705943209</v>
      </c>
      <c r="H21" s="889"/>
      <c r="I21" s="832"/>
      <c r="J21" s="889"/>
      <c r="K21" s="832"/>
      <c r="L21" s="889"/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3977</v>
      </c>
      <c r="B22" s="889">
        <v>1009.33</v>
      </c>
      <c r="C22" s="832">
        <v>0.65955055445557498</v>
      </c>
      <c r="D22" s="889">
        <v>1530.33</v>
      </c>
      <c r="E22" s="832">
        <v>1</v>
      </c>
      <c r="F22" s="889">
        <v>126</v>
      </c>
      <c r="G22" s="837">
        <v>8.2335182607672863E-2</v>
      </c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3978</v>
      </c>
      <c r="B23" s="889"/>
      <c r="C23" s="832"/>
      <c r="D23" s="889">
        <v>251</v>
      </c>
      <c r="E23" s="832">
        <v>1</v>
      </c>
      <c r="F23" s="889">
        <v>373</v>
      </c>
      <c r="G23" s="837">
        <v>1.4860557768924303</v>
      </c>
      <c r="H23" s="889"/>
      <c r="I23" s="832"/>
      <c r="J23" s="889"/>
      <c r="K23" s="832"/>
      <c r="L23" s="889"/>
      <c r="M23" s="837"/>
      <c r="N23" s="889"/>
      <c r="O23" s="832"/>
      <c r="P23" s="889"/>
      <c r="Q23" s="832"/>
      <c r="R23" s="889"/>
      <c r="S23" s="838"/>
    </row>
    <row r="24" spans="1:19" ht="14.4" customHeight="1" x14ac:dyDescent="0.3">
      <c r="A24" s="857" t="s">
        <v>3979</v>
      </c>
      <c r="B24" s="889">
        <v>6511.65</v>
      </c>
      <c r="C24" s="832">
        <v>1.2166760089686097</v>
      </c>
      <c r="D24" s="889">
        <v>5352</v>
      </c>
      <c r="E24" s="832">
        <v>1</v>
      </c>
      <c r="F24" s="889">
        <v>4764</v>
      </c>
      <c r="G24" s="837">
        <v>0.89013452914798208</v>
      </c>
      <c r="H24" s="889"/>
      <c r="I24" s="832"/>
      <c r="J24" s="889"/>
      <c r="K24" s="832"/>
      <c r="L24" s="889"/>
      <c r="M24" s="837"/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3980</v>
      </c>
      <c r="B25" s="889">
        <v>740</v>
      </c>
      <c r="C25" s="832">
        <v>1.4711729622266401</v>
      </c>
      <c r="D25" s="889">
        <v>503</v>
      </c>
      <c r="E25" s="832">
        <v>1</v>
      </c>
      <c r="F25" s="889">
        <v>126</v>
      </c>
      <c r="G25" s="837">
        <v>0.25049701789264411</v>
      </c>
      <c r="H25" s="889"/>
      <c r="I25" s="832"/>
      <c r="J25" s="889"/>
      <c r="K25" s="832"/>
      <c r="L25" s="889"/>
      <c r="M25" s="837"/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3981</v>
      </c>
      <c r="B26" s="889">
        <v>2692</v>
      </c>
      <c r="C26" s="832">
        <v>0.71532392854200932</v>
      </c>
      <c r="D26" s="889">
        <v>3763.33</v>
      </c>
      <c r="E26" s="832">
        <v>1</v>
      </c>
      <c r="F26" s="889">
        <v>5876</v>
      </c>
      <c r="G26" s="837">
        <v>1.5613831367432567</v>
      </c>
      <c r="H26" s="889"/>
      <c r="I26" s="832"/>
      <c r="J26" s="889"/>
      <c r="K26" s="832"/>
      <c r="L26" s="889"/>
      <c r="M26" s="837"/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3982</v>
      </c>
      <c r="B27" s="889">
        <v>1619.33</v>
      </c>
      <c r="C27" s="832">
        <v>0.46760900952930984</v>
      </c>
      <c r="D27" s="889">
        <v>3463</v>
      </c>
      <c r="E27" s="832">
        <v>1</v>
      </c>
      <c r="F27" s="889">
        <v>4879</v>
      </c>
      <c r="G27" s="837">
        <v>1.4088940225238233</v>
      </c>
      <c r="H27" s="889"/>
      <c r="I27" s="832"/>
      <c r="J27" s="889"/>
      <c r="K27" s="832"/>
      <c r="L27" s="889"/>
      <c r="M27" s="837"/>
      <c r="N27" s="889"/>
      <c r="O27" s="832"/>
      <c r="P27" s="889"/>
      <c r="Q27" s="832"/>
      <c r="R27" s="889"/>
      <c r="S27" s="838"/>
    </row>
    <row r="28" spans="1:19" ht="14.4" customHeight="1" x14ac:dyDescent="0.3">
      <c r="A28" s="857" t="s">
        <v>3983</v>
      </c>
      <c r="B28" s="889">
        <v>16811.97</v>
      </c>
      <c r="C28" s="832">
        <v>0.98273603506337326</v>
      </c>
      <c r="D28" s="889">
        <v>17107.310000000005</v>
      </c>
      <c r="E28" s="832">
        <v>1</v>
      </c>
      <c r="F28" s="889">
        <v>11932.99</v>
      </c>
      <c r="G28" s="837">
        <v>0.6975374854375116</v>
      </c>
      <c r="H28" s="889"/>
      <c r="I28" s="832"/>
      <c r="J28" s="889"/>
      <c r="K28" s="832"/>
      <c r="L28" s="889"/>
      <c r="M28" s="837"/>
      <c r="N28" s="889"/>
      <c r="O28" s="832"/>
      <c r="P28" s="889"/>
      <c r="Q28" s="832"/>
      <c r="R28" s="889"/>
      <c r="S28" s="838"/>
    </row>
    <row r="29" spans="1:19" ht="14.4" customHeight="1" x14ac:dyDescent="0.3">
      <c r="A29" s="857" t="s">
        <v>3984</v>
      </c>
      <c r="B29" s="889">
        <v>5996.99</v>
      </c>
      <c r="C29" s="832">
        <v>1.4916661070111159</v>
      </c>
      <c r="D29" s="889">
        <v>4020.33</v>
      </c>
      <c r="E29" s="832">
        <v>1</v>
      </c>
      <c r="F29" s="889">
        <v>5250.66</v>
      </c>
      <c r="G29" s="837">
        <v>1.3060271171769482</v>
      </c>
      <c r="H29" s="889"/>
      <c r="I29" s="832"/>
      <c r="J29" s="889"/>
      <c r="K29" s="832"/>
      <c r="L29" s="889"/>
      <c r="M29" s="837"/>
      <c r="N29" s="889"/>
      <c r="O29" s="832"/>
      <c r="P29" s="889"/>
      <c r="Q29" s="832"/>
      <c r="R29" s="889"/>
      <c r="S29" s="838"/>
    </row>
    <row r="30" spans="1:19" ht="14.4" customHeight="1" x14ac:dyDescent="0.3">
      <c r="A30" s="857" t="s">
        <v>3985</v>
      </c>
      <c r="B30" s="889">
        <v>738.32999999999993</v>
      </c>
      <c r="C30" s="832">
        <v>0.6533893805309734</v>
      </c>
      <c r="D30" s="889">
        <v>1130</v>
      </c>
      <c r="E30" s="832">
        <v>1</v>
      </c>
      <c r="F30" s="889">
        <v>377</v>
      </c>
      <c r="G30" s="837">
        <v>0.33362831858407077</v>
      </c>
      <c r="H30" s="889"/>
      <c r="I30" s="832"/>
      <c r="J30" s="889"/>
      <c r="K30" s="832"/>
      <c r="L30" s="889"/>
      <c r="M30" s="837"/>
      <c r="N30" s="889"/>
      <c r="O30" s="832"/>
      <c r="P30" s="889"/>
      <c r="Q30" s="832"/>
      <c r="R30" s="889"/>
      <c r="S30" s="838"/>
    </row>
    <row r="31" spans="1:19" ht="14.4" customHeight="1" thickBot="1" x14ac:dyDescent="0.35">
      <c r="A31" s="893" t="s">
        <v>3986</v>
      </c>
      <c r="B31" s="891">
        <v>4082.66</v>
      </c>
      <c r="C31" s="840">
        <v>0.57375703729520522</v>
      </c>
      <c r="D31" s="891">
        <v>7115.66</v>
      </c>
      <c r="E31" s="840">
        <v>1</v>
      </c>
      <c r="F31" s="891">
        <v>4318.6499999999996</v>
      </c>
      <c r="G31" s="845">
        <v>0.60692191588693101</v>
      </c>
      <c r="H31" s="891"/>
      <c r="I31" s="840"/>
      <c r="J31" s="891"/>
      <c r="K31" s="840"/>
      <c r="L31" s="891"/>
      <c r="M31" s="845"/>
      <c r="N31" s="891"/>
      <c r="O31" s="840"/>
      <c r="P31" s="891"/>
      <c r="Q31" s="840"/>
      <c r="R31" s="891"/>
      <c r="S31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4801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329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30090.81</v>
      </c>
      <c r="G3" s="208">
        <f t="shared" si="0"/>
        <v>73491785.050000012</v>
      </c>
      <c r="H3" s="208"/>
      <c r="I3" s="208"/>
      <c r="J3" s="208">
        <f t="shared" si="0"/>
        <v>30008.700000000004</v>
      </c>
      <c r="K3" s="208">
        <f t="shared" si="0"/>
        <v>72660592.839999989</v>
      </c>
      <c r="L3" s="208"/>
      <c r="M3" s="208"/>
      <c r="N3" s="208">
        <f t="shared" si="0"/>
        <v>28922.550000000003</v>
      </c>
      <c r="O3" s="208">
        <f t="shared" si="0"/>
        <v>69201312.820000023</v>
      </c>
      <c r="P3" s="79">
        <f>IF(K3=0,0,O3/K3)</f>
        <v>0.95239124971609623</v>
      </c>
      <c r="Q3" s="209">
        <f>IF(N3=0,0,O3/N3)</f>
        <v>2392.6421709012525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2016</v>
      </c>
      <c r="K4" s="640"/>
      <c r="L4" s="210"/>
      <c r="M4" s="210"/>
      <c r="N4" s="639">
        <v>2017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3987</v>
      </c>
      <c r="B6" s="825" t="s">
        <v>3884</v>
      </c>
      <c r="C6" s="825" t="s">
        <v>3881</v>
      </c>
      <c r="D6" s="825" t="s">
        <v>3901</v>
      </c>
      <c r="E6" s="825" t="s">
        <v>3902</v>
      </c>
      <c r="F6" s="225"/>
      <c r="G6" s="225"/>
      <c r="H6" s="225"/>
      <c r="I6" s="225"/>
      <c r="J6" s="225"/>
      <c r="K6" s="225"/>
      <c r="L6" s="225"/>
      <c r="M6" s="225"/>
      <c r="N6" s="225">
        <v>1</v>
      </c>
      <c r="O6" s="225">
        <v>37</v>
      </c>
      <c r="P6" s="830"/>
      <c r="Q6" s="848">
        <v>37</v>
      </c>
    </row>
    <row r="7" spans="1:17" ht="14.4" customHeight="1" x14ac:dyDescent="0.3">
      <c r="A7" s="831" t="s">
        <v>3987</v>
      </c>
      <c r="B7" s="832" t="s">
        <v>3884</v>
      </c>
      <c r="C7" s="832" t="s">
        <v>3881</v>
      </c>
      <c r="D7" s="832" t="s">
        <v>3913</v>
      </c>
      <c r="E7" s="832" t="s">
        <v>3914</v>
      </c>
      <c r="F7" s="849">
        <v>3</v>
      </c>
      <c r="G7" s="849">
        <v>354</v>
      </c>
      <c r="H7" s="849">
        <v>1.4047619047619047</v>
      </c>
      <c r="I7" s="849">
        <v>118</v>
      </c>
      <c r="J7" s="849">
        <v>2</v>
      </c>
      <c r="K7" s="849">
        <v>252</v>
      </c>
      <c r="L7" s="849">
        <v>1</v>
      </c>
      <c r="M7" s="849">
        <v>126</v>
      </c>
      <c r="N7" s="849">
        <v>9</v>
      </c>
      <c r="O7" s="849">
        <v>1134</v>
      </c>
      <c r="P7" s="837">
        <v>4.5</v>
      </c>
      <c r="Q7" s="850">
        <v>126</v>
      </c>
    </row>
    <row r="8" spans="1:17" ht="14.4" customHeight="1" x14ac:dyDescent="0.3">
      <c r="A8" s="831" t="s">
        <v>3987</v>
      </c>
      <c r="B8" s="832" t="s">
        <v>3884</v>
      </c>
      <c r="C8" s="832" t="s">
        <v>3881</v>
      </c>
      <c r="D8" s="832" t="s">
        <v>3923</v>
      </c>
      <c r="E8" s="832" t="s">
        <v>3924</v>
      </c>
      <c r="F8" s="849">
        <v>2</v>
      </c>
      <c r="G8" s="849">
        <v>0</v>
      </c>
      <c r="H8" s="849"/>
      <c r="I8" s="849">
        <v>0</v>
      </c>
      <c r="J8" s="849"/>
      <c r="K8" s="849"/>
      <c r="L8" s="849"/>
      <c r="M8" s="849"/>
      <c r="N8" s="849">
        <v>1</v>
      </c>
      <c r="O8" s="849">
        <v>33.33</v>
      </c>
      <c r="P8" s="837"/>
      <c r="Q8" s="850">
        <v>33.33</v>
      </c>
    </row>
    <row r="9" spans="1:17" ht="14.4" customHeight="1" x14ac:dyDescent="0.3">
      <c r="A9" s="831" t="s">
        <v>3987</v>
      </c>
      <c r="B9" s="832" t="s">
        <v>3884</v>
      </c>
      <c r="C9" s="832" t="s">
        <v>3881</v>
      </c>
      <c r="D9" s="832" t="s">
        <v>3925</v>
      </c>
      <c r="E9" s="832" t="s">
        <v>3926</v>
      </c>
      <c r="F9" s="849">
        <v>5</v>
      </c>
      <c r="G9" s="849">
        <v>1175</v>
      </c>
      <c r="H9" s="849">
        <v>1.1703187250996017</v>
      </c>
      <c r="I9" s="849">
        <v>235</v>
      </c>
      <c r="J9" s="849">
        <v>4</v>
      </c>
      <c r="K9" s="849">
        <v>1004</v>
      </c>
      <c r="L9" s="849">
        <v>1</v>
      </c>
      <c r="M9" s="849">
        <v>251</v>
      </c>
      <c r="N9" s="849">
        <v>5</v>
      </c>
      <c r="O9" s="849">
        <v>1255</v>
      </c>
      <c r="P9" s="837">
        <v>1.25</v>
      </c>
      <c r="Q9" s="850">
        <v>251</v>
      </c>
    </row>
    <row r="10" spans="1:17" ht="14.4" customHeight="1" x14ac:dyDescent="0.3">
      <c r="A10" s="831" t="s">
        <v>3987</v>
      </c>
      <c r="B10" s="832" t="s">
        <v>3884</v>
      </c>
      <c r="C10" s="832" t="s">
        <v>3881</v>
      </c>
      <c r="D10" s="832" t="s">
        <v>3947</v>
      </c>
      <c r="E10" s="832" t="s">
        <v>3948</v>
      </c>
      <c r="F10" s="849">
        <v>1</v>
      </c>
      <c r="G10" s="849">
        <v>349</v>
      </c>
      <c r="H10" s="849">
        <v>0.93817204301075274</v>
      </c>
      <c r="I10" s="849">
        <v>349</v>
      </c>
      <c r="J10" s="849">
        <v>1</v>
      </c>
      <c r="K10" s="849">
        <v>372</v>
      </c>
      <c r="L10" s="849">
        <v>1</v>
      </c>
      <c r="M10" s="849">
        <v>372</v>
      </c>
      <c r="N10" s="849">
        <v>1</v>
      </c>
      <c r="O10" s="849">
        <v>373</v>
      </c>
      <c r="P10" s="837">
        <v>1.0026881720430108</v>
      </c>
      <c r="Q10" s="850">
        <v>373</v>
      </c>
    </row>
    <row r="11" spans="1:17" ht="14.4" customHeight="1" x14ac:dyDescent="0.3">
      <c r="A11" s="831" t="s">
        <v>3988</v>
      </c>
      <c r="B11" s="832" t="s">
        <v>3884</v>
      </c>
      <c r="C11" s="832" t="s">
        <v>3881</v>
      </c>
      <c r="D11" s="832" t="s">
        <v>3913</v>
      </c>
      <c r="E11" s="832" t="s">
        <v>3914</v>
      </c>
      <c r="F11" s="849">
        <v>1</v>
      </c>
      <c r="G11" s="849">
        <v>118</v>
      </c>
      <c r="H11" s="849">
        <v>0.46825396825396826</v>
      </c>
      <c r="I11" s="849">
        <v>118</v>
      </c>
      <c r="J11" s="849">
        <v>2</v>
      </c>
      <c r="K11" s="849">
        <v>252</v>
      </c>
      <c r="L11" s="849">
        <v>1</v>
      </c>
      <c r="M11" s="849">
        <v>126</v>
      </c>
      <c r="N11" s="849">
        <v>2</v>
      </c>
      <c r="O11" s="849">
        <v>252</v>
      </c>
      <c r="P11" s="837">
        <v>1</v>
      </c>
      <c r="Q11" s="850">
        <v>126</v>
      </c>
    </row>
    <row r="12" spans="1:17" ht="14.4" customHeight="1" x14ac:dyDescent="0.3">
      <c r="A12" s="831" t="s">
        <v>3988</v>
      </c>
      <c r="B12" s="832" t="s">
        <v>3884</v>
      </c>
      <c r="C12" s="832" t="s">
        <v>3881</v>
      </c>
      <c r="D12" s="832" t="s">
        <v>3923</v>
      </c>
      <c r="E12" s="832" t="s">
        <v>3924</v>
      </c>
      <c r="F12" s="849">
        <v>3</v>
      </c>
      <c r="G12" s="849">
        <v>66.66</v>
      </c>
      <c r="H12" s="849">
        <v>1</v>
      </c>
      <c r="I12" s="849">
        <v>22.22</v>
      </c>
      <c r="J12" s="849">
        <v>2</v>
      </c>
      <c r="K12" s="849">
        <v>66.66</v>
      </c>
      <c r="L12" s="849">
        <v>1</v>
      </c>
      <c r="M12" s="849">
        <v>33.33</v>
      </c>
      <c r="N12" s="849">
        <v>1</v>
      </c>
      <c r="O12" s="849">
        <v>33.33</v>
      </c>
      <c r="P12" s="837">
        <v>0.5</v>
      </c>
      <c r="Q12" s="850">
        <v>33.33</v>
      </c>
    </row>
    <row r="13" spans="1:17" ht="14.4" customHeight="1" x14ac:dyDescent="0.3">
      <c r="A13" s="831" t="s">
        <v>3988</v>
      </c>
      <c r="B13" s="832" t="s">
        <v>3884</v>
      </c>
      <c r="C13" s="832" t="s">
        <v>3881</v>
      </c>
      <c r="D13" s="832" t="s">
        <v>3925</v>
      </c>
      <c r="E13" s="832" t="s">
        <v>3926</v>
      </c>
      <c r="F13" s="849">
        <v>6</v>
      </c>
      <c r="G13" s="849">
        <v>1410</v>
      </c>
      <c r="H13" s="849">
        <v>1.404382470119522</v>
      </c>
      <c r="I13" s="849">
        <v>235</v>
      </c>
      <c r="J13" s="849">
        <v>4</v>
      </c>
      <c r="K13" s="849">
        <v>1004</v>
      </c>
      <c r="L13" s="849">
        <v>1</v>
      </c>
      <c r="M13" s="849">
        <v>251</v>
      </c>
      <c r="N13" s="849">
        <v>4</v>
      </c>
      <c r="O13" s="849">
        <v>1004</v>
      </c>
      <c r="P13" s="837">
        <v>1</v>
      </c>
      <c r="Q13" s="850">
        <v>251</v>
      </c>
    </row>
    <row r="14" spans="1:17" ht="14.4" customHeight="1" x14ac:dyDescent="0.3">
      <c r="A14" s="831" t="s">
        <v>3988</v>
      </c>
      <c r="B14" s="832" t="s">
        <v>3884</v>
      </c>
      <c r="C14" s="832" t="s">
        <v>3881</v>
      </c>
      <c r="D14" s="832" t="s">
        <v>3947</v>
      </c>
      <c r="E14" s="832" t="s">
        <v>3948</v>
      </c>
      <c r="F14" s="849">
        <v>1</v>
      </c>
      <c r="G14" s="849">
        <v>349</v>
      </c>
      <c r="H14" s="849">
        <v>0.93817204301075274</v>
      </c>
      <c r="I14" s="849">
        <v>349</v>
      </c>
      <c r="J14" s="849">
        <v>1</v>
      </c>
      <c r="K14" s="849">
        <v>372</v>
      </c>
      <c r="L14" s="849">
        <v>1</v>
      </c>
      <c r="M14" s="849">
        <v>372</v>
      </c>
      <c r="N14" s="849">
        <v>1</v>
      </c>
      <c r="O14" s="849">
        <v>373</v>
      </c>
      <c r="P14" s="837">
        <v>1.0026881720430108</v>
      </c>
      <c r="Q14" s="850">
        <v>373</v>
      </c>
    </row>
    <row r="15" spans="1:17" ht="14.4" customHeight="1" x14ac:dyDescent="0.3">
      <c r="A15" s="831" t="s">
        <v>3989</v>
      </c>
      <c r="B15" s="832" t="s">
        <v>3884</v>
      </c>
      <c r="C15" s="832" t="s">
        <v>3881</v>
      </c>
      <c r="D15" s="832" t="s">
        <v>3901</v>
      </c>
      <c r="E15" s="832" t="s">
        <v>3902</v>
      </c>
      <c r="F15" s="849">
        <v>2</v>
      </c>
      <c r="G15" s="849">
        <v>70</v>
      </c>
      <c r="H15" s="849"/>
      <c r="I15" s="849">
        <v>35</v>
      </c>
      <c r="J15" s="849"/>
      <c r="K15" s="849"/>
      <c r="L15" s="849"/>
      <c r="M15" s="849"/>
      <c r="N15" s="849">
        <v>1</v>
      </c>
      <c r="O15" s="849">
        <v>37</v>
      </c>
      <c r="P15" s="837"/>
      <c r="Q15" s="850">
        <v>37</v>
      </c>
    </row>
    <row r="16" spans="1:17" ht="14.4" customHeight="1" x14ac:dyDescent="0.3">
      <c r="A16" s="831" t="s">
        <v>3989</v>
      </c>
      <c r="B16" s="832" t="s">
        <v>3884</v>
      </c>
      <c r="C16" s="832" t="s">
        <v>3881</v>
      </c>
      <c r="D16" s="832" t="s">
        <v>3913</v>
      </c>
      <c r="E16" s="832" t="s">
        <v>3914</v>
      </c>
      <c r="F16" s="849">
        <v>10</v>
      </c>
      <c r="G16" s="849">
        <v>1180</v>
      </c>
      <c r="H16" s="849">
        <v>0.93650793650793651</v>
      </c>
      <c r="I16" s="849">
        <v>118</v>
      </c>
      <c r="J16" s="849">
        <v>10</v>
      </c>
      <c r="K16" s="849">
        <v>1260</v>
      </c>
      <c r="L16" s="849">
        <v>1</v>
      </c>
      <c r="M16" s="849">
        <v>126</v>
      </c>
      <c r="N16" s="849">
        <v>18</v>
      </c>
      <c r="O16" s="849">
        <v>2268</v>
      </c>
      <c r="P16" s="837">
        <v>1.8</v>
      </c>
      <c r="Q16" s="850">
        <v>126</v>
      </c>
    </row>
    <row r="17" spans="1:17" ht="14.4" customHeight="1" x14ac:dyDescent="0.3">
      <c r="A17" s="831" t="s">
        <v>3989</v>
      </c>
      <c r="B17" s="832" t="s">
        <v>3884</v>
      </c>
      <c r="C17" s="832" t="s">
        <v>3881</v>
      </c>
      <c r="D17" s="832" t="s">
        <v>3923</v>
      </c>
      <c r="E17" s="832" t="s">
        <v>3924</v>
      </c>
      <c r="F17" s="849">
        <v>10</v>
      </c>
      <c r="G17" s="849">
        <v>100</v>
      </c>
      <c r="H17" s="849"/>
      <c r="I17" s="849">
        <v>10</v>
      </c>
      <c r="J17" s="849"/>
      <c r="K17" s="849"/>
      <c r="L17" s="849"/>
      <c r="M17" s="849"/>
      <c r="N17" s="849">
        <v>3</v>
      </c>
      <c r="O17" s="849">
        <v>99.99</v>
      </c>
      <c r="P17" s="837"/>
      <c r="Q17" s="850">
        <v>33.33</v>
      </c>
    </row>
    <row r="18" spans="1:17" ht="14.4" customHeight="1" x14ac:dyDescent="0.3">
      <c r="A18" s="831" t="s">
        <v>3989</v>
      </c>
      <c r="B18" s="832" t="s">
        <v>3884</v>
      </c>
      <c r="C18" s="832" t="s">
        <v>3881</v>
      </c>
      <c r="D18" s="832" t="s">
        <v>3925</v>
      </c>
      <c r="E18" s="832" t="s">
        <v>3926</v>
      </c>
      <c r="F18" s="849">
        <v>21</v>
      </c>
      <c r="G18" s="849">
        <v>4935</v>
      </c>
      <c r="H18" s="849">
        <v>1.6384462151394423</v>
      </c>
      <c r="I18" s="849">
        <v>235</v>
      </c>
      <c r="J18" s="849">
        <v>12</v>
      </c>
      <c r="K18" s="849">
        <v>3012</v>
      </c>
      <c r="L18" s="849">
        <v>1</v>
      </c>
      <c r="M18" s="849">
        <v>251</v>
      </c>
      <c r="N18" s="849">
        <v>15</v>
      </c>
      <c r="O18" s="849">
        <v>3765</v>
      </c>
      <c r="P18" s="837">
        <v>1.25</v>
      </c>
      <c r="Q18" s="850">
        <v>251</v>
      </c>
    </row>
    <row r="19" spans="1:17" ht="14.4" customHeight="1" x14ac:dyDescent="0.3">
      <c r="A19" s="831" t="s">
        <v>3989</v>
      </c>
      <c r="B19" s="832" t="s">
        <v>3884</v>
      </c>
      <c r="C19" s="832" t="s">
        <v>3881</v>
      </c>
      <c r="D19" s="832" t="s">
        <v>3947</v>
      </c>
      <c r="E19" s="832" t="s">
        <v>3948</v>
      </c>
      <c r="F19" s="849">
        <v>1</v>
      </c>
      <c r="G19" s="849">
        <v>349</v>
      </c>
      <c r="H19" s="849">
        <v>0.23454301075268819</v>
      </c>
      <c r="I19" s="849">
        <v>349</v>
      </c>
      <c r="J19" s="849">
        <v>4</v>
      </c>
      <c r="K19" s="849">
        <v>1488</v>
      </c>
      <c r="L19" s="849">
        <v>1</v>
      </c>
      <c r="M19" s="849">
        <v>372</v>
      </c>
      <c r="N19" s="849">
        <v>5</v>
      </c>
      <c r="O19" s="849">
        <v>1865</v>
      </c>
      <c r="P19" s="837">
        <v>1.2533602150537635</v>
      </c>
      <c r="Q19" s="850">
        <v>373</v>
      </c>
    </row>
    <row r="20" spans="1:17" ht="14.4" customHeight="1" x14ac:dyDescent="0.3">
      <c r="A20" s="831" t="s">
        <v>3990</v>
      </c>
      <c r="B20" s="832" t="s">
        <v>3884</v>
      </c>
      <c r="C20" s="832" t="s">
        <v>3881</v>
      </c>
      <c r="D20" s="832" t="s">
        <v>3913</v>
      </c>
      <c r="E20" s="832" t="s">
        <v>3914</v>
      </c>
      <c r="F20" s="849"/>
      <c r="G20" s="849"/>
      <c r="H20" s="849"/>
      <c r="I20" s="849"/>
      <c r="J20" s="849">
        <v>1</v>
      </c>
      <c r="K20" s="849">
        <v>126</v>
      </c>
      <c r="L20" s="849">
        <v>1</v>
      </c>
      <c r="M20" s="849">
        <v>126</v>
      </c>
      <c r="N20" s="849"/>
      <c r="O20" s="849"/>
      <c r="P20" s="837"/>
      <c r="Q20" s="850"/>
    </row>
    <row r="21" spans="1:17" ht="14.4" customHeight="1" x14ac:dyDescent="0.3">
      <c r="A21" s="831" t="s">
        <v>3990</v>
      </c>
      <c r="B21" s="832" t="s">
        <v>3884</v>
      </c>
      <c r="C21" s="832" t="s">
        <v>3881</v>
      </c>
      <c r="D21" s="832" t="s">
        <v>3925</v>
      </c>
      <c r="E21" s="832" t="s">
        <v>3926</v>
      </c>
      <c r="F21" s="849">
        <v>3</v>
      </c>
      <c r="G21" s="849">
        <v>705</v>
      </c>
      <c r="H21" s="849"/>
      <c r="I21" s="849">
        <v>235</v>
      </c>
      <c r="J21" s="849"/>
      <c r="K21" s="849"/>
      <c r="L21" s="849"/>
      <c r="M21" s="849"/>
      <c r="N21" s="849">
        <v>1</v>
      </c>
      <c r="O21" s="849">
        <v>251</v>
      </c>
      <c r="P21" s="837"/>
      <c r="Q21" s="850">
        <v>251</v>
      </c>
    </row>
    <row r="22" spans="1:17" ht="14.4" customHeight="1" x14ac:dyDescent="0.3">
      <c r="A22" s="831" t="s">
        <v>3991</v>
      </c>
      <c r="B22" s="832" t="s">
        <v>3884</v>
      </c>
      <c r="C22" s="832" t="s">
        <v>3881</v>
      </c>
      <c r="D22" s="832" t="s">
        <v>3923</v>
      </c>
      <c r="E22" s="832" t="s">
        <v>3924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33.33</v>
      </c>
      <c r="P22" s="837"/>
      <c r="Q22" s="850">
        <v>33.33</v>
      </c>
    </row>
    <row r="23" spans="1:17" ht="14.4" customHeight="1" x14ac:dyDescent="0.3">
      <c r="A23" s="831" t="s">
        <v>3991</v>
      </c>
      <c r="B23" s="832" t="s">
        <v>3884</v>
      </c>
      <c r="C23" s="832" t="s">
        <v>3881</v>
      </c>
      <c r="D23" s="832" t="s">
        <v>3947</v>
      </c>
      <c r="E23" s="832" t="s">
        <v>3948</v>
      </c>
      <c r="F23" s="849"/>
      <c r="G23" s="849"/>
      <c r="H23" s="849"/>
      <c r="I23" s="849"/>
      <c r="J23" s="849">
        <v>1</v>
      </c>
      <c r="K23" s="849">
        <v>372</v>
      </c>
      <c r="L23" s="849">
        <v>1</v>
      </c>
      <c r="M23" s="849">
        <v>372</v>
      </c>
      <c r="N23" s="849">
        <v>1</v>
      </c>
      <c r="O23" s="849">
        <v>373</v>
      </c>
      <c r="P23" s="837">
        <v>1.0026881720430108</v>
      </c>
      <c r="Q23" s="850">
        <v>373</v>
      </c>
    </row>
    <row r="24" spans="1:17" ht="14.4" customHeight="1" x14ac:dyDescent="0.3">
      <c r="A24" s="831" t="s">
        <v>3991</v>
      </c>
      <c r="B24" s="832" t="s">
        <v>3880</v>
      </c>
      <c r="C24" s="832" t="s">
        <v>3881</v>
      </c>
      <c r="D24" s="832" t="s">
        <v>3882</v>
      </c>
      <c r="E24" s="832" t="s">
        <v>3883</v>
      </c>
      <c r="F24" s="849"/>
      <c r="G24" s="849"/>
      <c r="H24" s="849"/>
      <c r="I24" s="849"/>
      <c r="J24" s="849">
        <v>1</v>
      </c>
      <c r="K24" s="849">
        <v>0</v>
      </c>
      <c r="L24" s="849"/>
      <c r="M24" s="849">
        <v>0</v>
      </c>
      <c r="N24" s="849"/>
      <c r="O24" s="849"/>
      <c r="P24" s="837"/>
      <c r="Q24" s="850"/>
    </row>
    <row r="25" spans="1:17" ht="14.4" customHeight="1" x14ac:dyDescent="0.3">
      <c r="A25" s="831" t="s">
        <v>575</v>
      </c>
      <c r="B25" s="832" t="s">
        <v>3884</v>
      </c>
      <c r="C25" s="832" t="s">
        <v>3881</v>
      </c>
      <c r="D25" s="832" t="s">
        <v>3901</v>
      </c>
      <c r="E25" s="832" t="s">
        <v>3902</v>
      </c>
      <c r="F25" s="849">
        <v>2</v>
      </c>
      <c r="G25" s="849">
        <v>70</v>
      </c>
      <c r="H25" s="849">
        <v>0.23648648648648649</v>
      </c>
      <c r="I25" s="849">
        <v>35</v>
      </c>
      <c r="J25" s="849">
        <v>8</v>
      </c>
      <c r="K25" s="849">
        <v>296</v>
      </c>
      <c r="L25" s="849">
        <v>1</v>
      </c>
      <c r="M25" s="849">
        <v>37</v>
      </c>
      <c r="N25" s="849">
        <v>6</v>
      </c>
      <c r="O25" s="849">
        <v>222</v>
      </c>
      <c r="P25" s="837">
        <v>0.75</v>
      </c>
      <c r="Q25" s="850">
        <v>37</v>
      </c>
    </row>
    <row r="26" spans="1:17" ht="14.4" customHeight="1" x14ac:dyDescent="0.3">
      <c r="A26" s="831" t="s">
        <v>575</v>
      </c>
      <c r="B26" s="832" t="s">
        <v>3884</v>
      </c>
      <c r="C26" s="832" t="s">
        <v>3881</v>
      </c>
      <c r="D26" s="832" t="s">
        <v>3903</v>
      </c>
      <c r="E26" s="832" t="s">
        <v>3904</v>
      </c>
      <c r="F26" s="849">
        <v>134</v>
      </c>
      <c r="G26" s="849">
        <v>670</v>
      </c>
      <c r="H26" s="849">
        <v>1.0720000000000001</v>
      </c>
      <c r="I26" s="849">
        <v>5</v>
      </c>
      <c r="J26" s="849">
        <v>125</v>
      </c>
      <c r="K26" s="849">
        <v>625</v>
      </c>
      <c r="L26" s="849">
        <v>1</v>
      </c>
      <c r="M26" s="849">
        <v>5</v>
      </c>
      <c r="N26" s="849">
        <v>138</v>
      </c>
      <c r="O26" s="849">
        <v>690</v>
      </c>
      <c r="P26" s="837">
        <v>1.1040000000000001</v>
      </c>
      <c r="Q26" s="850">
        <v>5</v>
      </c>
    </row>
    <row r="27" spans="1:17" ht="14.4" customHeight="1" x14ac:dyDescent="0.3">
      <c r="A27" s="831" t="s">
        <v>575</v>
      </c>
      <c r="B27" s="832" t="s">
        <v>3884</v>
      </c>
      <c r="C27" s="832" t="s">
        <v>3881</v>
      </c>
      <c r="D27" s="832" t="s">
        <v>3905</v>
      </c>
      <c r="E27" s="832" t="s">
        <v>3906</v>
      </c>
      <c r="F27" s="849">
        <v>1</v>
      </c>
      <c r="G27" s="849">
        <v>5</v>
      </c>
      <c r="H27" s="849">
        <v>1</v>
      </c>
      <c r="I27" s="849">
        <v>5</v>
      </c>
      <c r="J27" s="849">
        <v>1</v>
      </c>
      <c r="K27" s="849">
        <v>5</v>
      </c>
      <c r="L27" s="849">
        <v>1</v>
      </c>
      <c r="M27" s="849">
        <v>5</v>
      </c>
      <c r="N27" s="849"/>
      <c r="O27" s="849"/>
      <c r="P27" s="837"/>
      <c r="Q27" s="850"/>
    </row>
    <row r="28" spans="1:17" ht="14.4" customHeight="1" x14ac:dyDescent="0.3">
      <c r="A28" s="831" t="s">
        <v>575</v>
      </c>
      <c r="B28" s="832" t="s">
        <v>3884</v>
      </c>
      <c r="C28" s="832" t="s">
        <v>3881</v>
      </c>
      <c r="D28" s="832" t="s">
        <v>3913</v>
      </c>
      <c r="E28" s="832" t="s">
        <v>3914</v>
      </c>
      <c r="F28" s="849">
        <v>5</v>
      </c>
      <c r="G28" s="849">
        <v>590</v>
      </c>
      <c r="H28" s="849">
        <v>0.66893424036281179</v>
      </c>
      <c r="I28" s="849">
        <v>118</v>
      </c>
      <c r="J28" s="849">
        <v>7</v>
      </c>
      <c r="K28" s="849">
        <v>882</v>
      </c>
      <c r="L28" s="849">
        <v>1</v>
      </c>
      <c r="M28" s="849">
        <v>126</v>
      </c>
      <c r="N28" s="849">
        <v>4</v>
      </c>
      <c r="O28" s="849">
        <v>504</v>
      </c>
      <c r="P28" s="837">
        <v>0.5714285714285714</v>
      </c>
      <c r="Q28" s="850">
        <v>126</v>
      </c>
    </row>
    <row r="29" spans="1:17" ht="14.4" customHeight="1" x14ac:dyDescent="0.3">
      <c r="A29" s="831" t="s">
        <v>575</v>
      </c>
      <c r="B29" s="832" t="s">
        <v>3884</v>
      </c>
      <c r="C29" s="832" t="s">
        <v>3881</v>
      </c>
      <c r="D29" s="832" t="s">
        <v>3923</v>
      </c>
      <c r="E29" s="832" t="s">
        <v>3924</v>
      </c>
      <c r="F29" s="849">
        <v>34</v>
      </c>
      <c r="G29" s="849">
        <v>199.98999999999995</v>
      </c>
      <c r="H29" s="849">
        <v>0.28571224481049173</v>
      </c>
      <c r="I29" s="849">
        <v>5.8820588235294107</v>
      </c>
      <c r="J29" s="849">
        <v>21</v>
      </c>
      <c r="K29" s="849">
        <v>699.97000000000014</v>
      </c>
      <c r="L29" s="849">
        <v>1</v>
      </c>
      <c r="M29" s="849">
        <v>33.331904761904767</v>
      </c>
      <c r="N29" s="849">
        <v>10</v>
      </c>
      <c r="O29" s="849">
        <v>333.30999999999995</v>
      </c>
      <c r="P29" s="837">
        <v>0.47617755046644838</v>
      </c>
      <c r="Q29" s="850">
        <v>33.330999999999996</v>
      </c>
    </row>
    <row r="30" spans="1:17" ht="14.4" customHeight="1" x14ac:dyDescent="0.3">
      <c r="A30" s="831" t="s">
        <v>575</v>
      </c>
      <c r="B30" s="832" t="s">
        <v>3884</v>
      </c>
      <c r="C30" s="832" t="s">
        <v>3881</v>
      </c>
      <c r="D30" s="832" t="s">
        <v>3925</v>
      </c>
      <c r="E30" s="832" t="s">
        <v>3926</v>
      </c>
      <c r="F30" s="849">
        <v>13</v>
      </c>
      <c r="G30" s="849">
        <v>3055</v>
      </c>
      <c r="H30" s="849">
        <v>0.6761841522797698</v>
      </c>
      <c r="I30" s="849">
        <v>235</v>
      </c>
      <c r="J30" s="849">
        <v>18</v>
      </c>
      <c r="K30" s="849">
        <v>4518</v>
      </c>
      <c r="L30" s="849">
        <v>1</v>
      </c>
      <c r="M30" s="849">
        <v>251</v>
      </c>
      <c r="N30" s="849">
        <v>12</v>
      </c>
      <c r="O30" s="849">
        <v>3012</v>
      </c>
      <c r="P30" s="837">
        <v>0.66666666666666663</v>
      </c>
      <c r="Q30" s="850">
        <v>251</v>
      </c>
    </row>
    <row r="31" spans="1:17" ht="14.4" customHeight="1" x14ac:dyDescent="0.3">
      <c r="A31" s="831" t="s">
        <v>575</v>
      </c>
      <c r="B31" s="832" t="s">
        <v>3884</v>
      </c>
      <c r="C31" s="832" t="s">
        <v>3881</v>
      </c>
      <c r="D31" s="832" t="s">
        <v>3943</v>
      </c>
      <c r="E31" s="832" t="s">
        <v>3944</v>
      </c>
      <c r="F31" s="849"/>
      <c r="G31" s="849"/>
      <c r="H31" s="849"/>
      <c r="I31" s="849"/>
      <c r="J31" s="849"/>
      <c r="K31" s="849"/>
      <c r="L31" s="849"/>
      <c r="M31" s="849"/>
      <c r="N31" s="849">
        <v>1</v>
      </c>
      <c r="O31" s="849">
        <v>183</v>
      </c>
      <c r="P31" s="837"/>
      <c r="Q31" s="850">
        <v>183</v>
      </c>
    </row>
    <row r="32" spans="1:17" ht="14.4" customHeight="1" x14ac:dyDescent="0.3">
      <c r="A32" s="831" t="s">
        <v>575</v>
      </c>
      <c r="B32" s="832" t="s">
        <v>3884</v>
      </c>
      <c r="C32" s="832" t="s">
        <v>3881</v>
      </c>
      <c r="D32" s="832" t="s">
        <v>3947</v>
      </c>
      <c r="E32" s="832" t="s">
        <v>3948</v>
      </c>
      <c r="F32" s="849">
        <v>2</v>
      </c>
      <c r="G32" s="849">
        <v>698</v>
      </c>
      <c r="H32" s="849">
        <v>0.46908602150537637</v>
      </c>
      <c r="I32" s="849">
        <v>349</v>
      </c>
      <c r="J32" s="849">
        <v>4</v>
      </c>
      <c r="K32" s="849">
        <v>1488</v>
      </c>
      <c r="L32" s="849">
        <v>1</v>
      </c>
      <c r="M32" s="849">
        <v>372</v>
      </c>
      <c r="N32" s="849">
        <v>6</v>
      </c>
      <c r="O32" s="849">
        <v>2238</v>
      </c>
      <c r="P32" s="837">
        <v>1.5040322580645162</v>
      </c>
      <c r="Q32" s="850">
        <v>373</v>
      </c>
    </row>
    <row r="33" spans="1:17" ht="14.4" customHeight="1" x14ac:dyDescent="0.3">
      <c r="A33" s="831" t="s">
        <v>575</v>
      </c>
      <c r="B33" s="832" t="s">
        <v>3992</v>
      </c>
      <c r="C33" s="832" t="s">
        <v>3881</v>
      </c>
      <c r="D33" s="832" t="s">
        <v>3993</v>
      </c>
      <c r="E33" s="832" t="s">
        <v>3994</v>
      </c>
      <c r="F33" s="849"/>
      <c r="G33" s="849"/>
      <c r="H33" s="849"/>
      <c r="I33" s="849"/>
      <c r="J33" s="849">
        <v>1</v>
      </c>
      <c r="K33" s="849">
        <v>2770</v>
      </c>
      <c r="L33" s="849">
        <v>1</v>
      </c>
      <c r="M33" s="849">
        <v>2770</v>
      </c>
      <c r="N33" s="849"/>
      <c r="O33" s="849"/>
      <c r="P33" s="837"/>
      <c r="Q33" s="850"/>
    </row>
    <row r="34" spans="1:17" ht="14.4" customHeight="1" x14ac:dyDescent="0.3">
      <c r="A34" s="831" t="s">
        <v>575</v>
      </c>
      <c r="B34" s="832" t="s">
        <v>3992</v>
      </c>
      <c r="C34" s="832" t="s">
        <v>3881</v>
      </c>
      <c r="D34" s="832" t="s">
        <v>3995</v>
      </c>
      <c r="E34" s="832" t="s">
        <v>3996</v>
      </c>
      <c r="F34" s="849">
        <v>1</v>
      </c>
      <c r="G34" s="849">
        <v>917</v>
      </c>
      <c r="H34" s="849"/>
      <c r="I34" s="849">
        <v>917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575</v>
      </c>
      <c r="B35" s="832" t="s">
        <v>3992</v>
      </c>
      <c r="C35" s="832" t="s">
        <v>3881</v>
      </c>
      <c r="D35" s="832" t="s">
        <v>3997</v>
      </c>
      <c r="E35" s="832" t="s">
        <v>3998</v>
      </c>
      <c r="F35" s="849"/>
      <c r="G35" s="849"/>
      <c r="H35" s="849"/>
      <c r="I35" s="849"/>
      <c r="J35" s="849">
        <v>1</v>
      </c>
      <c r="K35" s="849">
        <v>0</v>
      </c>
      <c r="L35" s="849"/>
      <c r="M35" s="849">
        <v>0</v>
      </c>
      <c r="N35" s="849"/>
      <c r="O35" s="849"/>
      <c r="P35" s="837"/>
      <c r="Q35" s="850"/>
    </row>
    <row r="36" spans="1:17" ht="14.4" customHeight="1" x14ac:dyDescent="0.3">
      <c r="A36" s="831" t="s">
        <v>575</v>
      </c>
      <c r="B36" s="832" t="s">
        <v>3992</v>
      </c>
      <c r="C36" s="832" t="s">
        <v>3881</v>
      </c>
      <c r="D36" s="832" t="s">
        <v>3999</v>
      </c>
      <c r="E36" s="832" t="s">
        <v>4000</v>
      </c>
      <c r="F36" s="849"/>
      <c r="G36" s="849"/>
      <c r="H36" s="849"/>
      <c r="I36" s="849"/>
      <c r="J36" s="849">
        <v>1</v>
      </c>
      <c r="K36" s="849">
        <v>0</v>
      </c>
      <c r="L36" s="849"/>
      <c r="M36" s="849">
        <v>0</v>
      </c>
      <c r="N36" s="849"/>
      <c r="O36" s="849"/>
      <c r="P36" s="837"/>
      <c r="Q36" s="850"/>
    </row>
    <row r="37" spans="1:17" ht="14.4" customHeight="1" x14ac:dyDescent="0.3">
      <c r="A37" s="831" t="s">
        <v>575</v>
      </c>
      <c r="B37" s="832" t="s">
        <v>3992</v>
      </c>
      <c r="C37" s="832" t="s">
        <v>3881</v>
      </c>
      <c r="D37" s="832" t="s">
        <v>4001</v>
      </c>
      <c r="E37" s="832" t="s">
        <v>4002</v>
      </c>
      <c r="F37" s="849"/>
      <c r="G37" s="849"/>
      <c r="H37" s="849"/>
      <c r="I37" s="849"/>
      <c r="J37" s="849">
        <v>1</v>
      </c>
      <c r="K37" s="849">
        <v>0</v>
      </c>
      <c r="L37" s="849"/>
      <c r="M37" s="849">
        <v>0</v>
      </c>
      <c r="N37" s="849"/>
      <c r="O37" s="849"/>
      <c r="P37" s="837"/>
      <c r="Q37" s="850"/>
    </row>
    <row r="38" spans="1:17" ht="14.4" customHeight="1" x14ac:dyDescent="0.3">
      <c r="A38" s="831" t="s">
        <v>575</v>
      </c>
      <c r="B38" s="832" t="s">
        <v>3992</v>
      </c>
      <c r="C38" s="832" t="s">
        <v>3881</v>
      </c>
      <c r="D38" s="832" t="s">
        <v>4003</v>
      </c>
      <c r="E38" s="832" t="s">
        <v>4004</v>
      </c>
      <c r="F38" s="849"/>
      <c r="G38" s="849"/>
      <c r="H38" s="849"/>
      <c r="I38" s="849"/>
      <c r="J38" s="849">
        <v>2</v>
      </c>
      <c r="K38" s="849">
        <v>18682</v>
      </c>
      <c r="L38" s="849">
        <v>1</v>
      </c>
      <c r="M38" s="849">
        <v>9341</v>
      </c>
      <c r="N38" s="849"/>
      <c r="O38" s="849"/>
      <c r="P38" s="837"/>
      <c r="Q38" s="850"/>
    </row>
    <row r="39" spans="1:17" ht="14.4" customHeight="1" x14ac:dyDescent="0.3">
      <c r="A39" s="831" t="s">
        <v>575</v>
      </c>
      <c r="B39" s="832" t="s">
        <v>3992</v>
      </c>
      <c r="C39" s="832" t="s">
        <v>3881</v>
      </c>
      <c r="D39" s="832" t="s">
        <v>4005</v>
      </c>
      <c r="E39" s="832" t="s">
        <v>4006</v>
      </c>
      <c r="F39" s="849">
        <v>1</v>
      </c>
      <c r="G39" s="849">
        <v>15023</v>
      </c>
      <c r="H39" s="849"/>
      <c r="I39" s="849">
        <v>15023</v>
      </c>
      <c r="J39" s="849"/>
      <c r="K39" s="849"/>
      <c r="L39" s="849"/>
      <c r="M39" s="849"/>
      <c r="N39" s="849"/>
      <c r="O39" s="849"/>
      <c r="P39" s="837"/>
      <c r="Q39" s="850"/>
    </row>
    <row r="40" spans="1:17" ht="14.4" customHeight="1" x14ac:dyDescent="0.3">
      <c r="A40" s="831" t="s">
        <v>575</v>
      </c>
      <c r="B40" s="832" t="s">
        <v>3992</v>
      </c>
      <c r="C40" s="832" t="s">
        <v>3881</v>
      </c>
      <c r="D40" s="832" t="s">
        <v>4007</v>
      </c>
      <c r="E40" s="832" t="s">
        <v>4008</v>
      </c>
      <c r="F40" s="849">
        <v>14</v>
      </c>
      <c r="G40" s="849">
        <v>95928</v>
      </c>
      <c r="H40" s="849">
        <v>0.6853958273792512</v>
      </c>
      <c r="I40" s="849">
        <v>6852</v>
      </c>
      <c r="J40" s="849">
        <v>20</v>
      </c>
      <c r="K40" s="849">
        <v>139960</v>
      </c>
      <c r="L40" s="849">
        <v>1</v>
      </c>
      <c r="M40" s="849">
        <v>6998</v>
      </c>
      <c r="N40" s="849">
        <v>26</v>
      </c>
      <c r="O40" s="849">
        <v>182052</v>
      </c>
      <c r="P40" s="837">
        <v>1.3007430694484139</v>
      </c>
      <c r="Q40" s="850">
        <v>7002</v>
      </c>
    </row>
    <row r="41" spans="1:17" ht="14.4" customHeight="1" x14ac:dyDescent="0.3">
      <c r="A41" s="831" t="s">
        <v>575</v>
      </c>
      <c r="B41" s="832" t="s">
        <v>3992</v>
      </c>
      <c r="C41" s="832" t="s">
        <v>3881</v>
      </c>
      <c r="D41" s="832" t="s">
        <v>4009</v>
      </c>
      <c r="E41" s="832" t="s">
        <v>4010</v>
      </c>
      <c r="F41" s="849"/>
      <c r="G41" s="849"/>
      <c r="H41" s="849"/>
      <c r="I41" s="849"/>
      <c r="J41" s="849">
        <v>1</v>
      </c>
      <c r="K41" s="849">
        <v>0</v>
      </c>
      <c r="L41" s="849"/>
      <c r="M41" s="849">
        <v>0</v>
      </c>
      <c r="N41" s="849"/>
      <c r="O41" s="849"/>
      <c r="P41" s="837"/>
      <c r="Q41" s="850"/>
    </row>
    <row r="42" spans="1:17" ht="14.4" customHeight="1" x14ac:dyDescent="0.3">
      <c r="A42" s="831" t="s">
        <v>575</v>
      </c>
      <c r="B42" s="832" t="s">
        <v>3992</v>
      </c>
      <c r="C42" s="832" t="s">
        <v>3881</v>
      </c>
      <c r="D42" s="832" t="s">
        <v>4011</v>
      </c>
      <c r="E42" s="832" t="s">
        <v>4012</v>
      </c>
      <c r="F42" s="849">
        <v>1</v>
      </c>
      <c r="G42" s="849">
        <v>8684</v>
      </c>
      <c r="H42" s="849"/>
      <c r="I42" s="849">
        <v>8684</v>
      </c>
      <c r="J42" s="849"/>
      <c r="K42" s="849"/>
      <c r="L42" s="849"/>
      <c r="M42" s="849"/>
      <c r="N42" s="849"/>
      <c r="O42" s="849"/>
      <c r="P42" s="837"/>
      <c r="Q42" s="850"/>
    </row>
    <row r="43" spans="1:17" ht="14.4" customHeight="1" x14ac:dyDescent="0.3">
      <c r="A43" s="831" t="s">
        <v>575</v>
      </c>
      <c r="B43" s="832" t="s">
        <v>3992</v>
      </c>
      <c r="C43" s="832" t="s">
        <v>3881</v>
      </c>
      <c r="D43" s="832" t="s">
        <v>4013</v>
      </c>
      <c r="E43" s="832" t="s">
        <v>4014</v>
      </c>
      <c r="F43" s="849"/>
      <c r="G43" s="849"/>
      <c r="H43" s="849"/>
      <c r="I43" s="849"/>
      <c r="J43" s="849">
        <v>1</v>
      </c>
      <c r="K43" s="849">
        <v>3297</v>
      </c>
      <c r="L43" s="849">
        <v>1</v>
      </c>
      <c r="M43" s="849">
        <v>3297</v>
      </c>
      <c r="N43" s="849"/>
      <c r="O43" s="849"/>
      <c r="P43" s="837"/>
      <c r="Q43" s="850"/>
    </row>
    <row r="44" spans="1:17" ht="14.4" customHeight="1" x14ac:dyDescent="0.3">
      <c r="A44" s="831" t="s">
        <v>575</v>
      </c>
      <c r="B44" s="832" t="s">
        <v>3992</v>
      </c>
      <c r="C44" s="832" t="s">
        <v>3881</v>
      </c>
      <c r="D44" s="832" t="s">
        <v>4015</v>
      </c>
      <c r="E44" s="832" t="s">
        <v>4016</v>
      </c>
      <c r="F44" s="849"/>
      <c r="G44" s="849"/>
      <c r="H44" s="849"/>
      <c r="I44" s="849"/>
      <c r="J44" s="849">
        <v>1</v>
      </c>
      <c r="K44" s="849">
        <v>0</v>
      </c>
      <c r="L44" s="849"/>
      <c r="M44" s="849">
        <v>0</v>
      </c>
      <c r="N44" s="849"/>
      <c r="O44" s="849"/>
      <c r="P44" s="837"/>
      <c r="Q44" s="850"/>
    </row>
    <row r="45" spans="1:17" ht="14.4" customHeight="1" x14ac:dyDescent="0.3">
      <c r="A45" s="831" t="s">
        <v>575</v>
      </c>
      <c r="B45" s="832" t="s">
        <v>3992</v>
      </c>
      <c r="C45" s="832" t="s">
        <v>3881</v>
      </c>
      <c r="D45" s="832" t="s">
        <v>4017</v>
      </c>
      <c r="E45" s="832" t="s">
        <v>4018</v>
      </c>
      <c r="F45" s="849">
        <v>1</v>
      </c>
      <c r="G45" s="849">
        <v>9052</v>
      </c>
      <c r="H45" s="849"/>
      <c r="I45" s="849">
        <v>9052</v>
      </c>
      <c r="J45" s="849"/>
      <c r="K45" s="849"/>
      <c r="L45" s="849"/>
      <c r="M45" s="849"/>
      <c r="N45" s="849"/>
      <c r="O45" s="849"/>
      <c r="P45" s="837"/>
      <c r="Q45" s="850"/>
    </row>
    <row r="46" spans="1:17" ht="14.4" customHeight="1" x14ac:dyDescent="0.3">
      <c r="A46" s="831" t="s">
        <v>575</v>
      </c>
      <c r="B46" s="832" t="s">
        <v>3992</v>
      </c>
      <c r="C46" s="832" t="s">
        <v>3881</v>
      </c>
      <c r="D46" s="832" t="s">
        <v>4019</v>
      </c>
      <c r="E46" s="832" t="s">
        <v>4020</v>
      </c>
      <c r="F46" s="849">
        <v>5</v>
      </c>
      <c r="G46" s="849">
        <v>22785</v>
      </c>
      <c r="H46" s="849">
        <v>0.81386626660951567</v>
      </c>
      <c r="I46" s="849">
        <v>4557</v>
      </c>
      <c r="J46" s="849">
        <v>6</v>
      </c>
      <c r="K46" s="849">
        <v>27996</v>
      </c>
      <c r="L46" s="849">
        <v>1</v>
      </c>
      <c r="M46" s="849">
        <v>4666</v>
      </c>
      <c r="N46" s="849">
        <v>6</v>
      </c>
      <c r="O46" s="849">
        <v>28002</v>
      </c>
      <c r="P46" s="837">
        <v>1.0002143163309045</v>
      </c>
      <c r="Q46" s="850">
        <v>4667</v>
      </c>
    </row>
    <row r="47" spans="1:17" ht="14.4" customHeight="1" x14ac:dyDescent="0.3">
      <c r="A47" s="831" t="s">
        <v>575</v>
      </c>
      <c r="B47" s="832" t="s">
        <v>3992</v>
      </c>
      <c r="C47" s="832" t="s">
        <v>3881</v>
      </c>
      <c r="D47" s="832" t="s">
        <v>4021</v>
      </c>
      <c r="E47" s="832" t="s">
        <v>4022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6284</v>
      </c>
      <c r="P47" s="837"/>
      <c r="Q47" s="850">
        <v>6284</v>
      </c>
    </row>
    <row r="48" spans="1:17" ht="14.4" customHeight="1" x14ac:dyDescent="0.3">
      <c r="A48" s="831" t="s">
        <v>575</v>
      </c>
      <c r="B48" s="832" t="s">
        <v>4023</v>
      </c>
      <c r="C48" s="832" t="s">
        <v>3881</v>
      </c>
      <c r="D48" s="832" t="s">
        <v>4024</v>
      </c>
      <c r="E48" s="832" t="s">
        <v>4025</v>
      </c>
      <c r="F48" s="849">
        <v>1</v>
      </c>
      <c r="G48" s="849">
        <v>696</v>
      </c>
      <c r="H48" s="849"/>
      <c r="I48" s="849">
        <v>696</v>
      </c>
      <c r="J48" s="849"/>
      <c r="K48" s="849"/>
      <c r="L48" s="849"/>
      <c r="M48" s="849"/>
      <c r="N48" s="849"/>
      <c r="O48" s="849"/>
      <c r="P48" s="837"/>
      <c r="Q48" s="850"/>
    </row>
    <row r="49" spans="1:17" ht="14.4" customHeight="1" x14ac:dyDescent="0.3">
      <c r="A49" s="831" t="s">
        <v>575</v>
      </c>
      <c r="B49" s="832" t="s">
        <v>4023</v>
      </c>
      <c r="C49" s="832" t="s">
        <v>3881</v>
      </c>
      <c r="D49" s="832" t="s">
        <v>4026</v>
      </c>
      <c r="E49" s="832" t="s">
        <v>4027</v>
      </c>
      <c r="F49" s="849"/>
      <c r="G49" s="849"/>
      <c r="H49" s="849"/>
      <c r="I49" s="849"/>
      <c r="J49" s="849">
        <v>1</v>
      </c>
      <c r="K49" s="849">
        <v>207</v>
      </c>
      <c r="L49" s="849">
        <v>1</v>
      </c>
      <c r="M49" s="849">
        <v>207</v>
      </c>
      <c r="N49" s="849"/>
      <c r="O49" s="849"/>
      <c r="P49" s="837"/>
      <c r="Q49" s="850"/>
    </row>
    <row r="50" spans="1:17" ht="14.4" customHeight="1" x14ac:dyDescent="0.3">
      <c r="A50" s="831" t="s">
        <v>575</v>
      </c>
      <c r="B50" s="832" t="s">
        <v>4023</v>
      </c>
      <c r="C50" s="832" t="s">
        <v>3881</v>
      </c>
      <c r="D50" s="832" t="s">
        <v>4028</v>
      </c>
      <c r="E50" s="832" t="s">
        <v>4029</v>
      </c>
      <c r="F50" s="849"/>
      <c r="G50" s="849"/>
      <c r="H50" s="849"/>
      <c r="I50" s="849"/>
      <c r="J50" s="849">
        <v>1</v>
      </c>
      <c r="K50" s="849">
        <v>3650</v>
      </c>
      <c r="L50" s="849">
        <v>1</v>
      </c>
      <c r="M50" s="849">
        <v>3650</v>
      </c>
      <c r="N50" s="849"/>
      <c r="O50" s="849"/>
      <c r="P50" s="837"/>
      <c r="Q50" s="850"/>
    </row>
    <row r="51" spans="1:17" ht="14.4" customHeight="1" x14ac:dyDescent="0.3">
      <c r="A51" s="831" t="s">
        <v>575</v>
      </c>
      <c r="B51" s="832" t="s">
        <v>4023</v>
      </c>
      <c r="C51" s="832" t="s">
        <v>3881</v>
      </c>
      <c r="D51" s="832" t="s">
        <v>4030</v>
      </c>
      <c r="E51" s="832" t="s">
        <v>4031</v>
      </c>
      <c r="F51" s="849">
        <v>1</v>
      </c>
      <c r="G51" s="849">
        <v>114</v>
      </c>
      <c r="H51" s="849"/>
      <c r="I51" s="849">
        <v>114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575</v>
      </c>
      <c r="B52" s="832" t="s">
        <v>4023</v>
      </c>
      <c r="C52" s="832" t="s">
        <v>3881</v>
      </c>
      <c r="D52" s="832" t="s">
        <v>4032</v>
      </c>
      <c r="E52" s="832" t="s">
        <v>4033</v>
      </c>
      <c r="F52" s="849">
        <v>2</v>
      </c>
      <c r="G52" s="849">
        <v>2908</v>
      </c>
      <c r="H52" s="849"/>
      <c r="I52" s="849">
        <v>1454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575</v>
      </c>
      <c r="B53" s="832" t="s">
        <v>4023</v>
      </c>
      <c r="C53" s="832" t="s">
        <v>3881</v>
      </c>
      <c r="D53" s="832" t="s">
        <v>4034</v>
      </c>
      <c r="E53" s="832" t="s">
        <v>4035</v>
      </c>
      <c r="F53" s="849"/>
      <c r="G53" s="849"/>
      <c r="H53" s="849"/>
      <c r="I53" s="849"/>
      <c r="J53" s="849"/>
      <c r="K53" s="849"/>
      <c r="L53" s="849"/>
      <c r="M53" s="849"/>
      <c r="N53" s="849">
        <v>1</v>
      </c>
      <c r="O53" s="849">
        <v>1310</v>
      </c>
      <c r="P53" s="837"/>
      <c r="Q53" s="850">
        <v>1310</v>
      </c>
    </row>
    <row r="54" spans="1:17" ht="14.4" customHeight="1" x14ac:dyDescent="0.3">
      <c r="A54" s="831" t="s">
        <v>575</v>
      </c>
      <c r="B54" s="832" t="s">
        <v>4023</v>
      </c>
      <c r="C54" s="832" t="s">
        <v>3881</v>
      </c>
      <c r="D54" s="832" t="s">
        <v>4036</v>
      </c>
      <c r="E54" s="832" t="s">
        <v>4037</v>
      </c>
      <c r="F54" s="849">
        <v>1</v>
      </c>
      <c r="G54" s="849">
        <v>4082</v>
      </c>
      <c r="H54" s="849"/>
      <c r="I54" s="849">
        <v>4082</v>
      </c>
      <c r="J54" s="849"/>
      <c r="K54" s="849"/>
      <c r="L54" s="849"/>
      <c r="M54" s="849"/>
      <c r="N54" s="849">
        <v>1</v>
      </c>
      <c r="O54" s="849">
        <v>4266</v>
      </c>
      <c r="P54" s="837"/>
      <c r="Q54" s="850">
        <v>4266</v>
      </c>
    </row>
    <row r="55" spans="1:17" ht="14.4" customHeight="1" x14ac:dyDescent="0.3">
      <c r="A55" s="831" t="s">
        <v>575</v>
      </c>
      <c r="B55" s="832" t="s">
        <v>4023</v>
      </c>
      <c r="C55" s="832" t="s">
        <v>3881</v>
      </c>
      <c r="D55" s="832" t="s">
        <v>4038</v>
      </c>
      <c r="E55" s="832" t="s">
        <v>4039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2952</v>
      </c>
      <c r="P55" s="837"/>
      <c r="Q55" s="850">
        <v>2952</v>
      </c>
    </row>
    <row r="56" spans="1:17" ht="14.4" customHeight="1" x14ac:dyDescent="0.3">
      <c r="A56" s="831" t="s">
        <v>575</v>
      </c>
      <c r="B56" s="832" t="s">
        <v>4023</v>
      </c>
      <c r="C56" s="832" t="s">
        <v>3881</v>
      </c>
      <c r="D56" s="832" t="s">
        <v>4040</v>
      </c>
      <c r="E56" s="832" t="s">
        <v>4041</v>
      </c>
      <c r="F56" s="849"/>
      <c r="G56" s="849"/>
      <c r="H56" s="849"/>
      <c r="I56" s="849"/>
      <c r="J56" s="849"/>
      <c r="K56" s="849"/>
      <c r="L56" s="849"/>
      <c r="M56" s="849"/>
      <c r="N56" s="849">
        <v>1</v>
      </c>
      <c r="O56" s="849">
        <v>865</v>
      </c>
      <c r="P56" s="837"/>
      <c r="Q56" s="850">
        <v>865</v>
      </c>
    </row>
    <row r="57" spans="1:17" ht="14.4" customHeight="1" x14ac:dyDescent="0.3">
      <c r="A57" s="831" t="s">
        <v>575</v>
      </c>
      <c r="B57" s="832" t="s">
        <v>4023</v>
      </c>
      <c r="C57" s="832" t="s">
        <v>3881</v>
      </c>
      <c r="D57" s="832" t="s">
        <v>4042</v>
      </c>
      <c r="E57" s="832" t="s">
        <v>4043</v>
      </c>
      <c r="F57" s="849">
        <v>1</v>
      </c>
      <c r="G57" s="849">
        <v>114</v>
      </c>
      <c r="H57" s="849">
        <v>0.95</v>
      </c>
      <c r="I57" s="849">
        <v>114</v>
      </c>
      <c r="J57" s="849">
        <v>1</v>
      </c>
      <c r="K57" s="849">
        <v>120</v>
      </c>
      <c r="L57" s="849">
        <v>1</v>
      </c>
      <c r="M57" s="849">
        <v>120</v>
      </c>
      <c r="N57" s="849">
        <v>1</v>
      </c>
      <c r="O57" s="849">
        <v>120</v>
      </c>
      <c r="P57" s="837">
        <v>1</v>
      </c>
      <c r="Q57" s="850">
        <v>120</v>
      </c>
    </row>
    <row r="58" spans="1:17" ht="14.4" customHeight="1" x14ac:dyDescent="0.3">
      <c r="A58" s="831" t="s">
        <v>575</v>
      </c>
      <c r="B58" s="832" t="s">
        <v>4023</v>
      </c>
      <c r="C58" s="832" t="s">
        <v>3881</v>
      </c>
      <c r="D58" s="832" t="s">
        <v>4044</v>
      </c>
      <c r="E58" s="832" t="s">
        <v>4045</v>
      </c>
      <c r="F58" s="849"/>
      <c r="G58" s="849"/>
      <c r="H58" s="849"/>
      <c r="I58" s="849"/>
      <c r="J58" s="849"/>
      <c r="K58" s="849"/>
      <c r="L58" s="849"/>
      <c r="M58" s="849"/>
      <c r="N58" s="849">
        <v>1</v>
      </c>
      <c r="O58" s="849">
        <v>5711</v>
      </c>
      <c r="P58" s="837"/>
      <c r="Q58" s="850">
        <v>5711</v>
      </c>
    </row>
    <row r="59" spans="1:17" ht="14.4" customHeight="1" x14ac:dyDescent="0.3">
      <c r="A59" s="831" t="s">
        <v>575</v>
      </c>
      <c r="B59" s="832" t="s">
        <v>4023</v>
      </c>
      <c r="C59" s="832" t="s">
        <v>3881</v>
      </c>
      <c r="D59" s="832" t="s">
        <v>4046</v>
      </c>
      <c r="E59" s="832" t="s">
        <v>4047</v>
      </c>
      <c r="F59" s="849"/>
      <c r="G59" s="849"/>
      <c r="H59" s="849"/>
      <c r="I59" s="849"/>
      <c r="J59" s="849">
        <v>1</v>
      </c>
      <c r="K59" s="849">
        <v>331</v>
      </c>
      <c r="L59" s="849">
        <v>1</v>
      </c>
      <c r="M59" s="849">
        <v>331</v>
      </c>
      <c r="N59" s="849"/>
      <c r="O59" s="849"/>
      <c r="P59" s="837"/>
      <c r="Q59" s="850"/>
    </row>
    <row r="60" spans="1:17" ht="14.4" customHeight="1" x14ac:dyDescent="0.3">
      <c r="A60" s="831" t="s">
        <v>575</v>
      </c>
      <c r="B60" s="832" t="s">
        <v>4023</v>
      </c>
      <c r="C60" s="832" t="s">
        <v>3881</v>
      </c>
      <c r="D60" s="832" t="s">
        <v>4048</v>
      </c>
      <c r="E60" s="832" t="s">
        <v>4049</v>
      </c>
      <c r="F60" s="849"/>
      <c r="G60" s="849"/>
      <c r="H60" s="849"/>
      <c r="I60" s="849"/>
      <c r="J60" s="849">
        <v>1</v>
      </c>
      <c r="K60" s="849">
        <v>1380</v>
      </c>
      <c r="L60" s="849">
        <v>1</v>
      </c>
      <c r="M60" s="849">
        <v>1380</v>
      </c>
      <c r="N60" s="849"/>
      <c r="O60" s="849"/>
      <c r="P60" s="837"/>
      <c r="Q60" s="850"/>
    </row>
    <row r="61" spans="1:17" ht="14.4" customHeight="1" x14ac:dyDescent="0.3">
      <c r="A61" s="831" t="s">
        <v>575</v>
      </c>
      <c r="B61" s="832" t="s">
        <v>4050</v>
      </c>
      <c r="C61" s="832" t="s">
        <v>3885</v>
      </c>
      <c r="D61" s="832" t="s">
        <v>4051</v>
      </c>
      <c r="E61" s="832" t="s">
        <v>2410</v>
      </c>
      <c r="F61" s="849">
        <v>12</v>
      </c>
      <c r="G61" s="849">
        <v>951.72</v>
      </c>
      <c r="H61" s="849">
        <v>3.049407241268824</v>
      </c>
      <c r="I61" s="849">
        <v>79.31</v>
      </c>
      <c r="J61" s="849">
        <v>5</v>
      </c>
      <c r="K61" s="849">
        <v>312.10000000000002</v>
      </c>
      <c r="L61" s="849">
        <v>1</v>
      </c>
      <c r="M61" s="849">
        <v>62.42</v>
      </c>
      <c r="N61" s="849">
        <v>4</v>
      </c>
      <c r="O61" s="849">
        <v>160.16</v>
      </c>
      <c r="P61" s="837">
        <v>0.51316885613585383</v>
      </c>
      <c r="Q61" s="850">
        <v>40.04</v>
      </c>
    </row>
    <row r="62" spans="1:17" ht="14.4" customHeight="1" x14ac:dyDescent="0.3">
      <c r="A62" s="831" t="s">
        <v>575</v>
      </c>
      <c r="B62" s="832" t="s">
        <v>4050</v>
      </c>
      <c r="C62" s="832" t="s">
        <v>3885</v>
      </c>
      <c r="D62" s="832" t="s">
        <v>4052</v>
      </c>
      <c r="E62" s="832" t="s">
        <v>2410</v>
      </c>
      <c r="F62" s="849">
        <v>102</v>
      </c>
      <c r="G62" s="849">
        <v>11508.66</v>
      </c>
      <c r="H62" s="849">
        <v>1.5670747980675483</v>
      </c>
      <c r="I62" s="849">
        <v>112.83</v>
      </c>
      <c r="J62" s="849">
        <v>88</v>
      </c>
      <c r="K62" s="849">
        <v>7344.0400000000009</v>
      </c>
      <c r="L62" s="849">
        <v>1</v>
      </c>
      <c r="M62" s="849">
        <v>83.455000000000013</v>
      </c>
      <c r="N62" s="849">
        <v>78</v>
      </c>
      <c r="O62" s="849">
        <v>6246.24</v>
      </c>
      <c r="P62" s="837">
        <v>0.8505182433646874</v>
      </c>
      <c r="Q62" s="850">
        <v>80.08</v>
      </c>
    </row>
    <row r="63" spans="1:17" ht="14.4" customHeight="1" x14ac:dyDescent="0.3">
      <c r="A63" s="831" t="s">
        <v>575</v>
      </c>
      <c r="B63" s="832" t="s">
        <v>4050</v>
      </c>
      <c r="C63" s="832" t="s">
        <v>3885</v>
      </c>
      <c r="D63" s="832" t="s">
        <v>4053</v>
      </c>
      <c r="E63" s="832" t="s">
        <v>2410</v>
      </c>
      <c r="F63" s="849">
        <v>84</v>
      </c>
      <c r="G63" s="849">
        <v>6394.92</v>
      </c>
      <c r="H63" s="849">
        <v>2.5454545454545454</v>
      </c>
      <c r="I63" s="849">
        <v>76.13</v>
      </c>
      <c r="J63" s="849">
        <v>33</v>
      </c>
      <c r="K63" s="849">
        <v>2512.29</v>
      </c>
      <c r="L63" s="849">
        <v>1</v>
      </c>
      <c r="M63" s="849">
        <v>76.13</v>
      </c>
      <c r="N63" s="849">
        <v>1</v>
      </c>
      <c r="O63" s="849">
        <v>76.13</v>
      </c>
      <c r="P63" s="837">
        <v>3.03030303030303E-2</v>
      </c>
      <c r="Q63" s="850">
        <v>76.13</v>
      </c>
    </row>
    <row r="64" spans="1:17" ht="14.4" customHeight="1" x14ac:dyDescent="0.3">
      <c r="A64" s="831" t="s">
        <v>575</v>
      </c>
      <c r="B64" s="832" t="s">
        <v>4050</v>
      </c>
      <c r="C64" s="832" t="s">
        <v>3885</v>
      </c>
      <c r="D64" s="832" t="s">
        <v>4054</v>
      </c>
      <c r="E64" s="832" t="s">
        <v>4055</v>
      </c>
      <c r="F64" s="849"/>
      <c r="G64" s="849"/>
      <c r="H64" s="849"/>
      <c r="I64" s="849"/>
      <c r="J64" s="849">
        <v>1.4</v>
      </c>
      <c r="K64" s="849">
        <v>617.74</v>
      </c>
      <c r="L64" s="849">
        <v>1</v>
      </c>
      <c r="M64" s="849">
        <v>441.24285714285719</v>
      </c>
      <c r="N64" s="849"/>
      <c r="O64" s="849"/>
      <c r="P64" s="837"/>
      <c r="Q64" s="850"/>
    </row>
    <row r="65" spans="1:17" ht="14.4" customHeight="1" x14ac:dyDescent="0.3">
      <c r="A65" s="831" t="s">
        <v>575</v>
      </c>
      <c r="B65" s="832" t="s">
        <v>4050</v>
      </c>
      <c r="C65" s="832" t="s">
        <v>3885</v>
      </c>
      <c r="D65" s="832" t="s">
        <v>4056</v>
      </c>
      <c r="E65" s="832" t="s">
        <v>855</v>
      </c>
      <c r="F65" s="849">
        <v>99</v>
      </c>
      <c r="G65" s="849">
        <v>5789.5500000000011</v>
      </c>
      <c r="H65" s="849">
        <v>2.4179543935850321</v>
      </c>
      <c r="I65" s="849">
        <v>58.480303030303041</v>
      </c>
      <c r="J65" s="849">
        <v>41</v>
      </c>
      <c r="K65" s="849">
        <v>2394.4</v>
      </c>
      <c r="L65" s="849">
        <v>1</v>
      </c>
      <c r="M65" s="849">
        <v>58.400000000000006</v>
      </c>
      <c r="N65" s="849">
        <v>117</v>
      </c>
      <c r="O65" s="849">
        <v>6832.8</v>
      </c>
      <c r="P65" s="837">
        <v>2.8536585365853657</v>
      </c>
      <c r="Q65" s="850">
        <v>58.4</v>
      </c>
    </row>
    <row r="66" spans="1:17" ht="14.4" customHeight="1" x14ac:dyDescent="0.3">
      <c r="A66" s="831" t="s">
        <v>575</v>
      </c>
      <c r="B66" s="832" t="s">
        <v>4050</v>
      </c>
      <c r="C66" s="832" t="s">
        <v>3885</v>
      </c>
      <c r="D66" s="832" t="s">
        <v>4057</v>
      </c>
      <c r="E66" s="832" t="s">
        <v>1189</v>
      </c>
      <c r="F66" s="849">
        <v>11</v>
      </c>
      <c r="G66" s="849">
        <v>1711.48</v>
      </c>
      <c r="H66" s="849">
        <v>1.2088089049610125</v>
      </c>
      <c r="I66" s="849">
        <v>155.58909090909091</v>
      </c>
      <c r="J66" s="849">
        <v>9.1000000000000014</v>
      </c>
      <c r="K66" s="849">
        <v>1415.8400000000001</v>
      </c>
      <c r="L66" s="849">
        <v>1</v>
      </c>
      <c r="M66" s="849">
        <v>155.58681318681317</v>
      </c>
      <c r="N66" s="849">
        <v>4.4000000000000004</v>
      </c>
      <c r="O66" s="849">
        <v>684.59</v>
      </c>
      <c r="P66" s="837">
        <v>0.48352214939541188</v>
      </c>
      <c r="Q66" s="850">
        <v>155.58863636363637</v>
      </c>
    </row>
    <row r="67" spans="1:17" ht="14.4" customHeight="1" x14ac:dyDescent="0.3">
      <c r="A67" s="831" t="s">
        <v>575</v>
      </c>
      <c r="B67" s="832" t="s">
        <v>4050</v>
      </c>
      <c r="C67" s="832" t="s">
        <v>3885</v>
      </c>
      <c r="D67" s="832" t="s">
        <v>4058</v>
      </c>
      <c r="E67" s="832" t="s">
        <v>1480</v>
      </c>
      <c r="F67" s="849"/>
      <c r="G67" s="849"/>
      <c r="H67" s="849"/>
      <c r="I67" s="849"/>
      <c r="J67" s="849">
        <v>3</v>
      </c>
      <c r="K67" s="849">
        <v>25919.64</v>
      </c>
      <c r="L67" s="849">
        <v>1</v>
      </c>
      <c r="M67" s="849">
        <v>8639.8799999999992</v>
      </c>
      <c r="N67" s="849">
        <v>2</v>
      </c>
      <c r="O67" s="849">
        <v>18316.54</v>
      </c>
      <c r="P67" s="837">
        <v>0.70666645061428324</v>
      </c>
      <c r="Q67" s="850">
        <v>9158.27</v>
      </c>
    </row>
    <row r="68" spans="1:17" ht="14.4" customHeight="1" x14ac:dyDescent="0.3">
      <c r="A68" s="831" t="s">
        <v>575</v>
      </c>
      <c r="B68" s="832" t="s">
        <v>4050</v>
      </c>
      <c r="C68" s="832" t="s">
        <v>3885</v>
      </c>
      <c r="D68" s="832" t="s">
        <v>4059</v>
      </c>
      <c r="E68" s="832" t="s">
        <v>4060</v>
      </c>
      <c r="F68" s="849"/>
      <c r="G68" s="849"/>
      <c r="H68" s="849"/>
      <c r="I68" s="849"/>
      <c r="J68" s="849">
        <v>0.7</v>
      </c>
      <c r="K68" s="849">
        <v>443.6</v>
      </c>
      <c r="L68" s="849">
        <v>1</v>
      </c>
      <c r="M68" s="849">
        <v>633.71428571428578</v>
      </c>
      <c r="N68" s="849">
        <v>32.700000000000003</v>
      </c>
      <c r="O68" s="849">
        <v>17438.469999999998</v>
      </c>
      <c r="P68" s="837">
        <v>39.311248872858421</v>
      </c>
      <c r="Q68" s="850">
        <v>533.28654434250757</v>
      </c>
    </row>
    <row r="69" spans="1:17" ht="14.4" customHeight="1" x14ac:dyDescent="0.3">
      <c r="A69" s="831" t="s">
        <v>575</v>
      </c>
      <c r="B69" s="832" t="s">
        <v>4050</v>
      </c>
      <c r="C69" s="832" t="s">
        <v>3885</v>
      </c>
      <c r="D69" s="832" t="s">
        <v>4061</v>
      </c>
      <c r="E69" s="832" t="s">
        <v>4062</v>
      </c>
      <c r="F69" s="849"/>
      <c r="G69" s="849"/>
      <c r="H69" s="849"/>
      <c r="I69" s="849"/>
      <c r="J69" s="849"/>
      <c r="K69" s="849"/>
      <c r="L69" s="849"/>
      <c r="M69" s="849"/>
      <c r="N69" s="849">
        <v>1</v>
      </c>
      <c r="O69" s="849">
        <v>42.88</v>
      </c>
      <c r="P69" s="837"/>
      <c r="Q69" s="850">
        <v>42.88</v>
      </c>
    </row>
    <row r="70" spans="1:17" ht="14.4" customHeight="1" x14ac:dyDescent="0.3">
      <c r="A70" s="831" t="s">
        <v>575</v>
      </c>
      <c r="B70" s="832" t="s">
        <v>4050</v>
      </c>
      <c r="C70" s="832" t="s">
        <v>3885</v>
      </c>
      <c r="D70" s="832" t="s">
        <v>4063</v>
      </c>
      <c r="E70" s="832" t="s">
        <v>4064</v>
      </c>
      <c r="F70" s="849"/>
      <c r="G70" s="849"/>
      <c r="H70" s="849"/>
      <c r="I70" s="849"/>
      <c r="J70" s="849">
        <v>32</v>
      </c>
      <c r="K70" s="849">
        <v>2471.04</v>
      </c>
      <c r="L70" s="849">
        <v>1</v>
      </c>
      <c r="M70" s="849">
        <v>77.22</v>
      </c>
      <c r="N70" s="849">
        <v>1</v>
      </c>
      <c r="O70" s="849">
        <v>77.22</v>
      </c>
      <c r="P70" s="837">
        <v>3.125E-2</v>
      </c>
      <c r="Q70" s="850">
        <v>77.22</v>
      </c>
    </row>
    <row r="71" spans="1:17" ht="14.4" customHeight="1" x14ac:dyDescent="0.3">
      <c r="A71" s="831" t="s">
        <v>575</v>
      </c>
      <c r="B71" s="832" t="s">
        <v>4050</v>
      </c>
      <c r="C71" s="832" t="s">
        <v>3885</v>
      </c>
      <c r="D71" s="832" t="s">
        <v>4065</v>
      </c>
      <c r="E71" s="832" t="s">
        <v>4066</v>
      </c>
      <c r="F71" s="849">
        <v>26</v>
      </c>
      <c r="G71" s="849">
        <v>9444.5</v>
      </c>
      <c r="H71" s="849">
        <v>1.1903651570684586</v>
      </c>
      <c r="I71" s="849">
        <v>363.25</v>
      </c>
      <c r="J71" s="849">
        <v>29.2</v>
      </c>
      <c r="K71" s="849">
        <v>7934.1200000000008</v>
      </c>
      <c r="L71" s="849">
        <v>1</v>
      </c>
      <c r="M71" s="849">
        <v>271.71643835616442</v>
      </c>
      <c r="N71" s="849">
        <v>33.5</v>
      </c>
      <c r="O71" s="849">
        <v>9102.5</v>
      </c>
      <c r="P71" s="837">
        <v>1.1472601876452586</v>
      </c>
      <c r="Q71" s="850">
        <v>271.71641791044777</v>
      </c>
    </row>
    <row r="72" spans="1:17" ht="14.4" customHeight="1" x14ac:dyDescent="0.3">
      <c r="A72" s="831" t="s">
        <v>575</v>
      </c>
      <c r="B72" s="832" t="s">
        <v>4050</v>
      </c>
      <c r="C72" s="832" t="s">
        <v>3885</v>
      </c>
      <c r="D72" s="832" t="s">
        <v>4067</v>
      </c>
      <c r="E72" s="832" t="s">
        <v>4068</v>
      </c>
      <c r="F72" s="849">
        <v>73</v>
      </c>
      <c r="G72" s="849">
        <v>4511.49</v>
      </c>
      <c r="H72" s="849">
        <v>42.045573159366256</v>
      </c>
      <c r="I72" s="849">
        <v>61.801232876712326</v>
      </c>
      <c r="J72" s="849">
        <v>2</v>
      </c>
      <c r="K72" s="849">
        <v>107.30000000000001</v>
      </c>
      <c r="L72" s="849">
        <v>1</v>
      </c>
      <c r="M72" s="849">
        <v>53.650000000000006</v>
      </c>
      <c r="N72" s="849">
        <v>2</v>
      </c>
      <c r="O72" s="849">
        <v>134.12</v>
      </c>
      <c r="P72" s="837">
        <v>1.2499534016775395</v>
      </c>
      <c r="Q72" s="850">
        <v>67.06</v>
      </c>
    </row>
    <row r="73" spans="1:17" ht="14.4" customHeight="1" x14ac:dyDescent="0.3">
      <c r="A73" s="831" t="s">
        <v>575</v>
      </c>
      <c r="B73" s="832" t="s">
        <v>4050</v>
      </c>
      <c r="C73" s="832" t="s">
        <v>3885</v>
      </c>
      <c r="D73" s="832" t="s">
        <v>4069</v>
      </c>
      <c r="E73" s="832" t="s">
        <v>4070</v>
      </c>
      <c r="F73" s="849"/>
      <c r="G73" s="849"/>
      <c r="H73" s="849"/>
      <c r="I73" s="849"/>
      <c r="J73" s="849">
        <v>2.1</v>
      </c>
      <c r="K73" s="849">
        <v>6853.84</v>
      </c>
      <c r="L73" s="849">
        <v>1</v>
      </c>
      <c r="M73" s="849">
        <v>3263.7333333333331</v>
      </c>
      <c r="N73" s="849"/>
      <c r="O73" s="849"/>
      <c r="P73" s="837"/>
      <c r="Q73" s="850"/>
    </row>
    <row r="74" spans="1:17" ht="14.4" customHeight="1" x14ac:dyDescent="0.3">
      <c r="A74" s="831" t="s">
        <v>575</v>
      </c>
      <c r="B74" s="832" t="s">
        <v>4050</v>
      </c>
      <c r="C74" s="832" t="s">
        <v>3885</v>
      </c>
      <c r="D74" s="832" t="s">
        <v>4071</v>
      </c>
      <c r="E74" s="832" t="s">
        <v>4070</v>
      </c>
      <c r="F74" s="849"/>
      <c r="G74" s="849"/>
      <c r="H74" s="849"/>
      <c r="I74" s="849"/>
      <c r="J74" s="849"/>
      <c r="K74" s="849"/>
      <c r="L74" s="849"/>
      <c r="M74" s="849"/>
      <c r="N74" s="849">
        <v>0.8</v>
      </c>
      <c r="O74" s="849">
        <v>1305.49</v>
      </c>
      <c r="P74" s="837"/>
      <c r="Q74" s="850">
        <v>1631.8625</v>
      </c>
    </row>
    <row r="75" spans="1:17" ht="14.4" customHeight="1" x14ac:dyDescent="0.3">
      <c r="A75" s="831" t="s">
        <v>575</v>
      </c>
      <c r="B75" s="832" t="s">
        <v>4050</v>
      </c>
      <c r="C75" s="832" t="s">
        <v>3885</v>
      </c>
      <c r="D75" s="832" t="s">
        <v>4072</v>
      </c>
      <c r="E75" s="832" t="s">
        <v>4073</v>
      </c>
      <c r="F75" s="849">
        <v>26</v>
      </c>
      <c r="G75" s="849">
        <v>5699.2</v>
      </c>
      <c r="H75" s="849"/>
      <c r="I75" s="849">
        <v>219.2</v>
      </c>
      <c r="J75" s="849"/>
      <c r="K75" s="849"/>
      <c r="L75" s="849"/>
      <c r="M75" s="849"/>
      <c r="N75" s="849"/>
      <c r="O75" s="849"/>
      <c r="P75" s="837"/>
      <c r="Q75" s="850"/>
    </row>
    <row r="76" spans="1:17" ht="14.4" customHeight="1" x14ac:dyDescent="0.3">
      <c r="A76" s="831" t="s">
        <v>575</v>
      </c>
      <c r="B76" s="832" t="s">
        <v>4050</v>
      </c>
      <c r="C76" s="832" t="s">
        <v>3885</v>
      </c>
      <c r="D76" s="832" t="s">
        <v>4074</v>
      </c>
      <c r="E76" s="832" t="s">
        <v>1960</v>
      </c>
      <c r="F76" s="849">
        <v>260</v>
      </c>
      <c r="G76" s="849">
        <v>17095</v>
      </c>
      <c r="H76" s="849">
        <v>3.0588235294117645</v>
      </c>
      <c r="I76" s="849">
        <v>65.75</v>
      </c>
      <c r="J76" s="849">
        <v>85</v>
      </c>
      <c r="K76" s="849">
        <v>5588.75</v>
      </c>
      <c r="L76" s="849">
        <v>1</v>
      </c>
      <c r="M76" s="849">
        <v>65.75</v>
      </c>
      <c r="N76" s="849">
        <v>91</v>
      </c>
      <c r="O76" s="849">
        <v>5976.67</v>
      </c>
      <c r="P76" s="837">
        <v>1.0694108700514426</v>
      </c>
      <c r="Q76" s="850">
        <v>65.677692307692311</v>
      </c>
    </row>
    <row r="77" spans="1:17" ht="14.4" customHeight="1" x14ac:dyDescent="0.3">
      <c r="A77" s="831" t="s">
        <v>575</v>
      </c>
      <c r="B77" s="832" t="s">
        <v>4050</v>
      </c>
      <c r="C77" s="832" t="s">
        <v>3885</v>
      </c>
      <c r="D77" s="832" t="s">
        <v>4075</v>
      </c>
      <c r="E77" s="832" t="s">
        <v>4076</v>
      </c>
      <c r="F77" s="849">
        <v>1.1000000000000001</v>
      </c>
      <c r="G77" s="849">
        <v>51.02</v>
      </c>
      <c r="H77" s="849"/>
      <c r="I77" s="849">
        <v>46.381818181818183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" customHeight="1" x14ac:dyDescent="0.3">
      <c r="A78" s="831" t="s">
        <v>575</v>
      </c>
      <c r="B78" s="832" t="s">
        <v>4050</v>
      </c>
      <c r="C78" s="832" t="s">
        <v>3885</v>
      </c>
      <c r="D78" s="832" t="s">
        <v>4077</v>
      </c>
      <c r="E78" s="832" t="s">
        <v>1081</v>
      </c>
      <c r="F78" s="849">
        <v>7.5</v>
      </c>
      <c r="G78" s="849">
        <v>695.63000000000011</v>
      </c>
      <c r="H78" s="849">
        <v>1.2792489609768658</v>
      </c>
      <c r="I78" s="849">
        <v>92.750666666666675</v>
      </c>
      <c r="J78" s="849">
        <v>6.9</v>
      </c>
      <c r="K78" s="849">
        <v>543.78</v>
      </c>
      <c r="L78" s="849">
        <v>1</v>
      </c>
      <c r="M78" s="849">
        <v>78.80869565217391</v>
      </c>
      <c r="N78" s="849">
        <v>5.3</v>
      </c>
      <c r="O78" s="849">
        <v>417.65999999999997</v>
      </c>
      <c r="P78" s="837">
        <v>0.76806796866379778</v>
      </c>
      <c r="Q78" s="850">
        <v>78.803773584905656</v>
      </c>
    </row>
    <row r="79" spans="1:17" ht="14.4" customHeight="1" x14ac:dyDescent="0.3">
      <c r="A79" s="831" t="s">
        <v>575</v>
      </c>
      <c r="B79" s="832" t="s">
        <v>4050</v>
      </c>
      <c r="C79" s="832" t="s">
        <v>3885</v>
      </c>
      <c r="D79" s="832" t="s">
        <v>4077</v>
      </c>
      <c r="E79" s="832" t="s">
        <v>4078</v>
      </c>
      <c r="F79" s="849">
        <v>1.0999999999999999</v>
      </c>
      <c r="G79" s="849">
        <v>102.01</v>
      </c>
      <c r="H79" s="849"/>
      <c r="I79" s="849">
        <v>92.736363636363649</v>
      </c>
      <c r="J79" s="849">
        <v>0</v>
      </c>
      <c r="K79" s="849">
        <v>0</v>
      </c>
      <c r="L79" s="849"/>
      <c r="M79" s="849"/>
      <c r="N79" s="849">
        <v>2.7</v>
      </c>
      <c r="O79" s="849">
        <v>212.76</v>
      </c>
      <c r="P79" s="837"/>
      <c r="Q79" s="850">
        <v>78.8</v>
      </c>
    </row>
    <row r="80" spans="1:17" ht="14.4" customHeight="1" x14ac:dyDescent="0.3">
      <c r="A80" s="831" t="s">
        <v>575</v>
      </c>
      <c r="B80" s="832" t="s">
        <v>4050</v>
      </c>
      <c r="C80" s="832" t="s">
        <v>3885</v>
      </c>
      <c r="D80" s="832" t="s">
        <v>4079</v>
      </c>
      <c r="E80" s="832" t="s">
        <v>1827</v>
      </c>
      <c r="F80" s="849">
        <v>106</v>
      </c>
      <c r="G80" s="849">
        <v>7435.9</v>
      </c>
      <c r="H80" s="849">
        <v>3.2121212121212124</v>
      </c>
      <c r="I80" s="849">
        <v>70.149999999999991</v>
      </c>
      <c r="J80" s="849">
        <v>33</v>
      </c>
      <c r="K80" s="849">
        <v>2314.9499999999998</v>
      </c>
      <c r="L80" s="849">
        <v>1</v>
      </c>
      <c r="M80" s="849">
        <v>70.149999999999991</v>
      </c>
      <c r="N80" s="849">
        <v>31</v>
      </c>
      <c r="O80" s="849">
        <v>2148.63</v>
      </c>
      <c r="P80" s="837">
        <v>0.92815395580898086</v>
      </c>
      <c r="Q80" s="850">
        <v>69.310645161290324</v>
      </c>
    </row>
    <row r="81" spans="1:17" ht="14.4" customHeight="1" x14ac:dyDescent="0.3">
      <c r="A81" s="831" t="s">
        <v>575</v>
      </c>
      <c r="B81" s="832" t="s">
        <v>4050</v>
      </c>
      <c r="C81" s="832" t="s">
        <v>3885</v>
      </c>
      <c r="D81" s="832" t="s">
        <v>4080</v>
      </c>
      <c r="E81" s="832" t="s">
        <v>4081</v>
      </c>
      <c r="F81" s="849">
        <v>2.5</v>
      </c>
      <c r="G81" s="849">
        <v>4639.12</v>
      </c>
      <c r="H81" s="849"/>
      <c r="I81" s="849">
        <v>1855.6479999999999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575</v>
      </c>
      <c r="B82" s="832" t="s">
        <v>4050</v>
      </c>
      <c r="C82" s="832" t="s">
        <v>3885</v>
      </c>
      <c r="D82" s="832" t="s">
        <v>4082</v>
      </c>
      <c r="E82" s="832" t="s">
        <v>4083</v>
      </c>
      <c r="F82" s="849">
        <v>0.1</v>
      </c>
      <c r="G82" s="849">
        <v>79.97</v>
      </c>
      <c r="H82" s="849">
        <v>2.4388384334343798E-2</v>
      </c>
      <c r="I82" s="849">
        <v>799.69999999999993</v>
      </c>
      <c r="J82" s="849">
        <v>4.0999999999999996</v>
      </c>
      <c r="K82" s="849">
        <v>3279.02</v>
      </c>
      <c r="L82" s="849">
        <v>1</v>
      </c>
      <c r="M82" s="849">
        <v>799.7609756097562</v>
      </c>
      <c r="N82" s="849"/>
      <c r="O82" s="849"/>
      <c r="P82" s="837"/>
      <c r="Q82" s="850"/>
    </row>
    <row r="83" spans="1:17" ht="14.4" customHeight="1" x14ac:dyDescent="0.3">
      <c r="A83" s="831" t="s">
        <v>575</v>
      </c>
      <c r="B83" s="832" t="s">
        <v>4050</v>
      </c>
      <c r="C83" s="832" t="s">
        <v>3885</v>
      </c>
      <c r="D83" s="832" t="s">
        <v>4084</v>
      </c>
      <c r="E83" s="832" t="s">
        <v>1085</v>
      </c>
      <c r="F83" s="849">
        <v>6</v>
      </c>
      <c r="G83" s="849">
        <v>554.94000000000005</v>
      </c>
      <c r="H83" s="849"/>
      <c r="I83" s="849">
        <v>92.490000000000009</v>
      </c>
      <c r="J83" s="849"/>
      <c r="K83" s="849"/>
      <c r="L83" s="849"/>
      <c r="M83" s="849"/>
      <c r="N83" s="849">
        <v>13</v>
      </c>
      <c r="O83" s="849">
        <v>1202.3699999999999</v>
      </c>
      <c r="P83" s="837"/>
      <c r="Q83" s="850">
        <v>92.49</v>
      </c>
    </row>
    <row r="84" spans="1:17" ht="14.4" customHeight="1" x14ac:dyDescent="0.3">
      <c r="A84" s="831" t="s">
        <v>575</v>
      </c>
      <c r="B84" s="832" t="s">
        <v>4050</v>
      </c>
      <c r="C84" s="832" t="s">
        <v>3885</v>
      </c>
      <c r="D84" s="832" t="s">
        <v>4085</v>
      </c>
      <c r="E84" s="832" t="s">
        <v>4086</v>
      </c>
      <c r="F84" s="849">
        <v>90.699999999999989</v>
      </c>
      <c r="G84" s="849">
        <v>35536.26</v>
      </c>
      <c r="H84" s="849">
        <v>0.96592119275825339</v>
      </c>
      <c r="I84" s="849">
        <v>391.80000000000007</v>
      </c>
      <c r="J84" s="849">
        <v>93.899999999999991</v>
      </c>
      <c r="K84" s="849">
        <v>36790.020000000004</v>
      </c>
      <c r="L84" s="849">
        <v>1</v>
      </c>
      <c r="M84" s="849">
        <v>391.80000000000007</v>
      </c>
      <c r="N84" s="849">
        <v>63.33</v>
      </c>
      <c r="O84" s="849">
        <v>24812.679999999997</v>
      </c>
      <c r="P84" s="837">
        <v>0.67444051403070704</v>
      </c>
      <c r="Q84" s="850">
        <v>391.7997789357334</v>
      </c>
    </row>
    <row r="85" spans="1:17" ht="14.4" customHeight="1" x14ac:dyDescent="0.3">
      <c r="A85" s="831" t="s">
        <v>575</v>
      </c>
      <c r="B85" s="832" t="s">
        <v>4050</v>
      </c>
      <c r="C85" s="832" t="s">
        <v>3885</v>
      </c>
      <c r="D85" s="832" t="s">
        <v>4087</v>
      </c>
      <c r="E85" s="832" t="s">
        <v>4088</v>
      </c>
      <c r="F85" s="849"/>
      <c r="G85" s="849"/>
      <c r="H85" s="849"/>
      <c r="I85" s="849"/>
      <c r="J85" s="849">
        <v>4</v>
      </c>
      <c r="K85" s="849">
        <v>876.8</v>
      </c>
      <c r="L85" s="849">
        <v>1</v>
      </c>
      <c r="M85" s="849">
        <v>219.2</v>
      </c>
      <c r="N85" s="849">
        <v>27</v>
      </c>
      <c r="O85" s="849">
        <v>5918.4</v>
      </c>
      <c r="P85" s="837">
        <v>6.75</v>
      </c>
      <c r="Q85" s="850">
        <v>219.2</v>
      </c>
    </row>
    <row r="86" spans="1:17" ht="14.4" customHeight="1" x14ac:dyDescent="0.3">
      <c r="A86" s="831" t="s">
        <v>575</v>
      </c>
      <c r="B86" s="832" t="s">
        <v>4050</v>
      </c>
      <c r="C86" s="832" t="s">
        <v>3885</v>
      </c>
      <c r="D86" s="832" t="s">
        <v>4089</v>
      </c>
      <c r="E86" s="832" t="s">
        <v>1500</v>
      </c>
      <c r="F86" s="849">
        <v>3.7</v>
      </c>
      <c r="G86" s="849">
        <v>2857</v>
      </c>
      <c r="H86" s="849">
        <v>0.49333301100631649</v>
      </c>
      <c r="I86" s="849">
        <v>772.16216216216208</v>
      </c>
      <c r="J86" s="849">
        <v>7.5</v>
      </c>
      <c r="K86" s="849">
        <v>5791.2199999999993</v>
      </c>
      <c r="L86" s="849">
        <v>1</v>
      </c>
      <c r="M86" s="849">
        <v>772.16266666666661</v>
      </c>
      <c r="N86" s="849"/>
      <c r="O86" s="849"/>
      <c r="P86" s="837"/>
      <c r="Q86" s="850"/>
    </row>
    <row r="87" spans="1:17" ht="14.4" customHeight="1" x14ac:dyDescent="0.3">
      <c r="A87" s="831" t="s">
        <v>575</v>
      </c>
      <c r="B87" s="832" t="s">
        <v>4050</v>
      </c>
      <c r="C87" s="832" t="s">
        <v>3885</v>
      </c>
      <c r="D87" s="832" t="s">
        <v>4090</v>
      </c>
      <c r="E87" s="832" t="s">
        <v>4091</v>
      </c>
      <c r="F87" s="849"/>
      <c r="G87" s="849"/>
      <c r="H87" s="849"/>
      <c r="I87" s="849"/>
      <c r="J87" s="849">
        <v>2</v>
      </c>
      <c r="K87" s="849">
        <v>5101.3599999999997</v>
      </c>
      <c r="L87" s="849">
        <v>1</v>
      </c>
      <c r="M87" s="849">
        <v>2550.6799999999998</v>
      </c>
      <c r="N87" s="849"/>
      <c r="O87" s="849"/>
      <c r="P87" s="837"/>
      <c r="Q87" s="850"/>
    </row>
    <row r="88" spans="1:17" ht="14.4" customHeight="1" x14ac:dyDescent="0.3">
      <c r="A88" s="831" t="s">
        <v>575</v>
      </c>
      <c r="B88" s="832" t="s">
        <v>4050</v>
      </c>
      <c r="C88" s="832" t="s">
        <v>3885</v>
      </c>
      <c r="D88" s="832" t="s">
        <v>4092</v>
      </c>
      <c r="E88" s="832" t="s">
        <v>1978</v>
      </c>
      <c r="F88" s="849"/>
      <c r="G88" s="849"/>
      <c r="H88" s="849"/>
      <c r="I88" s="849"/>
      <c r="J88" s="849">
        <v>1.6</v>
      </c>
      <c r="K88" s="849">
        <v>686</v>
      </c>
      <c r="L88" s="849">
        <v>1</v>
      </c>
      <c r="M88" s="849">
        <v>428.75</v>
      </c>
      <c r="N88" s="849">
        <v>0.1</v>
      </c>
      <c r="O88" s="849">
        <v>38.26</v>
      </c>
      <c r="P88" s="837">
        <v>5.5772594752186586E-2</v>
      </c>
      <c r="Q88" s="850">
        <v>382.59999999999997</v>
      </c>
    </row>
    <row r="89" spans="1:17" ht="14.4" customHeight="1" x14ac:dyDescent="0.3">
      <c r="A89" s="831" t="s">
        <v>575</v>
      </c>
      <c r="B89" s="832" t="s">
        <v>4050</v>
      </c>
      <c r="C89" s="832" t="s">
        <v>3885</v>
      </c>
      <c r="D89" s="832" t="s">
        <v>4093</v>
      </c>
      <c r="E89" s="832" t="s">
        <v>1823</v>
      </c>
      <c r="F89" s="849"/>
      <c r="G89" s="849"/>
      <c r="H89" s="849"/>
      <c r="I89" s="849"/>
      <c r="J89" s="849"/>
      <c r="K89" s="849"/>
      <c r="L89" s="849"/>
      <c r="M89" s="849"/>
      <c r="N89" s="849">
        <v>16</v>
      </c>
      <c r="O89" s="849">
        <v>3507.2</v>
      </c>
      <c r="P89" s="837"/>
      <c r="Q89" s="850">
        <v>219.2</v>
      </c>
    </row>
    <row r="90" spans="1:17" ht="14.4" customHeight="1" x14ac:dyDescent="0.3">
      <c r="A90" s="831" t="s">
        <v>575</v>
      </c>
      <c r="B90" s="832" t="s">
        <v>4050</v>
      </c>
      <c r="C90" s="832" t="s">
        <v>3885</v>
      </c>
      <c r="D90" s="832" t="s">
        <v>4094</v>
      </c>
      <c r="E90" s="832" t="s">
        <v>1978</v>
      </c>
      <c r="F90" s="849"/>
      <c r="G90" s="849"/>
      <c r="H90" s="849"/>
      <c r="I90" s="849"/>
      <c r="J90" s="849">
        <v>0.4</v>
      </c>
      <c r="K90" s="849">
        <v>343.02</v>
      </c>
      <c r="L90" s="849">
        <v>1</v>
      </c>
      <c r="M90" s="849">
        <v>857.55</v>
      </c>
      <c r="N90" s="849"/>
      <c r="O90" s="849"/>
      <c r="P90" s="837"/>
      <c r="Q90" s="850"/>
    </row>
    <row r="91" spans="1:17" ht="14.4" customHeight="1" x14ac:dyDescent="0.3">
      <c r="A91" s="831" t="s">
        <v>575</v>
      </c>
      <c r="B91" s="832" t="s">
        <v>4050</v>
      </c>
      <c r="C91" s="832" t="s">
        <v>3885</v>
      </c>
      <c r="D91" s="832" t="s">
        <v>4095</v>
      </c>
      <c r="E91" s="832" t="s">
        <v>1695</v>
      </c>
      <c r="F91" s="849"/>
      <c r="G91" s="849"/>
      <c r="H91" s="849"/>
      <c r="I91" s="849"/>
      <c r="J91" s="849">
        <v>13</v>
      </c>
      <c r="K91" s="849">
        <v>854.75</v>
      </c>
      <c r="L91" s="849">
        <v>1</v>
      </c>
      <c r="M91" s="849">
        <v>65.75</v>
      </c>
      <c r="N91" s="849">
        <v>101</v>
      </c>
      <c r="O91" s="849">
        <v>6640.75</v>
      </c>
      <c r="P91" s="837">
        <v>7.7692307692307692</v>
      </c>
      <c r="Q91" s="850">
        <v>65.75</v>
      </c>
    </row>
    <row r="92" spans="1:17" ht="14.4" customHeight="1" x14ac:dyDescent="0.3">
      <c r="A92" s="831" t="s">
        <v>575</v>
      </c>
      <c r="B92" s="832" t="s">
        <v>4050</v>
      </c>
      <c r="C92" s="832" t="s">
        <v>3885</v>
      </c>
      <c r="D92" s="832" t="s">
        <v>4096</v>
      </c>
      <c r="E92" s="832" t="s">
        <v>4060</v>
      </c>
      <c r="F92" s="849"/>
      <c r="G92" s="849"/>
      <c r="H92" s="849"/>
      <c r="I92" s="849"/>
      <c r="J92" s="849"/>
      <c r="K92" s="849"/>
      <c r="L92" s="849"/>
      <c r="M92" s="849"/>
      <c r="N92" s="849">
        <v>0.3</v>
      </c>
      <c r="O92" s="849">
        <v>100.58</v>
      </c>
      <c r="P92" s="837"/>
      <c r="Q92" s="850">
        <v>335.26666666666665</v>
      </c>
    </row>
    <row r="93" spans="1:17" ht="14.4" customHeight="1" x14ac:dyDescent="0.3">
      <c r="A93" s="831" t="s">
        <v>575</v>
      </c>
      <c r="B93" s="832" t="s">
        <v>4050</v>
      </c>
      <c r="C93" s="832" t="s">
        <v>3885</v>
      </c>
      <c r="D93" s="832" t="s">
        <v>4097</v>
      </c>
      <c r="E93" s="832" t="s">
        <v>1682</v>
      </c>
      <c r="F93" s="849">
        <v>3</v>
      </c>
      <c r="G93" s="849">
        <v>6376.8</v>
      </c>
      <c r="H93" s="849">
        <v>1.4285714285714286</v>
      </c>
      <c r="I93" s="849">
        <v>2125.6</v>
      </c>
      <c r="J93" s="849">
        <v>2.1</v>
      </c>
      <c r="K93" s="849">
        <v>4463.76</v>
      </c>
      <c r="L93" s="849">
        <v>1</v>
      </c>
      <c r="M93" s="849">
        <v>2125.6</v>
      </c>
      <c r="N93" s="849">
        <v>0.2</v>
      </c>
      <c r="O93" s="849">
        <v>425.12</v>
      </c>
      <c r="P93" s="837">
        <v>9.5238095238095233E-2</v>
      </c>
      <c r="Q93" s="850">
        <v>2125.6</v>
      </c>
    </row>
    <row r="94" spans="1:17" ht="14.4" customHeight="1" x14ac:dyDescent="0.3">
      <c r="A94" s="831" t="s">
        <v>575</v>
      </c>
      <c r="B94" s="832" t="s">
        <v>4050</v>
      </c>
      <c r="C94" s="832" t="s">
        <v>3885</v>
      </c>
      <c r="D94" s="832" t="s">
        <v>4098</v>
      </c>
      <c r="E94" s="832" t="s">
        <v>1699</v>
      </c>
      <c r="F94" s="849">
        <v>0.89999999999999991</v>
      </c>
      <c r="G94" s="849">
        <v>567</v>
      </c>
      <c r="H94" s="849">
        <v>0.18893450270572867</v>
      </c>
      <c r="I94" s="849">
        <v>630.00000000000011</v>
      </c>
      <c r="J94" s="849">
        <v>4.8</v>
      </c>
      <c r="K94" s="849">
        <v>3001.04</v>
      </c>
      <c r="L94" s="849">
        <v>1</v>
      </c>
      <c r="M94" s="849">
        <v>625.2166666666667</v>
      </c>
      <c r="N94" s="849"/>
      <c r="O94" s="849"/>
      <c r="P94" s="837"/>
      <c r="Q94" s="850"/>
    </row>
    <row r="95" spans="1:17" ht="14.4" customHeight="1" x14ac:dyDescent="0.3">
      <c r="A95" s="831" t="s">
        <v>575</v>
      </c>
      <c r="B95" s="832" t="s">
        <v>4050</v>
      </c>
      <c r="C95" s="832" t="s">
        <v>3885</v>
      </c>
      <c r="D95" s="832" t="s">
        <v>4099</v>
      </c>
      <c r="E95" s="832" t="s">
        <v>1699</v>
      </c>
      <c r="F95" s="849">
        <v>2.4</v>
      </c>
      <c r="G95" s="849">
        <v>2748</v>
      </c>
      <c r="H95" s="849">
        <v>0.32772925842310707</v>
      </c>
      <c r="I95" s="849">
        <v>1145</v>
      </c>
      <c r="J95" s="849">
        <v>9.75</v>
      </c>
      <c r="K95" s="849">
        <v>8384.9699999999993</v>
      </c>
      <c r="L95" s="849">
        <v>1</v>
      </c>
      <c r="M95" s="849">
        <v>859.99692307692305</v>
      </c>
      <c r="N95" s="849">
        <v>10.35</v>
      </c>
      <c r="O95" s="849">
        <v>8288.2799999999988</v>
      </c>
      <c r="P95" s="837">
        <v>0.98846865283954499</v>
      </c>
      <c r="Q95" s="850">
        <v>800.8</v>
      </c>
    </row>
    <row r="96" spans="1:17" ht="14.4" customHeight="1" x14ac:dyDescent="0.3">
      <c r="A96" s="831" t="s">
        <v>575</v>
      </c>
      <c r="B96" s="832" t="s">
        <v>4050</v>
      </c>
      <c r="C96" s="832" t="s">
        <v>3885</v>
      </c>
      <c r="D96" s="832" t="s">
        <v>4100</v>
      </c>
      <c r="E96" s="832" t="s">
        <v>4101</v>
      </c>
      <c r="F96" s="849">
        <v>0.2</v>
      </c>
      <c r="G96" s="849">
        <v>289.36</v>
      </c>
      <c r="H96" s="849">
        <v>0.15055777555777555</v>
      </c>
      <c r="I96" s="849">
        <v>1446.8</v>
      </c>
      <c r="J96" s="849">
        <v>2.4</v>
      </c>
      <c r="K96" s="849">
        <v>1921.92</v>
      </c>
      <c r="L96" s="849">
        <v>1</v>
      </c>
      <c r="M96" s="849">
        <v>800.80000000000007</v>
      </c>
      <c r="N96" s="849"/>
      <c r="O96" s="849"/>
      <c r="P96" s="837"/>
      <c r="Q96" s="850"/>
    </row>
    <row r="97" spans="1:17" ht="14.4" customHeight="1" x14ac:dyDescent="0.3">
      <c r="A97" s="831" t="s">
        <v>575</v>
      </c>
      <c r="B97" s="832" t="s">
        <v>4050</v>
      </c>
      <c r="C97" s="832" t="s">
        <v>3885</v>
      </c>
      <c r="D97" s="832" t="s">
        <v>4102</v>
      </c>
      <c r="E97" s="832" t="s">
        <v>1819</v>
      </c>
      <c r="F97" s="849"/>
      <c r="G97" s="849"/>
      <c r="H97" s="849"/>
      <c r="I97" s="849"/>
      <c r="J97" s="849">
        <v>2</v>
      </c>
      <c r="K97" s="849">
        <v>3263.73</v>
      </c>
      <c r="L97" s="849">
        <v>1</v>
      </c>
      <c r="M97" s="849">
        <v>1631.865</v>
      </c>
      <c r="N97" s="849">
        <v>1.3</v>
      </c>
      <c r="O97" s="849">
        <v>2121.42</v>
      </c>
      <c r="P97" s="837">
        <v>0.64999862120947505</v>
      </c>
      <c r="Q97" s="850">
        <v>1631.8615384615384</v>
      </c>
    </row>
    <row r="98" spans="1:17" ht="14.4" customHeight="1" x14ac:dyDescent="0.3">
      <c r="A98" s="831" t="s">
        <v>575</v>
      </c>
      <c r="B98" s="832" t="s">
        <v>4050</v>
      </c>
      <c r="C98" s="832" t="s">
        <v>3885</v>
      </c>
      <c r="D98" s="832" t="s">
        <v>4103</v>
      </c>
      <c r="E98" s="832" t="s">
        <v>1819</v>
      </c>
      <c r="F98" s="849"/>
      <c r="G98" s="849"/>
      <c r="H98" s="849"/>
      <c r="I98" s="849"/>
      <c r="J98" s="849"/>
      <c r="K98" s="849"/>
      <c r="L98" s="849"/>
      <c r="M98" s="849"/>
      <c r="N98" s="849">
        <v>2.6</v>
      </c>
      <c r="O98" s="849">
        <v>8485.75</v>
      </c>
      <c r="P98" s="837"/>
      <c r="Q98" s="850">
        <v>3263.75</v>
      </c>
    </row>
    <row r="99" spans="1:17" ht="14.4" customHeight="1" x14ac:dyDescent="0.3">
      <c r="A99" s="831" t="s">
        <v>575</v>
      </c>
      <c r="B99" s="832" t="s">
        <v>4050</v>
      </c>
      <c r="C99" s="832" t="s">
        <v>3885</v>
      </c>
      <c r="D99" s="832" t="s">
        <v>4104</v>
      </c>
      <c r="E99" s="832" t="s">
        <v>4105</v>
      </c>
      <c r="F99" s="849"/>
      <c r="G99" s="849"/>
      <c r="H99" s="849"/>
      <c r="I99" s="849"/>
      <c r="J99" s="849"/>
      <c r="K99" s="849"/>
      <c r="L99" s="849"/>
      <c r="M99" s="849"/>
      <c r="N99" s="849">
        <v>11</v>
      </c>
      <c r="O99" s="849">
        <v>324178.86</v>
      </c>
      <c r="P99" s="837"/>
      <c r="Q99" s="850">
        <v>29470.805454545454</v>
      </c>
    </row>
    <row r="100" spans="1:17" ht="14.4" customHeight="1" x14ac:dyDescent="0.3">
      <c r="A100" s="831" t="s">
        <v>575</v>
      </c>
      <c r="B100" s="832" t="s">
        <v>4050</v>
      </c>
      <c r="C100" s="832" t="s">
        <v>3885</v>
      </c>
      <c r="D100" s="832" t="s">
        <v>4106</v>
      </c>
      <c r="E100" s="832"/>
      <c r="F100" s="849">
        <v>1.1000000000000001</v>
      </c>
      <c r="G100" s="849">
        <v>642.33000000000004</v>
      </c>
      <c r="H100" s="849"/>
      <c r="I100" s="849">
        <v>583.93636363636358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575</v>
      </c>
      <c r="B101" s="832" t="s">
        <v>4050</v>
      </c>
      <c r="C101" s="832" t="s">
        <v>4107</v>
      </c>
      <c r="D101" s="832" t="s">
        <v>4108</v>
      </c>
      <c r="E101" s="832" t="s">
        <v>4109</v>
      </c>
      <c r="F101" s="849">
        <v>29</v>
      </c>
      <c r="G101" s="849">
        <v>54101.819999999992</v>
      </c>
      <c r="H101" s="849">
        <v>0.74935251057195562</v>
      </c>
      <c r="I101" s="849">
        <v>1865.5799999999997</v>
      </c>
      <c r="J101" s="849">
        <v>36</v>
      </c>
      <c r="K101" s="849">
        <v>72198.089999999982</v>
      </c>
      <c r="L101" s="849">
        <v>1</v>
      </c>
      <c r="M101" s="849">
        <v>2005.5024999999996</v>
      </c>
      <c r="N101" s="849">
        <v>23</v>
      </c>
      <c r="O101" s="849">
        <v>49363.99</v>
      </c>
      <c r="P101" s="837">
        <v>0.68372986044367667</v>
      </c>
      <c r="Q101" s="850">
        <v>2146.2604347826086</v>
      </c>
    </row>
    <row r="102" spans="1:17" ht="14.4" customHeight="1" x14ac:dyDescent="0.3">
      <c r="A102" s="831" t="s">
        <v>575</v>
      </c>
      <c r="B102" s="832" t="s">
        <v>4050</v>
      </c>
      <c r="C102" s="832" t="s">
        <v>4107</v>
      </c>
      <c r="D102" s="832" t="s">
        <v>4110</v>
      </c>
      <c r="E102" s="832" t="s">
        <v>4111</v>
      </c>
      <c r="F102" s="849">
        <v>11</v>
      </c>
      <c r="G102" s="849">
        <v>30015.81</v>
      </c>
      <c r="H102" s="849">
        <v>6.0868686172240656</v>
      </c>
      <c r="I102" s="849">
        <v>2728.71</v>
      </c>
      <c r="J102" s="849">
        <v>2</v>
      </c>
      <c r="K102" s="849">
        <v>4931.24</v>
      </c>
      <c r="L102" s="849">
        <v>1</v>
      </c>
      <c r="M102" s="849">
        <v>2465.62</v>
      </c>
      <c r="N102" s="849">
        <v>11</v>
      </c>
      <c r="O102" s="849">
        <v>29052.65</v>
      </c>
      <c r="P102" s="837">
        <v>5.8915506039049008</v>
      </c>
      <c r="Q102" s="850">
        <v>2641.15</v>
      </c>
    </row>
    <row r="103" spans="1:17" ht="14.4" customHeight="1" x14ac:dyDescent="0.3">
      <c r="A103" s="831" t="s">
        <v>575</v>
      </c>
      <c r="B103" s="832" t="s">
        <v>4050</v>
      </c>
      <c r="C103" s="832" t="s">
        <v>4107</v>
      </c>
      <c r="D103" s="832" t="s">
        <v>4112</v>
      </c>
      <c r="E103" s="832" t="s">
        <v>4113</v>
      </c>
      <c r="F103" s="849">
        <v>2</v>
      </c>
      <c r="G103" s="849">
        <v>3731.16</v>
      </c>
      <c r="H103" s="849">
        <v>0.92976361941879182</v>
      </c>
      <c r="I103" s="849">
        <v>1865.58</v>
      </c>
      <c r="J103" s="849">
        <v>2</v>
      </c>
      <c r="K103" s="849">
        <v>4013.02</v>
      </c>
      <c r="L103" s="849">
        <v>1</v>
      </c>
      <c r="M103" s="849">
        <v>2006.51</v>
      </c>
      <c r="N103" s="849"/>
      <c r="O103" s="849"/>
      <c r="P103" s="837"/>
      <c r="Q103" s="850"/>
    </row>
    <row r="104" spans="1:17" ht="14.4" customHeight="1" x14ac:dyDescent="0.3">
      <c r="A104" s="831" t="s">
        <v>575</v>
      </c>
      <c r="B104" s="832" t="s">
        <v>4050</v>
      </c>
      <c r="C104" s="832" t="s">
        <v>4107</v>
      </c>
      <c r="D104" s="832" t="s">
        <v>4114</v>
      </c>
      <c r="E104" s="832" t="s">
        <v>4115</v>
      </c>
      <c r="F104" s="849"/>
      <c r="G104" s="849"/>
      <c r="H104" s="849"/>
      <c r="I104" s="849"/>
      <c r="J104" s="849">
        <v>1</v>
      </c>
      <c r="K104" s="849">
        <v>8292.09</v>
      </c>
      <c r="L104" s="849">
        <v>1</v>
      </c>
      <c r="M104" s="849">
        <v>8292.09</v>
      </c>
      <c r="N104" s="849"/>
      <c r="O104" s="849"/>
      <c r="P104" s="837"/>
      <c r="Q104" s="850"/>
    </row>
    <row r="105" spans="1:17" ht="14.4" customHeight="1" x14ac:dyDescent="0.3">
      <c r="A105" s="831" t="s">
        <v>575</v>
      </c>
      <c r="B105" s="832" t="s">
        <v>4050</v>
      </c>
      <c r="C105" s="832" t="s">
        <v>4107</v>
      </c>
      <c r="D105" s="832" t="s">
        <v>4116</v>
      </c>
      <c r="E105" s="832" t="s">
        <v>4117</v>
      </c>
      <c r="F105" s="849">
        <v>5</v>
      </c>
      <c r="G105" s="849">
        <v>48430.5</v>
      </c>
      <c r="H105" s="849">
        <v>4.8895940457212204</v>
      </c>
      <c r="I105" s="849">
        <v>9686.1</v>
      </c>
      <c r="J105" s="849">
        <v>1</v>
      </c>
      <c r="K105" s="849">
        <v>9904.81</v>
      </c>
      <c r="L105" s="849">
        <v>1</v>
      </c>
      <c r="M105" s="849">
        <v>9904.81</v>
      </c>
      <c r="N105" s="849">
        <v>1</v>
      </c>
      <c r="O105" s="849">
        <v>10309.15</v>
      </c>
      <c r="P105" s="837">
        <v>1.040822590236461</v>
      </c>
      <c r="Q105" s="850">
        <v>10309.15</v>
      </c>
    </row>
    <row r="106" spans="1:17" ht="14.4" customHeight="1" x14ac:dyDescent="0.3">
      <c r="A106" s="831" t="s">
        <v>575</v>
      </c>
      <c r="B106" s="832" t="s">
        <v>4050</v>
      </c>
      <c r="C106" s="832" t="s">
        <v>4107</v>
      </c>
      <c r="D106" s="832" t="s">
        <v>4118</v>
      </c>
      <c r="E106" s="832" t="s">
        <v>4119</v>
      </c>
      <c r="F106" s="849">
        <v>28</v>
      </c>
      <c r="G106" s="849">
        <v>25915.96</v>
      </c>
      <c r="H106" s="849">
        <v>0.90311375396698446</v>
      </c>
      <c r="I106" s="849">
        <v>925.56999999999994</v>
      </c>
      <c r="J106" s="849">
        <v>27</v>
      </c>
      <c r="K106" s="849">
        <v>28696.23</v>
      </c>
      <c r="L106" s="849">
        <v>1</v>
      </c>
      <c r="M106" s="849">
        <v>1062.8233333333333</v>
      </c>
      <c r="N106" s="849">
        <v>20</v>
      </c>
      <c r="O106" s="849">
        <v>24232.2</v>
      </c>
      <c r="P106" s="837">
        <v>0.8444384506257443</v>
      </c>
      <c r="Q106" s="850">
        <v>1211.6100000000001</v>
      </c>
    </row>
    <row r="107" spans="1:17" ht="14.4" customHeight="1" x14ac:dyDescent="0.3">
      <c r="A107" s="831" t="s">
        <v>575</v>
      </c>
      <c r="B107" s="832" t="s">
        <v>4050</v>
      </c>
      <c r="C107" s="832" t="s">
        <v>4107</v>
      </c>
      <c r="D107" s="832" t="s">
        <v>4120</v>
      </c>
      <c r="E107" s="832" t="s">
        <v>4121</v>
      </c>
      <c r="F107" s="849">
        <v>12</v>
      </c>
      <c r="G107" s="849">
        <v>2864.16</v>
      </c>
      <c r="H107" s="849">
        <v>11.844671436251602</v>
      </c>
      <c r="I107" s="849">
        <v>238.67999999999998</v>
      </c>
      <c r="J107" s="849">
        <v>1</v>
      </c>
      <c r="K107" s="849">
        <v>241.81</v>
      </c>
      <c r="L107" s="849">
        <v>1</v>
      </c>
      <c r="M107" s="849">
        <v>241.81</v>
      </c>
      <c r="N107" s="849"/>
      <c r="O107" s="849"/>
      <c r="P107" s="837"/>
      <c r="Q107" s="850"/>
    </row>
    <row r="108" spans="1:17" ht="14.4" customHeight="1" x14ac:dyDescent="0.3">
      <c r="A108" s="831" t="s">
        <v>575</v>
      </c>
      <c r="B108" s="832" t="s">
        <v>4050</v>
      </c>
      <c r="C108" s="832" t="s">
        <v>4122</v>
      </c>
      <c r="D108" s="832" t="s">
        <v>4123</v>
      </c>
      <c r="E108" s="832" t="s">
        <v>4124</v>
      </c>
      <c r="F108" s="849">
        <v>470</v>
      </c>
      <c r="G108" s="849">
        <v>322890</v>
      </c>
      <c r="H108" s="849">
        <v>1.070615034168565</v>
      </c>
      <c r="I108" s="849">
        <v>687</v>
      </c>
      <c r="J108" s="849">
        <v>439</v>
      </c>
      <c r="K108" s="849">
        <v>301593</v>
      </c>
      <c r="L108" s="849">
        <v>1</v>
      </c>
      <c r="M108" s="849">
        <v>687</v>
      </c>
      <c r="N108" s="849">
        <v>495</v>
      </c>
      <c r="O108" s="849">
        <v>340065</v>
      </c>
      <c r="P108" s="837">
        <v>1.1275626423690206</v>
      </c>
      <c r="Q108" s="850">
        <v>687</v>
      </c>
    </row>
    <row r="109" spans="1:17" ht="14.4" customHeight="1" x14ac:dyDescent="0.3">
      <c r="A109" s="831" t="s">
        <v>575</v>
      </c>
      <c r="B109" s="832" t="s">
        <v>4050</v>
      </c>
      <c r="C109" s="832" t="s">
        <v>4122</v>
      </c>
      <c r="D109" s="832" t="s">
        <v>4125</v>
      </c>
      <c r="E109" s="832" t="s">
        <v>4126</v>
      </c>
      <c r="F109" s="849">
        <v>706.38</v>
      </c>
      <c r="G109" s="849">
        <v>169531.2</v>
      </c>
      <c r="H109" s="849">
        <v>0.84092857142857147</v>
      </c>
      <c r="I109" s="849">
        <v>240.00000000000003</v>
      </c>
      <c r="J109" s="849">
        <v>840</v>
      </c>
      <c r="K109" s="849">
        <v>201600</v>
      </c>
      <c r="L109" s="849">
        <v>1</v>
      </c>
      <c r="M109" s="849">
        <v>240</v>
      </c>
      <c r="N109" s="849">
        <v>627</v>
      </c>
      <c r="O109" s="849">
        <v>150480</v>
      </c>
      <c r="P109" s="837">
        <v>0.74642857142857144</v>
      </c>
      <c r="Q109" s="850">
        <v>240</v>
      </c>
    </row>
    <row r="110" spans="1:17" ht="14.4" customHeight="1" x14ac:dyDescent="0.3">
      <c r="A110" s="831" t="s">
        <v>575</v>
      </c>
      <c r="B110" s="832" t="s">
        <v>4050</v>
      </c>
      <c r="C110" s="832" t="s">
        <v>4122</v>
      </c>
      <c r="D110" s="832" t="s">
        <v>4127</v>
      </c>
      <c r="E110" s="832" t="s">
        <v>4126</v>
      </c>
      <c r="F110" s="849">
        <v>22</v>
      </c>
      <c r="G110" s="849">
        <v>5434</v>
      </c>
      <c r="H110" s="849">
        <v>11</v>
      </c>
      <c r="I110" s="849">
        <v>247</v>
      </c>
      <c r="J110" s="849">
        <v>2</v>
      </c>
      <c r="K110" s="849">
        <v>494</v>
      </c>
      <c r="L110" s="849">
        <v>1</v>
      </c>
      <c r="M110" s="849">
        <v>247</v>
      </c>
      <c r="N110" s="849">
        <v>14</v>
      </c>
      <c r="O110" s="849">
        <v>3458</v>
      </c>
      <c r="P110" s="837">
        <v>7</v>
      </c>
      <c r="Q110" s="850">
        <v>247</v>
      </c>
    </row>
    <row r="111" spans="1:17" ht="14.4" customHeight="1" x14ac:dyDescent="0.3">
      <c r="A111" s="831" t="s">
        <v>575</v>
      </c>
      <c r="B111" s="832" t="s">
        <v>4050</v>
      </c>
      <c r="C111" s="832" t="s">
        <v>4122</v>
      </c>
      <c r="D111" s="832" t="s">
        <v>4128</v>
      </c>
      <c r="E111" s="832" t="s">
        <v>4126</v>
      </c>
      <c r="F111" s="849">
        <v>39.620000000000005</v>
      </c>
      <c r="G111" s="849">
        <v>48175.48</v>
      </c>
      <c r="H111" s="849">
        <v>0.90752527340869138</v>
      </c>
      <c r="I111" s="849">
        <v>1215.9384149419484</v>
      </c>
      <c r="J111" s="849">
        <v>43.67</v>
      </c>
      <c r="K111" s="849">
        <v>53084.45</v>
      </c>
      <c r="L111" s="849">
        <v>1</v>
      </c>
      <c r="M111" s="849">
        <v>1215.5816349896954</v>
      </c>
      <c r="N111" s="849">
        <v>32.339999999999996</v>
      </c>
      <c r="O111" s="849">
        <v>39325.439999999995</v>
      </c>
      <c r="P111" s="837">
        <v>0.74080903164674394</v>
      </c>
      <c r="Q111" s="850">
        <v>1216</v>
      </c>
    </row>
    <row r="112" spans="1:17" ht="14.4" customHeight="1" x14ac:dyDescent="0.3">
      <c r="A112" s="831" t="s">
        <v>575</v>
      </c>
      <c r="B112" s="832" t="s">
        <v>4050</v>
      </c>
      <c r="C112" s="832" t="s">
        <v>4122</v>
      </c>
      <c r="D112" s="832" t="s">
        <v>4129</v>
      </c>
      <c r="E112" s="832" t="s">
        <v>4130</v>
      </c>
      <c r="F112" s="849">
        <v>16.5</v>
      </c>
      <c r="G112" s="849">
        <v>73458.990000000005</v>
      </c>
      <c r="H112" s="849">
        <v>1.9411764705882353</v>
      </c>
      <c r="I112" s="849">
        <v>4452.0600000000004</v>
      </c>
      <c r="J112" s="849">
        <v>8.5</v>
      </c>
      <c r="K112" s="849">
        <v>37842.51</v>
      </c>
      <c r="L112" s="849">
        <v>1</v>
      </c>
      <c r="M112" s="849">
        <v>4452.0600000000004</v>
      </c>
      <c r="N112" s="849">
        <v>9</v>
      </c>
      <c r="O112" s="849">
        <v>40068.540000000008</v>
      </c>
      <c r="P112" s="837">
        <v>1.0588235294117649</v>
      </c>
      <c r="Q112" s="850">
        <v>4452.0600000000013</v>
      </c>
    </row>
    <row r="113" spans="1:17" ht="14.4" customHeight="1" x14ac:dyDescent="0.3">
      <c r="A113" s="831" t="s">
        <v>575</v>
      </c>
      <c r="B113" s="832" t="s">
        <v>4050</v>
      </c>
      <c r="C113" s="832" t="s">
        <v>4122</v>
      </c>
      <c r="D113" s="832" t="s">
        <v>4131</v>
      </c>
      <c r="E113" s="832" t="s">
        <v>4132</v>
      </c>
      <c r="F113" s="849">
        <v>1</v>
      </c>
      <c r="G113" s="849">
        <v>518.70000000000005</v>
      </c>
      <c r="H113" s="849"/>
      <c r="I113" s="849">
        <v>518.70000000000005</v>
      </c>
      <c r="J113" s="849"/>
      <c r="K113" s="849"/>
      <c r="L113" s="849"/>
      <c r="M113" s="849"/>
      <c r="N113" s="849">
        <v>1</v>
      </c>
      <c r="O113" s="849">
        <v>518.70000000000005</v>
      </c>
      <c r="P113" s="837"/>
      <c r="Q113" s="850">
        <v>518.70000000000005</v>
      </c>
    </row>
    <row r="114" spans="1:17" ht="14.4" customHeight="1" x14ac:dyDescent="0.3">
      <c r="A114" s="831" t="s">
        <v>575</v>
      </c>
      <c r="B114" s="832" t="s">
        <v>4050</v>
      </c>
      <c r="C114" s="832" t="s">
        <v>4122</v>
      </c>
      <c r="D114" s="832" t="s">
        <v>4133</v>
      </c>
      <c r="E114" s="832" t="s">
        <v>4134</v>
      </c>
      <c r="F114" s="849">
        <v>367</v>
      </c>
      <c r="G114" s="849">
        <v>82152.950000000012</v>
      </c>
      <c r="H114" s="849">
        <v>0.93384223918575071</v>
      </c>
      <c r="I114" s="849">
        <v>223.85000000000002</v>
      </c>
      <c r="J114" s="849">
        <v>393</v>
      </c>
      <c r="K114" s="849">
        <v>87973.05</v>
      </c>
      <c r="L114" s="849">
        <v>1</v>
      </c>
      <c r="M114" s="849">
        <v>223.85</v>
      </c>
      <c r="N114" s="849">
        <v>341</v>
      </c>
      <c r="O114" s="849">
        <v>76332.850000000006</v>
      </c>
      <c r="P114" s="837">
        <v>0.86768447837150131</v>
      </c>
      <c r="Q114" s="850">
        <v>223.85000000000002</v>
      </c>
    </row>
    <row r="115" spans="1:17" ht="14.4" customHeight="1" x14ac:dyDescent="0.3">
      <c r="A115" s="831" t="s">
        <v>575</v>
      </c>
      <c r="B115" s="832" t="s">
        <v>4050</v>
      </c>
      <c r="C115" s="832" t="s">
        <v>4122</v>
      </c>
      <c r="D115" s="832" t="s">
        <v>4135</v>
      </c>
      <c r="E115" s="832" t="s">
        <v>4136</v>
      </c>
      <c r="F115" s="849">
        <v>1</v>
      </c>
      <c r="G115" s="849">
        <v>9375.98</v>
      </c>
      <c r="H115" s="849"/>
      <c r="I115" s="849">
        <v>9375.98</v>
      </c>
      <c r="J115" s="849"/>
      <c r="K115" s="849"/>
      <c r="L115" s="849"/>
      <c r="M115" s="849"/>
      <c r="N115" s="849">
        <v>1</v>
      </c>
      <c r="O115" s="849">
        <v>9375.98</v>
      </c>
      <c r="P115" s="837"/>
      <c r="Q115" s="850">
        <v>9375.98</v>
      </c>
    </row>
    <row r="116" spans="1:17" ht="14.4" customHeight="1" x14ac:dyDescent="0.3">
      <c r="A116" s="831" t="s">
        <v>575</v>
      </c>
      <c r="B116" s="832" t="s">
        <v>4050</v>
      </c>
      <c r="C116" s="832" t="s">
        <v>4122</v>
      </c>
      <c r="D116" s="832" t="s">
        <v>4137</v>
      </c>
      <c r="E116" s="832" t="s">
        <v>4138</v>
      </c>
      <c r="F116" s="849">
        <v>2</v>
      </c>
      <c r="G116" s="849">
        <v>13194.16</v>
      </c>
      <c r="H116" s="849"/>
      <c r="I116" s="849">
        <v>6597.08</v>
      </c>
      <c r="J116" s="849"/>
      <c r="K116" s="849"/>
      <c r="L116" s="849"/>
      <c r="M116" s="849"/>
      <c r="N116" s="849">
        <v>1</v>
      </c>
      <c r="O116" s="849">
        <v>6597.08</v>
      </c>
      <c r="P116" s="837"/>
      <c r="Q116" s="850">
        <v>6597.08</v>
      </c>
    </row>
    <row r="117" spans="1:17" ht="14.4" customHeight="1" x14ac:dyDescent="0.3">
      <c r="A117" s="831" t="s">
        <v>575</v>
      </c>
      <c r="B117" s="832" t="s">
        <v>4050</v>
      </c>
      <c r="C117" s="832" t="s">
        <v>4122</v>
      </c>
      <c r="D117" s="832" t="s">
        <v>4139</v>
      </c>
      <c r="E117" s="832" t="s">
        <v>4140</v>
      </c>
      <c r="F117" s="849">
        <v>1</v>
      </c>
      <c r="G117" s="849">
        <v>20061</v>
      </c>
      <c r="H117" s="849"/>
      <c r="I117" s="849">
        <v>20061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" customHeight="1" x14ac:dyDescent="0.3">
      <c r="A118" s="831" t="s">
        <v>575</v>
      </c>
      <c r="B118" s="832" t="s">
        <v>4050</v>
      </c>
      <c r="C118" s="832" t="s">
        <v>4122</v>
      </c>
      <c r="D118" s="832" t="s">
        <v>4141</v>
      </c>
      <c r="E118" s="832" t="s">
        <v>4142</v>
      </c>
      <c r="F118" s="849">
        <v>1</v>
      </c>
      <c r="G118" s="849">
        <v>4101.82</v>
      </c>
      <c r="H118" s="849"/>
      <c r="I118" s="849">
        <v>4101.82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575</v>
      </c>
      <c r="B119" s="832" t="s">
        <v>4050</v>
      </c>
      <c r="C119" s="832" t="s">
        <v>4122</v>
      </c>
      <c r="D119" s="832" t="s">
        <v>4143</v>
      </c>
      <c r="E119" s="832" t="s">
        <v>4144</v>
      </c>
      <c r="F119" s="849">
        <v>4</v>
      </c>
      <c r="G119" s="849">
        <v>8626.68</v>
      </c>
      <c r="H119" s="849">
        <v>0.44444444444444448</v>
      </c>
      <c r="I119" s="849">
        <v>2156.67</v>
      </c>
      <c r="J119" s="849">
        <v>9</v>
      </c>
      <c r="K119" s="849">
        <v>19410.03</v>
      </c>
      <c r="L119" s="849">
        <v>1</v>
      </c>
      <c r="M119" s="849">
        <v>2156.67</v>
      </c>
      <c r="N119" s="849">
        <v>6</v>
      </c>
      <c r="O119" s="849">
        <v>12940.02</v>
      </c>
      <c r="P119" s="837">
        <v>0.66666666666666674</v>
      </c>
      <c r="Q119" s="850">
        <v>2156.67</v>
      </c>
    </row>
    <row r="120" spans="1:17" ht="14.4" customHeight="1" x14ac:dyDescent="0.3">
      <c r="A120" s="831" t="s">
        <v>575</v>
      </c>
      <c r="B120" s="832" t="s">
        <v>4050</v>
      </c>
      <c r="C120" s="832" t="s">
        <v>4122</v>
      </c>
      <c r="D120" s="832" t="s">
        <v>4145</v>
      </c>
      <c r="E120" s="832" t="s">
        <v>4144</v>
      </c>
      <c r="F120" s="849">
        <v>1</v>
      </c>
      <c r="G120" s="849">
        <v>5708.29</v>
      </c>
      <c r="H120" s="849">
        <v>0.1111111111111111</v>
      </c>
      <c r="I120" s="849">
        <v>5708.29</v>
      </c>
      <c r="J120" s="849">
        <v>9</v>
      </c>
      <c r="K120" s="849">
        <v>51374.61</v>
      </c>
      <c r="L120" s="849">
        <v>1</v>
      </c>
      <c r="M120" s="849">
        <v>5708.29</v>
      </c>
      <c r="N120" s="849">
        <v>4</v>
      </c>
      <c r="O120" s="849">
        <v>22833.16</v>
      </c>
      <c r="P120" s="837">
        <v>0.44444444444444442</v>
      </c>
      <c r="Q120" s="850">
        <v>5708.29</v>
      </c>
    </row>
    <row r="121" spans="1:17" ht="14.4" customHeight="1" x14ac:dyDescent="0.3">
      <c r="A121" s="831" t="s">
        <v>575</v>
      </c>
      <c r="B121" s="832" t="s">
        <v>4050</v>
      </c>
      <c r="C121" s="832" t="s">
        <v>4122</v>
      </c>
      <c r="D121" s="832" t="s">
        <v>4146</v>
      </c>
      <c r="E121" s="832" t="s">
        <v>4147</v>
      </c>
      <c r="F121" s="849">
        <v>3</v>
      </c>
      <c r="G121" s="849">
        <v>11814.539999999999</v>
      </c>
      <c r="H121" s="849">
        <v>0.33333333333333337</v>
      </c>
      <c r="I121" s="849">
        <v>3938.18</v>
      </c>
      <c r="J121" s="849">
        <v>9</v>
      </c>
      <c r="K121" s="849">
        <v>35443.619999999995</v>
      </c>
      <c r="L121" s="849">
        <v>1</v>
      </c>
      <c r="M121" s="849">
        <v>3938.1799999999994</v>
      </c>
      <c r="N121" s="849">
        <v>6</v>
      </c>
      <c r="O121" s="849">
        <v>23629.079999999998</v>
      </c>
      <c r="P121" s="837">
        <v>0.66666666666666674</v>
      </c>
      <c r="Q121" s="850">
        <v>3938.18</v>
      </c>
    </row>
    <row r="122" spans="1:17" ht="14.4" customHeight="1" x14ac:dyDescent="0.3">
      <c r="A122" s="831" t="s">
        <v>575</v>
      </c>
      <c r="B122" s="832" t="s">
        <v>4050</v>
      </c>
      <c r="C122" s="832" t="s">
        <v>4122</v>
      </c>
      <c r="D122" s="832" t="s">
        <v>4148</v>
      </c>
      <c r="E122" s="832" t="s">
        <v>4149</v>
      </c>
      <c r="F122" s="849">
        <v>4</v>
      </c>
      <c r="G122" s="849">
        <v>15713.36</v>
      </c>
      <c r="H122" s="849">
        <v>1</v>
      </c>
      <c r="I122" s="849">
        <v>3928.34</v>
      </c>
      <c r="J122" s="849">
        <v>4</v>
      </c>
      <c r="K122" s="849">
        <v>15713.36</v>
      </c>
      <c r="L122" s="849">
        <v>1</v>
      </c>
      <c r="M122" s="849">
        <v>3928.34</v>
      </c>
      <c r="N122" s="849">
        <v>5</v>
      </c>
      <c r="O122" s="849">
        <v>19641.7</v>
      </c>
      <c r="P122" s="837">
        <v>1.25</v>
      </c>
      <c r="Q122" s="850">
        <v>3928.34</v>
      </c>
    </row>
    <row r="123" spans="1:17" ht="14.4" customHeight="1" x14ac:dyDescent="0.3">
      <c r="A123" s="831" t="s">
        <v>575</v>
      </c>
      <c r="B123" s="832" t="s">
        <v>4050</v>
      </c>
      <c r="C123" s="832" t="s">
        <v>4122</v>
      </c>
      <c r="D123" s="832" t="s">
        <v>4150</v>
      </c>
      <c r="E123" s="832" t="s">
        <v>4151</v>
      </c>
      <c r="F123" s="849">
        <v>2</v>
      </c>
      <c r="G123" s="849">
        <v>7878.44</v>
      </c>
      <c r="H123" s="849"/>
      <c r="I123" s="849">
        <v>3939.22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" customHeight="1" x14ac:dyDescent="0.3">
      <c r="A124" s="831" t="s">
        <v>575</v>
      </c>
      <c r="B124" s="832" t="s">
        <v>4050</v>
      </c>
      <c r="C124" s="832" t="s">
        <v>4122</v>
      </c>
      <c r="D124" s="832" t="s">
        <v>4152</v>
      </c>
      <c r="E124" s="832" t="s">
        <v>4153</v>
      </c>
      <c r="F124" s="849">
        <v>3</v>
      </c>
      <c r="G124" s="849">
        <v>13156.11</v>
      </c>
      <c r="H124" s="849">
        <v>1.5</v>
      </c>
      <c r="I124" s="849">
        <v>4385.37</v>
      </c>
      <c r="J124" s="849">
        <v>2</v>
      </c>
      <c r="K124" s="849">
        <v>8770.74</v>
      </c>
      <c r="L124" s="849">
        <v>1</v>
      </c>
      <c r="M124" s="849">
        <v>4385.37</v>
      </c>
      <c r="N124" s="849">
        <v>3</v>
      </c>
      <c r="O124" s="849">
        <v>13156.11</v>
      </c>
      <c r="P124" s="837">
        <v>1.5</v>
      </c>
      <c r="Q124" s="850">
        <v>4385.37</v>
      </c>
    </row>
    <row r="125" spans="1:17" ht="14.4" customHeight="1" x14ac:dyDescent="0.3">
      <c r="A125" s="831" t="s">
        <v>575</v>
      </c>
      <c r="B125" s="832" t="s">
        <v>4050</v>
      </c>
      <c r="C125" s="832" t="s">
        <v>4122</v>
      </c>
      <c r="D125" s="832" t="s">
        <v>4154</v>
      </c>
      <c r="E125" s="832" t="s">
        <v>4155</v>
      </c>
      <c r="F125" s="849">
        <v>1</v>
      </c>
      <c r="G125" s="849">
        <v>5255.92</v>
      </c>
      <c r="H125" s="849"/>
      <c r="I125" s="849">
        <v>5255.92</v>
      </c>
      <c r="J125" s="849"/>
      <c r="K125" s="849"/>
      <c r="L125" s="849"/>
      <c r="M125" s="849"/>
      <c r="N125" s="849">
        <v>1</v>
      </c>
      <c r="O125" s="849">
        <v>5255.92</v>
      </c>
      <c r="P125" s="837"/>
      <c r="Q125" s="850">
        <v>5255.92</v>
      </c>
    </row>
    <row r="126" spans="1:17" ht="14.4" customHeight="1" x14ac:dyDescent="0.3">
      <c r="A126" s="831" t="s">
        <v>575</v>
      </c>
      <c r="B126" s="832" t="s">
        <v>4050</v>
      </c>
      <c r="C126" s="832" t="s">
        <v>4122</v>
      </c>
      <c r="D126" s="832" t="s">
        <v>4156</v>
      </c>
      <c r="E126" s="832" t="s">
        <v>4157</v>
      </c>
      <c r="F126" s="849">
        <v>3</v>
      </c>
      <c r="G126" s="849">
        <v>11785.02</v>
      </c>
      <c r="H126" s="849">
        <v>0.42857142857142855</v>
      </c>
      <c r="I126" s="849">
        <v>3928.34</v>
      </c>
      <c r="J126" s="849">
        <v>7</v>
      </c>
      <c r="K126" s="849">
        <v>27498.38</v>
      </c>
      <c r="L126" s="849">
        <v>1</v>
      </c>
      <c r="M126" s="849">
        <v>3928.34</v>
      </c>
      <c r="N126" s="849">
        <v>2</v>
      </c>
      <c r="O126" s="849">
        <v>7856.68</v>
      </c>
      <c r="P126" s="837">
        <v>0.2857142857142857</v>
      </c>
      <c r="Q126" s="850">
        <v>3928.34</v>
      </c>
    </row>
    <row r="127" spans="1:17" ht="14.4" customHeight="1" x14ac:dyDescent="0.3">
      <c r="A127" s="831" t="s">
        <v>575</v>
      </c>
      <c r="B127" s="832" t="s">
        <v>4050</v>
      </c>
      <c r="C127" s="832" t="s">
        <v>4122</v>
      </c>
      <c r="D127" s="832" t="s">
        <v>4158</v>
      </c>
      <c r="E127" s="832" t="s">
        <v>4159</v>
      </c>
      <c r="F127" s="849">
        <v>1</v>
      </c>
      <c r="G127" s="849">
        <v>17259</v>
      </c>
      <c r="H127" s="849">
        <v>0.25</v>
      </c>
      <c r="I127" s="849">
        <v>17259</v>
      </c>
      <c r="J127" s="849">
        <v>4</v>
      </c>
      <c r="K127" s="849">
        <v>69036</v>
      </c>
      <c r="L127" s="849">
        <v>1</v>
      </c>
      <c r="M127" s="849">
        <v>17259</v>
      </c>
      <c r="N127" s="849"/>
      <c r="O127" s="849"/>
      <c r="P127" s="837"/>
      <c r="Q127" s="850"/>
    </row>
    <row r="128" spans="1:17" ht="14.4" customHeight="1" x14ac:dyDescent="0.3">
      <c r="A128" s="831" t="s">
        <v>575</v>
      </c>
      <c r="B128" s="832" t="s">
        <v>4050</v>
      </c>
      <c r="C128" s="832" t="s">
        <v>4122</v>
      </c>
      <c r="D128" s="832" t="s">
        <v>4160</v>
      </c>
      <c r="E128" s="832" t="s">
        <v>4161</v>
      </c>
      <c r="F128" s="849">
        <v>29</v>
      </c>
      <c r="G128" s="849">
        <v>406965.7</v>
      </c>
      <c r="H128" s="849">
        <v>7.2500000000000009</v>
      </c>
      <c r="I128" s="849">
        <v>14033.300000000001</v>
      </c>
      <c r="J128" s="849">
        <v>4</v>
      </c>
      <c r="K128" s="849">
        <v>56133.2</v>
      </c>
      <c r="L128" s="849">
        <v>1</v>
      </c>
      <c r="M128" s="849">
        <v>14033.3</v>
      </c>
      <c r="N128" s="849"/>
      <c r="O128" s="849"/>
      <c r="P128" s="837"/>
      <c r="Q128" s="850"/>
    </row>
    <row r="129" spans="1:17" ht="14.4" customHeight="1" x14ac:dyDescent="0.3">
      <c r="A129" s="831" t="s">
        <v>575</v>
      </c>
      <c r="B129" s="832" t="s">
        <v>4050</v>
      </c>
      <c r="C129" s="832" t="s">
        <v>4122</v>
      </c>
      <c r="D129" s="832" t="s">
        <v>4162</v>
      </c>
      <c r="E129" s="832" t="s">
        <v>4161</v>
      </c>
      <c r="F129" s="849">
        <v>14</v>
      </c>
      <c r="G129" s="849">
        <v>37491.439999999995</v>
      </c>
      <c r="H129" s="849">
        <v>6.9999999999999991</v>
      </c>
      <c r="I129" s="849">
        <v>2677.9599999999996</v>
      </c>
      <c r="J129" s="849">
        <v>2</v>
      </c>
      <c r="K129" s="849">
        <v>5355.92</v>
      </c>
      <c r="L129" s="849">
        <v>1</v>
      </c>
      <c r="M129" s="849">
        <v>2677.96</v>
      </c>
      <c r="N129" s="849"/>
      <c r="O129" s="849"/>
      <c r="P129" s="837"/>
      <c r="Q129" s="850"/>
    </row>
    <row r="130" spans="1:17" ht="14.4" customHeight="1" x14ac:dyDescent="0.3">
      <c r="A130" s="831" t="s">
        <v>575</v>
      </c>
      <c r="B130" s="832" t="s">
        <v>4050</v>
      </c>
      <c r="C130" s="832" t="s">
        <v>4122</v>
      </c>
      <c r="D130" s="832" t="s">
        <v>4163</v>
      </c>
      <c r="E130" s="832" t="s">
        <v>4164</v>
      </c>
      <c r="F130" s="849">
        <v>5</v>
      </c>
      <c r="G130" s="849">
        <v>16768.349999999999</v>
      </c>
      <c r="H130" s="849">
        <v>2.4999999999999996</v>
      </c>
      <c r="I130" s="849">
        <v>3353.6699999999996</v>
      </c>
      <c r="J130" s="849">
        <v>2</v>
      </c>
      <c r="K130" s="849">
        <v>6707.34</v>
      </c>
      <c r="L130" s="849">
        <v>1</v>
      </c>
      <c r="M130" s="849">
        <v>3353.67</v>
      </c>
      <c r="N130" s="849">
        <v>6</v>
      </c>
      <c r="O130" s="849">
        <v>20122.02</v>
      </c>
      <c r="P130" s="837">
        <v>3</v>
      </c>
      <c r="Q130" s="850">
        <v>3353.67</v>
      </c>
    </row>
    <row r="131" spans="1:17" ht="14.4" customHeight="1" x14ac:dyDescent="0.3">
      <c r="A131" s="831" t="s">
        <v>575</v>
      </c>
      <c r="B131" s="832" t="s">
        <v>4050</v>
      </c>
      <c r="C131" s="832" t="s">
        <v>4122</v>
      </c>
      <c r="D131" s="832" t="s">
        <v>4165</v>
      </c>
      <c r="E131" s="832" t="s">
        <v>4166</v>
      </c>
      <c r="F131" s="849"/>
      <c r="G131" s="849"/>
      <c r="H131" s="849"/>
      <c r="I131" s="849"/>
      <c r="J131" s="849">
        <v>0.5</v>
      </c>
      <c r="K131" s="849">
        <v>2150.4499999999998</v>
      </c>
      <c r="L131" s="849">
        <v>1</v>
      </c>
      <c r="M131" s="849">
        <v>4300.8999999999996</v>
      </c>
      <c r="N131" s="849"/>
      <c r="O131" s="849"/>
      <c r="P131" s="837"/>
      <c r="Q131" s="850"/>
    </row>
    <row r="132" spans="1:17" ht="14.4" customHeight="1" x14ac:dyDescent="0.3">
      <c r="A132" s="831" t="s">
        <v>575</v>
      </c>
      <c r="B132" s="832" t="s">
        <v>4050</v>
      </c>
      <c r="C132" s="832" t="s">
        <v>4122</v>
      </c>
      <c r="D132" s="832" t="s">
        <v>4167</v>
      </c>
      <c r="E132" s="832" t="s">
        <v>4168</v>
      </c>
      <c r="F132" s="849">
        <v>6</v>
      </c>
      <c r="G132" s="849">
        <v>257109.36</v>
      </c>
      <c r="H132" s="849"/>
      <c r="I132" s="849">
        <v>42851.56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575</v>
      </c>
      <c r="B133" s="832" t="s">
        <v>4050</v>
      </c>
      <c r="C133" s="832" t="s">
        <v>4122</v>
      </c>
      <c r="D133" s="832" t="s">
        <v>4169</v>
      </c>
      <c r="E133" s="832" t="s">
        <v>4170</v>
      </c>
      <c r="F133" s="849">
        <v>5</v>
      </c>
      <c r="G133" s="849">
        <v>23380</v>
      </c>
      <c r="H133" s="849">
        <v>1</v>
      </c>
      <c r="I133" s="849">
        <v>4676</v>
      </c>
      <c r="J133" s="849">
        <v>5</v>
      </c>
      <c r="K133" s="849">
        <v>23380</v>
      </c>
      <c r="L133" s="849">
        <v>1</v>
      </c>
      <c r="M133" s="849">
        <v>4676</v>
      </c>
      <c r="N133" s="849">
        <v>5</v>
      </c>
      <c r="O133" s="849">
        <v>23380</v>
      </c>
      <c r="P133" s="837">
        <v>1</v>
      </c>
      <c r="Q133" s="850">
        <v>4676</v>
      </c>
    </row>
    <row r="134" spans="1:17" ht="14.4" customHeight="1" x14ac:dyDescent="0.3">
      <c r="A134" s="831" t="s">
        <v>575</v>
      </c>
      <c r="B134" s="832" t="s">
        <v>4050</v>
      </c>
      <c r="C134" s="832" t="s">
        <v>4122</v>
      </c>
      <c r="D134" s="832" t="s">
        <v>4171</v>
      </c>
      <c r="E134" s="832" t="s">
        <v>4170</v>
      </c>
      <c r="F134" s="849">
        <v>2</v>
      </c>
      <c r="G134" s="849">
        <v>10478</v>
      </c>
      <c r="H134" s="849">
        <v>1</v>
      </c>
      <c r="I134" s="849">
        <v>5239</v>
      </c>
      <c r="J134" s="849">
        <v>2</v>
      </c>
      <c r="K134" s="849">
        <v>10478</v>
      </c>
      <c r="L134" s="849">
        <v>1</v>
      </c>
      <c r="M134" s="849">
        <v>5239</v>
      </c>
      <c r="N134" s="849">
        <v>1</v>
      </c>
      <c r="O134" s="849">
        <v>5239</v>
      </c>
      <c r="P134" s="837">
        <v>0.5</v>
      </c>
      <c r="Q134" s="850">
        <v>5239</v>
      </c>
    </row>
    <row r="135" spans="1:17" ht="14.4" customHeight="1" x14ac:dyDescent="0.3">
      <c r="A135" s="831" t="s">
        <v>575</v>
      </c>
      <c r="B135" s="832" t="s">
        <v>4050</v>
      </c>
      <c r="C135" s="832" t="s">
        <v>4122</v>
      </c>
      <c r="D135" s="832" t="s">
        <v>4172</v>
      </c>
      <c r="E135" s="832" t="s">
        <v>4170</v>
      </c>
      <c r="F135" s="849">
        <v>3</v>
      </c>
      <c r="G135" s="849">
        <v>17469</v>
      </c>
      <c r="H135" s="849">
        <v>3</v>
      </c>
      <c r="I135" s="849">
        <v>5823</v>
      </c>
      <c r="J135" s="849">
        <v>1</v>
      </c>
      <c r="K135" s="849">
        <v>5823</v>
      </c>
      <c r="L135" s="849">
        <v>1</v>
      </c>
      <c r="M135" s="849">
        <v>5823</v>
      </c>
      <c r="N135" s="849">
        <v>1</v>
      </c>
      <c r="O135" s="849">
        <v>5823</v>
      </c>
      <c r="P135" s="837">
        <v>1</v>
      </c>
      <c r="Q135" s="850">
        <v>5823</v>
      </c>
    </row>
    <row r="136" spans="1:17" ht="14.4" customHeight="1" x14ac:dyDescent="0.3">
      <c r="A136" s="831" t="s">
        <v>575</v>
      </c>
      <c r="B136" s="832" t="s">
        <v>4050</v>
      </c>
      <c r="C136" s="832" t="s">
        <v>4122</v>
      </c>
      <c r="D136" s="832" t="s">
        <v>4173</v>
      </c>
      <c r="E136" s="832" t="s">
        <v>4170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6376</v>
      </c>
      <c r="P136" s="837"/>
      <c r="Q136" s="850">
        <v>6376</v>
      </c>
    </row>
    <row r="137" spans="1:17" ht="14.4" customHeight="1" x14ac:dyDescent="0.3">
      <c r="A137" s="831" t="s">
        <v>575</v>
      </c>
      <c r="B137" s="832" t="s">
        <v>4050</v>
      </c>
      <c r="C137" s="832" t="s">
        <v>4122</v>
      </c>
      <c r="D137" s="832" t="s">
        <v>4174</v>
      </c>
      <c r="E137" s="832" t="s">
        <v>4175</v>
      </c>
      <c r="F137" s="849">
        <v>41</v>
      </c>
      <c r="G137" s="849">
        <v>24272</v>
      </c>
      <c r="H137" s="849">
        <v>1.1714285714285715</v>
      </c>
      <c r="I137" s="849">
        <v>592</v>
      </c>
      <c r="J137" s="849">
        <v>35</v>
      </c>
      <c r="K137" s="849">
        <v>20720</v>
      </c>
      <c r="L137" s="849">
        <v>1</v>
      </c>
      <c r="M137" s="849">
        <v>592</v>
      </c>
      <c r="N137" s="849">
        <v>35</v>
      </c>
      <c r="O137" s="849">
        <v>20720</v>
      </c>
      <c r="P137" s="837">
        <v>1</v>
      </c>
      <c r="Q137" s="850">
        <v>592</v>
      </c>
    </row>
    <row r="138" spans="1:17" ht="14.4" customHeight="1" x14ac:dyDescent="0.3">
      <c r="A138" s="831" t="s">
        <v>575</v>
      </c>
      <c r="B138" s="832" t="s">
        <v>4050</v>
      </c>
      <c r="C138" s="832" t="s">
        <v>4122</v>
      </c>
      <c r="D138" s="832" t="s">
        <v>4176</v>
      </c>
      <c r="E138" s="832" t="s">
        <v>4177</v>
      </c>
      <c r="F138" s="849">
        <v>3</v>
      </c>
      <c r="G138" s="849">
        <v>19780.050000000003</v>
      </c>
      <c r="H138" s="849">
        <v>3.0000000000000004</v>
      </c>
      <c r="I138" s="849">
        <v>6593.3500000000013</v>
      </c>
      <c r="J138" s="849">
        <v>1</v>
      </c>
      <c r="K138" s="849">
        <v>6593.35</v>
      </c>
      <c r="L138" s="849">
        <v>1</v>
      </c>
      <c r="M138" s="849">
        <v>6593.35</v>
      </c>
      <c r="N138" s="849">
        <v>1</v>
      </c>
      <c r="O138" s="849">
        <v>6593.35</v>
      </c>
      <c r="P138" s="837">
        <v>1</v>
      </c>
      <c r="Q138" s="850">
        <v>6593.35</v>
      </c>
    </row>
    <row r="139" spans="1:17" ht="14.4" customHeight="1" x14ac:dyDescent="0.3">
      <c r="A139" s="831" t="s">
        <v>575</v>
      </c>
      <c r="B139" s="832" t="s">
        <v>4050</v>
      </c>
      <c r="C139" s="832" t="s">
        <v>4122</v>
      </c>
      <c r="D139" s="832" t="s">
        <v>4178</v>
      </c>
      <c r="E139" s="832" t="s">
        <v>4177</v>
      </c>
      <c r="F139" s="849">
        <v>4</v>
      </c>
      <c r="G139" s="849">
        <v>7915.76</v>
      </c>
      <c r="H139" s="849">
        <v>0.66666666666666674</v>
      </c>
      <c r="I139" s="849">
        <v>1978.94</v>
      </c>
      <c r="J139" s="849">
        <v>6</v>
      </c>
      <c r="K139" s="849">
        <v>11873.64</v>
      </c>
      <c r="L139" s="849">
        <v>1</v>
      </c>
      <c r="M139" s="849">
        <v>1978.9399999999998</v>
      </c>
      <c r="N139" s="849">
        <v>5</v>
      </c>
      <c r="O139" s="849">
        <v>9894.7000000000007</v>
      </c>
      <c r="P139" s="837">
        <v>0.83333333333333348</v>
      </c>
      <c r="Q139" s="850">
        <v>1978.94</v>
      </c>
    </row>
    <row r="140" spans="1:17" ht="14.4" customHeight="1" x14ac:dyDescent="0.3">
      <c r="A140" s="831" t="s">
        <v>575</v>
      </c>
      <c r="B140" s="832" t="s">
        <v>4050</v>
      </c>
      <c r="C140" s="832" t="s">
        <v>4122</v>
      </c>
      <c r="D140" s="832" t="s">
        <v>4179</v>
      </c>
      <c r="E140" s="832" t="s">
        <v>4180</v>
      </c>
      <c r="F140" s="849">
        <v>102</v>
      </c>
      <c r="G140" s="849">
        <v>1335282</v>
      </c>
      <c r="H140" s="849">
        <v>1.9615384615384615</v>
      </c>
      <c r="I140" s="849">
        <v>13091</v>
      </c>
      <c r="J140" s="849">
        <v>52</v>
      </c>
      <c r="K140" s="849">
        <v>680732</v>
      </c>
      <c r="L140" s="849">
        <v>1</v>
      </c>
      <c r="M140" s="849">
        <v>13091</v>
      </c>
      <c r="N140" s="849">
        <v>3</v>
      </c>
      <c r="O140" s="849">
        <v>39273</v>
      </c>
      <c r="P140" s="837">
        <v>5.7692307692307696E-2</v>
      </c>
      <c r="Q140" s="850">
        <v>13091</v>
      </c>
    </row>
    <row r="141" spans="1:17" ht="14.4" customHeight="1" x14ac:dyDescent="0.3">
      <c r="A141" s="831" t="s">
        <v>575</v>
      </c>
      <c r="B141" s="832" t="s">
        <v>4050</v>
      </c>
      <c r="C141" s="832" t="s">
        <v>4122</v>
      </c>
      <c r="D141" s="832" t="s">
        <v>4181</v>
      </c>
      <c r="E141" s="832" t="s">
        <v>4182</v>
      </c>
      <c r="F141" s="849">
        <v>20</v>
      </c>
      <c r="G141" s="849">
        <v>51465.8</v>
      </c>
      <c r="H141" s="849">
        <v>10</v>
      </c>
      <c r="I141" s="849">
        <v>2573.29</v>
      </c>
      <c r="J141" s="849">
        <v>2</v>
      </c>
      <c r="K141" s="849">
        <v>5146.58</v>
      </c>
      <c r="L141" s="849">
        <v>1</v>
      </c>
      <c r="M141" s="849">
        <v>2573.29</v>
      </c>
      <c r="N141" s="849"/>
      <c r="O141" s="849"/>
      <c r="P141" s="837"/>
      <c r="Q141" s="850"/>
    </row>
    <row r="142" spans="1:17" ht="14.4" customHeight="1" x14ac:dyDescent="0.3">
      <c r="A142" s="831" t="s">
        <v>575</v>
      </c>
      <c r="B142" s="832" t="s">
        <v>4050</v>
      </c>
      <c r="C142" s="832" t="s">
        <v>4122</v>
      </c>
      <c r="D142" s="832" t="s">
        <v>4183</v>
      </c>
      <c r="E142" s="832" t="s">
        <v>4161</v>
      </c>
      <c r="F142" s="849">
        <v>8</v>
      </c>
      <c r="G142" s="849">
        <v>32890</v>
      </c>
      <c r="H142" s="849">
        <v>4</v>
      </c>
      <c r="I142" s="849">
        <v>4111.25</v>
      </c>
      <c r="J142" s="849">
        <v>2</v>
      </c>
      <c r="K142" s="849">
        <v>8222.5</v>
      </c>
      <c r="L142" s="849">
        <v>1</v>
      </c>
      <c r="M142" s="849">
        <v>4111.25</v>
      </c>
      <c r="N142" s="849"/>
      <c r="O142" s="849"/>
      <c r="P142" s="837"/>
      <c r="Q142" s="850"/>
    </row>
    <row r="143" spans="1:17" ht="14.4" customHeight="1" x14ac:dyDescent="0.3">
      <c r="A143" s="831" t="s">
        <v>575</v>
      </c>
      <c r="B143" s="832" t="s">
        <v>4050</v>
      </c>
      <c r="C143" s="832" t="s">
        <v>4122</v>
      </c>
      <c r="D143" s="832" t="s">
        <v>4184</v>
      </c>
      <c r="E143" s="832" t="s">
        <v>4185</v>
      </c>
      <c r="F143" s="849">
        <v>8</v>
      </c>
      <c r="G143" s="849">
        <v>14732.96</v>
      </c>
      <c r="H143" s="849">
        <v>2</v>
      </c>
      <c r="I143" s="849">
        <v>1841.62</v>
      </c>
      <c r="J143" s="849">
        <v>4</v>
      </c>
      <c r="K143" s="849">
        <v>7366.48</v>
      </c>
      <c r="L143" s="849">
        <v>1</v>
      </c>
      <c r="M143" s="849">
        <v>1841.62</v>
      </c>
      <c r="N143" s="849">
        <v>8</v>
      </c>
      <c r="O143" s="849">
        <v>14732.96</v>
      </c>
      <c r="P143" s="837">
        <v>2</v>
      </c>
      <c r="Q143" s="850">
        <v>1841.62</v>
      </c>
    </row>
    <row r="144" spans="1:17" ht="14.4" customHeight="1" x14ac:dyDescent="0.3">
      <c r="A144" s="831" t="s">
        <v>575</v>
      </c>
      <c r="B144" s="832" t="s">
        <v>4050</v>
      </c>
      <c r="C144" s="832" t="s">
        <v>4122</v>
      </c>
      <c r="D144" s="832" t="s">
        <v>4186</v>
      </c>
      <c r="E144" s="832" t="s">
        <v>4185</v>
      </c>
      <c r="F144" s="849">
        <v>1</v>
      </c>
      <c r="G144" s="849">
        <v>16286.45</v>
      </c>
      <c r="H144" s="849">
        <v>1</v>
      </c>
      <c r="I144" s="849">
        <v>16286.45</v>
      </c>
      <c r="J144" s="849">
        <v>1</v>
      </c>
      <c r="K144" s="849">
        <v>16286.45</v>
      </c>
      <c r="L144" s="849">
        <v>1</v>
      </c>
      <c r="M144" s="849">
        <v>16286.45</v>
      </c>
      <c r="N144" s="849">
        <v>1</v>
      </c>
      <c r="O144" s="849">
        <v>16286.45</v>
      </c>
      <c r="P144" s="837">
        <v>1</v>
      </c>
      <c r="Q144" s="850">
        <v>16286.45</v>
      </c>
    </row>
    <row r="145" spans="1:17" ht="14.4" customHeight="1" x14ac:dyDescent="0.3">
      <c r="A145" s="831" t="s">
        <v>575</v>
      </c>
      <c r="B145" s="832" t="s">
        <v>4050</v>
      </c>
      <c r="C145" s="832" t="s">
        <v>4122</v>
      </c>
      <c r="D145" s="832" t="s">
        <v>4187</v>
      </c>
      <c r="E145" s="832" t="s">
        <v>4185</v>
      </c>
      <c r="F145" s="849">
        <v>1</v>
      </c>
      <c r="G145" s="849">
        <v>31129.25</v>
      </c>
      <c r="H145" s="849"/>
      <c r="I145" s="849">
        <v>31129.25</v>
      </c>
      <c r="J145" s="849"/>
      <c r="K145" s="849"/>
      <c r="L145" s="849"/>
      <c r="M145" s="849"/>
      <c r="N145" s="849">
        <v>1</v>
      </c>
      <c r="O145" s="849">
        <v>31129.25</v>
      </c>
      <c r="P145" s="837"/>
      <c r="Q145" s="850">
        <v>31129.25</v>
      </c>
    </row>
    <row r="146" spans="1:17" ht="14.4" customHeight="1" x14ac:dyDescent="0.3">
      <c r="A146" s="831" t="s">
        <v>575</v>
      </c>
      <c r="B146" s="832" t="s">
        <v>4050</v>
      </c>
      <c r="C146" s="832" t="s">
        <v>4122</v>
      </c>
      <c r="D146" s="832" t="s">
        <v>4188</v>
      </c>
      <c r="E146" s="832" t="s">
        <v>4189</v>
      </c>
      <c r="F146" s="849">
        <v>14</v>
      </c>
      <c r="G146" s="849">
        <v>82861.37999999999</v>
      </c>
      <c r="H146" s="849">
        <v>1.1666666666666667</v>
      </c>
      <c r="I146" s="849">
        <v>5918.6699999999992</v>
      </c>
      <c r="J146" s="849">
        <v>12</v>
      </c>
      <c r="K146" s="849">
        <v>71024.039999999994</v>
      </c>
      <c r="L146" s="849">
        <v>1</v>
      </c>
      <c r="M146" s="849">
        <v>5918.6699999999992</v>
      </c>
      <c r="N146" s="849">
        <v>3</v>
      </c>
      <c r="O146" s="849">
        <v>17756.010000000002</v>
      </c>
      <c r="P146" s="837">
        <v>0.25000000000000006</v>
      </c>
      <c r="Q146" s="850">
        <v>5918.670000000001</v>
      </c>
    </row>
    <row r="147" spans="1:17" ht="14.4" customHeight="1" x14ac:dyDescent="0.3">
      <c r="A147" s="831" t="s">
        <v>575</v>
      </c>
      <c r="B147" s="832" t="s">
        <v>4050</v>
      </c>
      <c r="C147" s="832" t="s">
        <v>4122</v>
      </c>
      <c r="D147" s="832" t="s">
        <v>4190</v>
      </c>
      <c r="E147" s="832" t="s">
        <v>4189</v>
      </c>
      <c r="F147" s="849">
        <v>3</v>
      </c>
      <c r="G147" s="849">
        <v>24860.28</v>
      </c>
      <c r="H147" s="849">
        <v>0.75</v>
      </c>
      <c r="I147" s="849">
        <v>8286.76</v>
      </c>
      <c r="J147" s="849">
        <v>4</v>
      </c>
      <c r="K147" s="849">
        <v>33147.040000000001</v>
      </c>
      <c r="L147" s="849">
        <v>1</v>
      </c>
      <c r="M147" s="849">
        <v>8286.76</v>
      </c>
      <c r="N147" s="849">
        <v>1</v>
      </c>
      <c r="O147" s="849">
        <v>8286.76</v>
      </c>
      <c r="P147" s="837">
        <v>0.25</v>
      </c>
      <c r="Q147" s="850">
        <v>8286.76</v>
      </c>
    </row>
    <row r="148" spans="1:17" ht="14.4" customHeight="1" x14ac:dyDescent="0.3">
      <c r="A148" s="831" t="s">
        <v>575</v>
      </c>
      <c r="B148" s="832" t="s">
        <v>4050</v>
      </c>
      <c r="C148" s="832" t="s">
        <v>4122</v>
      </c>
      <c r="D148" s="832" t="s">
        <v>4191</v>
      </c>
      <c r="E148" s="832" t="s">
        <v>4189</v>
      </c>
      <c r="F148" s="849">
        <v>74</v>
      </c>
      <c r="G148" s="849">
        <v>213660.94</v>
      </c>
      <c r="H148" s="849">
        <v>1.0422535211267605</v>
      </c>
      <c r="I148" s="849">
        <v>2887.31</v>
      </c>
      <c r="J148" s="849">
        <v>71</v>
      </c>
      <c r="K148" s="849">
        <v>204999.01</v>
      </c>
      <c r="L148" s="849">
        <v>1</v>
      </c>
      <c r="M148" s="849">
        <v>2887.31</v>
      </c>
      <c r="N148" s="849">
        <v>32</v>
      </c>
      <c r="O148" s="849">
        <v>92393.919999999998</v>
      </c>
      <c r="P148" s="837">
        <v>0.45070422535211263</v>
      </c>
      <c r="Q148" s="850">
        <v>2887.31</v>
      </c>
    </row>
    <row r="149" spans="1:17" ht="14.4" customHeight="1" x14ac:dyDescent="0.3">
      <c r="A149" s="831" t="s">
        <v>575</v>
      </c>
      <c r="B149" s="832" t="s">
        <v>4050</v>
      </c>
      <c r="C149" s="832" t="s">
        <v>4122</v>
      </c>
      <c r="D149" s="832" t="s">
        <v>4192</v>
      </c>
      <c r="E149" s="832" t="s">
        <v>4193</v>
      </c>
      <c r="F149" s="849">
        <v>7</v>
      </c>
      <c r="G149" s="849">
        <v>47952.520000000004</v>
      </c>
      <c r="H149" s="849"/>
      <c r="I149" s="849">
        <v>6850.3600000000006</v>
      </c>
      <c r="J149" s="849"/>
      <c r="K149" s="849"/>
      <c r="L149" s="849"/>
      <c r="M149" s="849"/>
      <c r="N149" s="849">
        <v>3</v>
      </c>
      <c r="O149" s="849">
        <v>20551.079999999998</v>
      </c>
      <c r="P149" s="837"/>
      <c r="Q149" s="850">
        <v>6850.36</v>
      </c>
    </row>
    <row r="150" spans="1:17" ht="14.4" customHeight="1" x14ac:dyDescent="0.3">
      <c r="A150" s="831" t="s">
        <v>575</v>
      </c>
      <c r="B150" s="832" t="s">
        <v>4050</v>
      </c>
      <c r="C150" s="832" t="s">
        <v>4122</v>
      </c>
      <c r="D150" s="832" t="s">
        <v>4194</v>
      </c>
      <c r="E150" s="832" t="s">
        <v>4195</v>
      </c>
      <c r="F150" s="849">
        <v>233</v>
      </c>
      <c r="G150" s="849">
        <v>1894989</v>
      </c>
      <c r="H150" s="849">
        <v>2.7738095238095237</v>
      </c>
      <c r="I150" s="849">
        <v>8133</v>
      </c>
      <c r="J150" s="849">
        <v>84</v>
      </c>
      <c r="K150" s="849">
        <v>683172</v>
      </c>
      <c r="L150" s="849">
        <v>1</v>
      </c>
      <c r="M150" s="849">
        <v>8133</v>
      </c>
      <c r="N150" s="849">
        <v>38</v>
      </c>
      <c r="O150" s="849">
        <v>309054</v>
      </c>
      <c r="P150" s="837">
        <v>0.45238095238095238</v>
      </c>
      <c r="Q150" s="850">
        <v>8133</v>
      </c>
    </row>
    <row r="151" spans="1:17" ht="14.4" customHeight="1" x14ac:dyDescent="0.3">
      <c r="A151" s="831" t="s">
        <v>575</v>
      </c>
      <c r="B151" s="832" t="s">
        <v>4050</v>
      </c>
      <c r="C151" s="832" t="s">
        <v>4122</v>
      </c>
      <c r="D151" s="832" t="s">
        <v>4196</v>
      </c>
      <c r="E151" s="832" t="s">
        <v>4197</v>
      </c>
      <c r="F151" s="849"/>
      <c r="G151" s="849"/>
      <c r="H151" s="849"/>
      <c r="I151" s="849"/>
      <c r="J151" s="849">
        <v>1</v>
      </c>
      <c r="K151" s="849">
        <v>6246</v>
      </c>
      <c r="L151" s="849">
        <v>1</v>
      </c>
      <c r="M151" s="849">
        <v>6246</v>
      </c>
      <c r="N151" s="849"/>
      <c r="O151" s="849"/>
      <c r="P151" s="837"/>
      <c r="Q151" s="850"/>
    </row>
    <row r="152" spans="1:17" ht="14.4" customHeight="1" x14ac:dyDescent="0.3">
      <c r="A152" s="831" t="s">
        <v>575</v>
      </c>
      <c r="B152" s="832" t="s">
        <v>4050</v>
      </c>
      <c r="C152" s="832" t="s">
        <v>4122</v>
      </c>
      <c r="D152" s="832" t="s">
        <v>4198</v>
      </c>
      <c r="E152" s="832" t="s">
        <v>4195</v>
      </c>
      <c r="F152" s="849">
        <v>105</v>
      </c>
      <c r="G152" s="849">
        <v>603645</v>
      </c>
      <c r="H152" s="849">
        <v>2.625</v>
      </c>
      <c r="I152" s="849">
        <v>5749</v>
      </c>
      <c r="J152" s="849">
        <v>40</v>
      </c>
      <c r="K152" s="849">
        <v>229960</v>
      </c>
      <c r="L152" s="849">
        <v>1</v>
      </c>
      <c r="M152" s="849">
        <v>5749</v>
      </c>
      <c r="N152" s="849">
        <v>18</v>
      </c>
      <c r="O152" s="849">
        <v>103482</v>
      </c>
      <c r="P152" s="837">
        <v>0.45</v>
      </c>
      <c r="Q152" s="850">
        <v>5749</v>
      </c>
    </row>
    <row r="153" spans="1:17" ht="14.4" customHeight="1" x14ac:dyDescent="0.3">
      <c r="A153" s="831" t="s">
        <v>575</v>
      </c>
      <c r="B153" s="832" t="s">
        <v>4050</v>
      </c>
      <c r="C153" s="832" t="s">
        <v>4122</v>
      </c>
      <c r="D153" s="832" t="s">
        <v>4199</v>
      </c>
      <c r="E153" s="832" t="s">
        <v>4197</v>
      </c>
      <c r="F153" s="849">
        <v>234</v>
      </c>
      <c r="G153" s="849">
        <v>636948</v>
      </c>
      <c r="H153" s="849">
        <v>2.4893617021276597</v>
      </c>
      <c r="I153" s="849">
        <v>2722</v>
      </c>
      <c r="J153" s="849">
        <v>94</v>
      </c>
      <c r="K153" s="849">
        <v>255868</v>
      </c>
      <c r="L153" s="849">
        <v>1</v>
      </c>
      <c r="M153" s="849">
        <v>2722</v>
      </c>
      <c r="N153" s="849">
        <v>38</v>
      </c>
      <c r="O153" s="849">
        <v>103436</v>
      </c>
      <c r="P153" s="837">
        <v>0.40425531914893614</v>
      </c>
      <c r="Q153" s="850">
        <v>2722</v>
      </c>
    </row>
    <row r="154" spans="1:17" ht="14.4" customHeight="1" x14ac:dyDescent="0.3">
      <c r="A154" s="831" t="s">
        <v>575</v>
      </c>
      <c r="B154" s="832" t="s">
        <v>4050</v>
      </c>
      <c r="C154" s="832" t="s">
        <v>4122</v>
      </c>
      <c r="D154" s="832" t="s">
        <v>4200</v>
      </c>
      <c r="E154" s="832" t="s">
        <v>4201</v>
      </c>
      <c r="F154" s="849">
        <v>1</v>
      </c>
      <c r="G154" s="849">
        <v>6373.64</v>
      </c>
      <c r="H154" s="849"/>
      <c r="I154" s="849">
        <v>6373.64</v>
      </c>
      <c r="J154" s="849"/>
      <c r="K154" s="849"/>
      <c r="L154" s="849"/>
      <c r="M154" s="849"/>
      <c r="N154" s="849">
        <v>6</v>
      </c>
      <c r="O154" s="849">
        <v>38241.839999999997</v>
      </c>
      <c r="P154" s="837"/>
      <c r="Q154" s="850">
        <v>6373.6399999999994</v>
      </c>
    </row>
    <row r="155" spans="1:17" ht="14.4" customHeight="1" x14ac:dyDescent="0.3">
      <c r="A155" s="831" t="s">
        <v>575</v>
      </c>
      <c r="B155" s="832" t="s">
        <v>4050</v>
      </c>
      <c r="C155" s="832" t="s">
        <v>4122</v>
      </c>
      <c r="D155" s="832" t="s">
        <v>4202</v>
      </c>
      <c r="E155" s="832" t="s">
        <v>4201</v>
      </c>
      <c r="F155" s="849">
        <v>16</v>
      </c>
      <c r="G155" s="849">
        <v>98612</v>
      </c>
      <c r="H155" s="849">
        <v>2</v>
      </c>
      <c r="I155" s="849">
        <v>6163.25</v>
      </c>
      <c r="J155" s="849">
        <v>8</v>
      </c>
      <c r="K155" s="849">
        <v>49306</v>
      </c>
      <c r="L155" s="849">
        <v>1</v>
      </c>
      <c r="M155" s="849">
        <v>6163.25</v>
      </c>
      <c r="N155" s="849">
        <v>11</v>
      </c>
      <c r="O155" s="849">
        <v>67795.75</v>
      </c>
      <c r="P155" s="837">
        <v>1.375</v>
      </c>
      <c r="Q155" s="850">
        <v>6163.25</v>
      </c>
    </row>
    <row r="156" spans="1:17" ht="14.4" customHeight="1" x14ac:dyDescent="0.3">
      <c r="A156" s="831" t="s">
        <v>575</v>
      </c>
      <c r="B156" s="832" t="s">
        <v>4050</v>
      </c>
      <c r="C156" s="832" t="s">
        <v>4122</v>
      </c>
      <c r="D156" s="832" t="s">
        <v>4203</v>
      </c>
      <c r="E156" s="832" t="s">
        <v>4201</v>
      </c>
      <c r="F156" s="849">
        <v>19</v>
      </c>
      <c r="G156" s="849">
        <v>20360.400000000001</v>
      </c>
      <c r="H156" s="849">
        <v>2.3750000000000004</v>
      </c>
      <c r="I156" s="849">
        <v>1071.6000000000001</v>
      </c>
      <c r="J156" s="849">
        <v>8</v>
      </c>
      <c r="K156" s="849">
        <v>8572.7999999999993</v>
      </c>
      <c r="L156" s="849">
        <v>1</v>
      </c>
      <c r="M156" s="849">
        <v>1071.5999999999999</v>
      </c>
      <c r="N156" s="849">
        <v>22</v>
      </c>
      <c r="O156" s="849">
        <v>23575.199999999997</v>
      </c>
      <c r="P156" s="837">
        <v>2.75</v>
      </c>
      <c r="Q156" s="850">
        <v>1071.5999999999999</v>
      </c>
    </row>
    <row r="157" spans="1:17" ht="14.4" customHeight="1" x14ac:dyDescent="0.3">
      <c r="A157" s="831" t="s">
        <v>575</v>
      </c>
      <c r="B157" s="832" t="s">
        <v>4050</v>
      </c>
      <c r="C157" s="832" t="s">
        <v>4122</v>
      </c>
      <c r="D157" s="832" t="s">
        <v>4204</v>
      </c>
      <c r="E157" s="832" t="s">
        <v>4205</v>
      </c>
      <c r="F157" s="849">
        <v>3</v>
      </c>
      <c r="G157" s="849">
        <v>187974</v>
      </c>
      <c r="H157" s="849">
        <v>0.42857142857142855</v>
      </c>
      <c r="I157" s="849">
        <v>62658</v>
      </c>
      <c r="J157" s="849">
        <v>7</v>
      </c>
      <c r="K157" s="849">
        <v>438606</v>
      </c>
      <c r="L157" s="849">
        <v>1</v>
      </c>
      <c r="M157" s="849">
        <v>62658</v>
      </c>
      <c r="N157" s="849">
        <v>8</v>
      </c>
      <c r="O157" s="849">
        <v>501264</v>
      </c>
      <c r="P157" s="837">
        <v>1.1428571428571428</v>
      </c>
      <c r="Q157" s="850">
        <v>62658</v>
      </c>
    </row>
    <row r="158" spans="1:17" ht="14.4" customHeight="1" x14ac:dyDescent="0.3">
      <c r="A158" s="831" t="s">
        <v>575</v>
      </c>
      <c r="B158" s="832" t="s">
        <v>4050</v>
      </c>
      <c r="C158" s="832" t="s">
        <v>4122</v>
      </c>
      <c r="D158" s="832" t="s">
        <v>4206</v>
      </c>
      <c r="E158" s="832" t="s">
        <v>4205</v>
      </c>
      <c r="F158" s="849"/>
      <c r="G158" s="849"/>
      <c r="H158" s="849"/>
      <c r="I158" s="849"/>
      <c r="J158" s="849"/>
      <c r="K158" s="849"/>
      <c r="L158" s="849"/>
      <c r="M158" s="849"/>
      <c r="N158" s="849">
        <v>1</v>
      </c>
      <c r="O158" s="849">
        <v>61920</v>
      </c>
      <c r="P158" s="837"/>
      <c r="Q158" s="850">
        <v>61920</v>
      </c>
    </row>
    <row r="159" spans="1:17" ht="14.4" customHeight="1" x14ac:dyDescent="0.3">
      <c r="A159" s="831" t="s">
        <v>575</v>
      </c>
      <c r="B159" s="832" t="s">
        <v>4050</v>
      </c>
      <c r="C159" s="832" t="s">
        <v>4122</v>
      </c>
      <c r="D159" s="832" t="s">
        <v>4207</v>
      </c>
      <c r="E159" s="832" t="s">
        <v>4208</v>
      </c>
      <c r="F159" s="849">
        <v>2</v>
      </c>
      <c r="G159" s="849">
        <v>39120</v>
      </c>
      <c r="H159" s="849"/>
      <c r="I159" s="849">
        <v>19560</v>
      </c>
      <c r="J159" s="849"/>
      <c r="K159" s="849"/>
      <c r="L159" s="849"/>
      <c r="M159" s="849"/>
      <c r="N159" s="849"/>
      <c r="O159" s="849"/>
      <c r="P159" s="837"/>
      <c r="Q159" s="850"/>
    </row>
    <row r="160" spans="1:17" ht="14.4" customHeight="1" x14ac:dyDescent="0.3">
      <c r="A160" s="831" t="s">
        <v>575</v>
      </c>
      <c r="B160" s="832" t="s">
        <v>4050</v>
      </c>
      <c r="C160" s="832" t="s">
        <v>4122</v>
      </c>
      <c r="D160" s="832" t="s">
        <v>4209</v>
      </c>
      <c r="E160" s="832" t="s">
        <v>4210</v>
      </c>
      <c r="F160" s="849"/>
      <c r="G160" s="849"/>
      <c r="H160" s="849"/>
      <c r="I160" s="849"/>
      <c r="J160" s="849"/>
      <c r="K160" s="849"/>
      <c r="L160" s="849"/>
      <c r="M160" s="849"/>
      <c r="N160" s="849">
        <v>4</v>
      </c>
      <c r="O160" s="849">
        <v>23343.040000000001</v>
      </c>
      <c r="P160" s="837"/>
      <c r="Q160" s="850">
        <v>5835.76</v>
      </c>
    </row>
    <row r="161" spans="1:17" ht="14.4" customHeight="1" x14ac:dyDescent="0.3">
      <c r="A161" s="831" t="s">
        <v>575</v>
      </c>
      <c r="B161" s="832" t="s">
        <v>4050</v>
      </c>
      <c r="C161" s="832" t="s">
        <v>4122</v>
      </c>
      <c r="D161" s="832" t="s">
        <v>4065</v>
      </c>
      <c r="E161" s="832" t="s">
        <v>4211</v>
      </c>
      <c r="F161" s="849"/>
      <c r="G161" s="849"/>
      <c r="H161" s="849"/>
      <c r="I161" s="849"/>
      <c r="J161" s="849"/>
      <c r="K161" s="849"/>
      <c r="L161" s="849"/>
      <c r="M161" s="849"/>
      <c r="N161" s="849">
        <v>0.6</v>
      </c>
      <c r="O161" s="849">
        <v>2874.37</v>
      </c>
      <c r="P161" s="837"/>
      <c r="Q161" s="850">
        <v>4790.6166666666668</v>
      </c>
    </row>
    <row r="162" spans="1:17" ht="14.4" customHeight="1" x14ac:dyDescent="0.3">
      <c r="A162" s="831" t="s">
        <v>575</v>
      </c>
      <c r="B162" s="832" t="s">
        <v>4050</v>
      </c>
      <c r="C162" s="832" t="s">
        <v>4122</v>
      </c>
      <c r="D162" s="832" t="s">
        <v>4212</v>
      </c>
      <c r="E162" s="832" t="s">
        <v>4213</v>
      </c>
      <c r="F162" s="849">
        <v>2</v>
      </c>
      <c r="G162" s="849">
        <v>11047.64</v>
      </c>
      <c r="H162" s="849"/>
      <c r="I162" s="849">
        <v>5523.82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575</v>
      </c>
      <c r="B163" s="832" t="s">
        <v>4050</v>
      </c>
      <c r="C163" s="832" t="s">
        <v>4122</v>
      </c>
      <c r="D163" s="832" t="s">
        <v>4214</v>
      </c>
      <c r="E163" s="832" t="s">
        <v>4215</v>
      </c>
      <c r="F163" s="849"/>
      <c r="G163" s="849"/>
      <c r="H163" s="849"/>
      <c r="I163" s="849"/>
      <c r="J163" s="849">
        <v>1</v>
      </c>
      <c r="K163" s="849">
        <v>8073</v>
      </c>
      <c r="L163" s="849">
        <v>1</v>
      </c>
      <c r="M163" s="849">
        <v>8073</v>
      </c>
      <c r="N163" s="849"/>
      <c r="O163" s="849"/>
      <c r="P163" s="837"/>
      <c r="Q163" s="850"/>
    </row>
    <row r="164" spans="1:17" ht="14.4" customHeight="1" x14ac:dyDescent="0.3">
      <c r="A164" s="831" t="s">
        <v>575</v>
      </c>
      <c r="B164" s="832" t="s">
        <v>4050</v>
      </c>
      <c r="C164" s="832" t="s">
        <v>4122</v>
      </c>
      <c r="D164" s="832" t="s">
        <v>4216</v>
      </c>
      <c r="E164" s="832" t="s">
        <v>4217</v>
      </c>
      <c r="F164" s="849">
        <v>3</v>
      </c>
      <c r="G164" s="849">
        <v>26241</v>
      </c>
      <c r="H164" s="849">
        <v>3</v>
      </c>
      <c r="I164" s="849">
        <v>8747</v>
      </c>
      <c r="J164" s="849">
        <v>1</v>
      </c>
      <c r="K164" s="849">
        <v>8747</v>
      </c>
      <c r="L164" s="849">
        <v>1</v>
      </c>
      <c r="M164" s="849">
        <v>8747</v>
      </c>
      <c r="N164" s="849"/>
      <c r="O164" s="849"/>
      <c r="P164" s="837"/>
      <c r="Q164" s="850"/>
    </row>
    <row r="165" spans="1:17" ht="14.4" customHeight="1" x14ac:dyDescent="0.3">
      <c r="A165" s="831" t="s">
        <v>575</v>
      </c>
      <c r="B165" s="832" t="s">
        <v>4050</v>
      </c>
      <c r="C165" s="832" t="s">
        <v>4122</v>
      </c>
      <c r="D165" s="832" t="s">
        <v>4218</v>
      </c>
      <c r="E165" s="832" t="s">
        <v>4217</v>
      </c>
      <c r="F165" s="849">
        <v>4</v>
      </c>
      <c r="G165" s="849">
        <v>22440</v>
      </c>
      <c r="H165" s="849"/>
      <c r="I165" s="849">
        <v>5610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" customHeight="1" x14ac:dyDescent="0.3">
      <c r="A166" s="831" t="s">
        <v>575</v>
      </c>
      <c r="B166" s="832" t="s">
        <v>4050</v>
      </c>
      <c r="C166" s="832" t="s">
        <v>4122</v>
      </c>
      <c r="D166" s="832" t="s">
        <v>4219</v>
      </c>
      <c r="E166" s="832" t="s">
        <v>4217</v>
      </c>
      <c r="F166" s="849">
        <v>5</v>
      </c>
      <c r="G166" s="849">
        <v>30770</v>
      </c>
      <c r="H166" s="849"/>
      <c r="I166" s="849">
        <v>6154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" customHeight="1" x14ac:dyDescent="0.3">
      <c r="A167" s="831" t="s">
        <v>575</v>
      </c>
      <c r="B167" s="832" t="s">
        <v>4050</v>
      </c>
      <c r="C167" s="832" t="s">
        <v>4122</v>
      </c>
      <c r="D167" s="832" t="s">
        <v>4220</v>
      </c>
      <c r="E167" s="832" t="s">
        <v>4221</v>
      </c>
      <c r="F167" s="849">
        <v>6</v>
      </c>
      <c r="G167" s="849">
        <v>87906.420000000013</v>
      </c>
      <c r="H167" s="849">
        <v>6.0000000000000009</v>
      </c>
      <c r="I167" s="849">
        <v>14651.070000000002</v>
      </c>
      <c r="J167" s="849">
        <v>1</v>
      </c>
      <c r="K167" s="849">
        <v>14651.07</v>
      </c>
      <c r="L167" s="849">
        <v>1</v>
      </c>
      <c r="M167" s="849">
        <v>14651.07</v>
      </c>
      <c r="N167" s="849"/>
      <c r="O167" s="849"/>
      <c r="P167" s="837"/>
      <c r="Q167" s="850"/>
    </row>
    <row r="168" spans="1:17" ht="14.4" customHeight="1" x14ac:dyDescent="0.3">
      <c r="A168" s="831" t="s">
        <v>575</v>
      </c>
      <c r="B168" s="832" t="s">
        <v>4050</v>
      </c>
      <c r="C168" s="832" t="s">
        <v>4122</v>
      </c>
      <c r="D168" s="832" t="s">
        <v>4222</v>
      </c>
      <c r="E168" s="832" t="s">
        <v>4221</v>
      </c>
      <c r="F168" s="849">
        <v>8</v>
      </c>
      <c r="G168" s="849">
        <v>32027.759999999998</v>
      </c>
      <c r="H168" s="849"/>
      <c r="I168" s="849">
        <v>4003.47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" customHeight="1" x14ac:dyDescent="0.3">
      <c r="A169" s="831" t="s">
        <v>575</v>
      </c>
      <c r="B169" s="832" t="s">
        <v>4050</v>
      </c>
      <c r="C169" s="832" t="s">
        <v>4122</v>
      </c>
      <c r="D169" s="832" t="s">
        <v>4223</v>
      </c>
      <c r="E169" s="832" t="s">
        <v>4224</v>
      </c>
      <c r="F169" s="849"/>
      <c r="G169" s="849"/>
      <c r="H169" s="849"/>
      <c r="I169" s="849"/>
      <c r="J169" s="849">
        <v>5</v>
      </c>
      <c r="K169" s="849">
        <v>188104.5</v>
      </c>
      <c r="L169" s="849">
        <v>1</v>
      </c>
      <c r="M169" s="849">
        <v>37620.9</v>
      </c>
      <c r="N169" s="849">
        <v>1</v>
      </c>
      <c r="O169" s="849">
        <v>37620.9</v>
      </c>
      <c r="P169" s="837">
        <v>0.2</v>
      </c>
      <c r="Q169" s="850">
        <v>37620.9</v>
      </c>
    </row>
    <row r="170" spans="1:17" ht="14.4" customHeight="1" x14ac:dyDescent="0.3">
      <c r="A170" s="831" t="s">
        <v>575</v>
      </c>
      <c r="B170" s="832" t="s">
        <v>4050</v>
      </c>
      <c r="C170" s="832" t="s">
        <v>4122</v>
      </c>
      <c r="D170" s="832" t="s">
        <v>4225</v>
      </c>
      <c r="E170" s="832" t="s">
        <v>4226</v>
      </c>
      <c r="F170" s="849">
        <v>1</v>
      </c>
      <c r="G170" s="849">
        <v>15980.73</v>
      </c>
      <c r="H170" s="849"/>
      <c r="I170" s="849">
        <v>15980.73</v>
      </c>
      <c r="J170" s="849"/>
      <c r="K170" s="849"/>
      <c r="L170" s="849"/>
      <c r="M170" s="849"/>
      <c r="N170" s="849">
        <v>2</v>
      </c>
      <c r="O170" s="849">
        <v>31961.46</v>
      </c>
      <c r="P170" s="837"/>
      <c r="Q170" s="850">
        <v>15980.73</v>
      </c>
    </row>
    <row r="171" spans="1:17" ht="14.4" customHeight="1" x14ac:dyDescent="0.3">
      <c r="A171" s="831" t="s">
        <v>575</v>
      </c>
      <c r="B171" s="832" t="s">
        <v>4050</v>
      </c>
      <c r="C171" s="832" t="s">
        <v>4122</v>
      </c>
      <c r="D171" s="832" t="s">
        <v>4227</v>
      </c>
      <c r="E171" s="832" t="s">
        <v>4226</v>
      </c>
      <c r="F171" s="849">
        <v>4</v>
      </c>
      <c r="G171" s="849">
        <v>3283.2</v>
      </c>
      <c r="H171" s="849"/>
      <c r="I171" s="849">
        <v>820.8</v>
      </c>
      <c r="J171" s="849"/>
      <c r="K171" s="849"/>
      <c r="L171" s="849"/>
      <c r="M171" s="849"/>
      <c r="N171" s="849">
        <v>5</v>
      </c>
      <c r="O171" s="849">
        <v>4104</v>
      </c>
      <c r="P171" s="837"/>
      <c r="Q171" s="850">
        <v>820.8</v>
      </c>
    </row>
    <row r="172" spans="1:17" ht="14.4" customHeight="1" x14ac:dyDescent="0.3">
      <c r="A172" s="831" t="s">
        <v>575</v>
      </c>
      <c r="B172" s="832" t="s">
        <v>4050</v>
      </c>
      <c r="C172" s="832" t="s">
        <v>4122</v>
      </c>
      <c r="D172" s="832" t="s">
        <v>4228</v>
      </c>
      <c r="E172" s="832" t="s">
        <v>4226</v>
      </c>
      <c r="F172" s="849">
        <v>2</v>
      </c>
      <c r="G172" s="849">
        <v>13630.26</v>
      </c>
      <c r="H172" s="849"/>
      <c r="I172" s="849">
        <v>6815.13</v>
      </c>
      <c r="J172" s="849"/>
      <c r="K172" s="849"/>
      <c r="L172" s="849"/>
      <c r="M172" s="849"/>
      <c r="N172" s="849">
        <v>4</v>
      </c>
      <c r="O172" s="849">
        <v>27260.52</v>
      </c>
      <c r="P172" s="837"/>
      <c r="Q172" s="850">
        <v>6815.13</v>
      </c>
    </row>
    <row r="173" spans="1:17" ht="14.4" customHeight="1" x14ac:dyDescent="0.3">
      <c r="A173" s="831" t="s">
        <v>575</v>
      </c>
      <c r="B173" s="832" t="s">
        <v>4050</v>
      </c>
      <c r="C173" s="832" t="s">
        <v>4122</v>
      </c>
      <c r="D173" s="832" t="s">
        <v>4229</v>
      </c>
      <c r="E173" s="832" t="s">
        <v>4230</v>
      </c>
      <c r="F173" s="849">
        <v>1</v>
      </c>
      <c r="G173" s="849">
        <v>22007</v>
      </c>
      <c r="H173" s="849">
        <v>0.33333333333333331</v>
      </c>
      <c r="I173" s="849">
        <v>22007</v>
      </c>
      <c r="J173" s="849">
        <v>3</v>
      </c>
      <c r="K173" s="849">
        <v>66021</v>
      </c>
      <c r="L173" s="849">
        <v>1</v>
      </c>
      <c r="M173" s="849">
        <v>22007</v>
      </c>
      <c r="N173" s="849"/>
      <c r="O173" s="849"/>
      <c r="P173" s="837"/>
      <c r="Q173" s="850"/>
    </row>
    <row r="174" spans="1:17" ht="14.4" customHeight="1" x14ac:dyDescent="0.3">
      <c r="A174" s="831" t="s">
        <v>575</v>
      </c>
      <c r="B174" s="832" t="s">
        <v>4050</v>
      </c>
      <c r="C174" s="832" t="s">
        <v>4122</v>
      </c>
      <c r="D174" s="832" t="s">
        <v>4231</v>
      </c>
      <c r="E174" s="832" t="s">
        <v>4232</v>
      </c>
      <c r="F174" s="849"/>
      <c r="G174" s="849"/>
      <c r="H174" s="849"/>
      <c r="I174" s="849"/>
      <c r="J174" s="849"/>
      <c r="K174" s="849"/>
      <c r="L174" s="849"/>
      <c r="M174" s="849"/>
      <c r="N174" s="849">
        <v>1</v>
      </c>
      <c r="O174" s="849">
        <v>5983</v>
      </c>
      <c r="P174" s="837"/>
      <c r="Q174" s="850">
        <v>5983</v>
      </c>
    </row>
    <row r="175" spans="1:17" ht="14.4" customHeight="1" x14ac:dyDescent="0.3">
      <c r="A175" s="831" t="s">
        <v>575</v>
      </c>
      <c r="B175" s="832" t="s">
        <v>4050</v>
      </c>
      <c r="C175" s="832" t="s">
        <v>4122</v>
      </c>
      <c r="D175" s="832" t="s">
        <v>4233</v>
      </c>
      <c r="E175" s="832" t="s">
        <v>4232</v>
      </c>
      <c r="F175" s="849">
        <v>7</v>
      </c>
      <c r="G175" s="849">
        <v>45619</v>
      </c>
      <c r="H175" s="849">
        <v>1.4</v>
      </c>
      <c r="I175" s="849">
        <v>6517</v>
      </c>
      <c r="J175" s="849">
        <v>5</v>
      </c>
      <c r="K175" s="849">
        <v>32585</v>
      </c>
      <c r="L175" s="849">
        <v>1</v>
      </c>
      <c r="M175" s="849">
        <v>6517</v>
      </c>
      <c r="N175" s="849">
        <v>5</v>
      </c>
      <c r="O175" s="849">
        <v>32585</v>
      </c>
      <c r="P175" s="837">
        <v>1</v>
      </c>
      <c r="Q175" s="850">
        <v>6517</v>
      </c>
    </row>
    <row r="176" spans="1:17" ht="14.4" customHeight="1" x14ac:dyDescent="0.3">
      <c r="A176" s="831" t="s">
        <v>575</v>
      </c>
      <c r="B176" s="832" t="s">
        <v>4050</v>
      </c>
      <c r="C176" s="832" t="s">
        <v>4122</v>
      </c>
      <c r="D176" s="832" t="s">
        <v>4234</v>
      </c>
      <c r="E176" s="832" t="s">
        <v>4235</v>
      </c>
      <c r="F176" s="849">
        <v>1</v>
      </c>
      <c r="G176" s="849">
        <v>366628.15</v>
      </c>
      <c r="H176" s="849">
        <v>0.5</v>
      </c>
      <c r="I176" s="849">
        <v>366628.15</v>
      </c>
      <c r="J176" s="849">
        <v>2</v>
      </c>
      <c r="K176" s="849">
        <v>733256.3</v>
      </c>
      <c r="L176" s="849">
        <v>1</v>
      </c>
      <c r="M176" s="849">
        <v>366628.15</v>
      </c>
      <c r="N176" s="849">
        <v>2</v>
      </c>
      <c r="O176" s="849">
        <v>733256.3</v>
      </c>
      <c r="P176" s="837">
        <v>1</v>
      </c>
      <c r="Q176" s="850">
        <v>366628.15</v>
      </c>
    </row>
    <row r="177" spans="1:17" ht="14.4" customHeight="1" x14ac:dyDescent="0.3">
      <c r="A177" s="831" t="s">
        <v>575</v>
      </c>
      <c r="B177" s="832" t="s">
        <v>4050</v>
      </c>
      <c r="C177" s="832" t="s">
        <v>4122</v>
      </c>
      <c r="D177" s="832" t="s">
        <v>4236</v>
      </c>
      <c r="E177" s="832" t="s">
        <v>4237</v>
      </c>
      <c r="F177" s="849">
        <v>51.5</v>
      </c>
      <c r="G177" s="849">
        <v>871019.5</v>
      </c>
      <c r="H177" s="849">
        <v>3.4333333333333331</v>
      </c>
      <c r="I177" s="849">
        <v>16913</v>
      </c>
      <c r="J177" s="849">
        <v>15</v>
      </c>
      <c r="K177" s="849">
        <v>253695</v>
      </c>
      <c r="L177" s="849">
        <v>1</v>
      </c>
      <c r="M177" s="849">
        <v>16913</v>
      </c>
      <c r="N177" s="849">
        <v>37</v>
      </c>
      <c r="O177" s="849">
        <v>625781</v>
      </c>
      <c r="P177" s="837">
        <v>2.4666666666666668</v>
      </c>
      <c r="Q177" s="850">
        <v>16913</v>
      </c>
    </row>
    <row r="178" spans="1:17" ht="14.4" customHeight="1" x14ac:dyDescent="0.3">
      <c r="A178" s="831" t="s">
        <v>575</v>
      </c>
      <c r="B178" s="832" t="s">
        <v>4050</v>
      </c>
      <c r="C178" s="832" t="s">
        <v>4122</v>
      </c>
      <c r="D178" s="832" t="s">
        <v>4116</v>
      </c>
      <c r="E178" s="832" t="s">
        <v>4238</v>
      </c>
      <c r="F178" s="849"/>
      <c r="G178" s="849"/>
      <c r="H178" s="849"/>
      <c r="I178" s="849"/>
      <c r="J178" s="849"/>
      <c r="K178" s="849"/>
      <c r="L178" s="849"/>
      <c r="M178" s="849"/>
      <c r="N178" s="849">
        <v>1</v>
      </c>
      <c r="O178" s="849">
        <v>31465.87</v>
      </c>
      <c r="P178" s="837"/>
      <c r="Q178" s="850">
        <v>31465.87</v>
      </c>
    </row>
    <row r="179" spans="1:17" ht="14.4" customHeight="1" x14ac:dyDescent="0.3">
      <c r="A179" s="831" t="s">
        <v>575</v>
      </c>
      <c r="B179" s="832" t="s">
        <v>4050</v>
      </c>
      <c r="C179" s="832" t="s">
        <v>4122</v>
      </c>
      <c r="D179" s="832" t="s">
        <v>4085</v>
      </c>
      <c r="E179" s="832" t="s">
        <v>4239</v>
      </c>
      <c r="F179" s="849">
        <v>0.4</v>
      </c>
      <c r="G179" s="849">
        <v>632.4</v>
      </c>
      <c r="H179" s="849">
        <v>2</v>
      </c>
      <c r="I179" s="849">
        <v>1580.9999999999998</v>
      </c>
      <c r="J179" s="849">
        <v>0.2</v>
      </c>
      <c r="K179" s="849">
        <v>316.2</v>
      </c>
      <c r="L179" s="849">
        <v>1</v>
      </c>
      <c r="M179" s="849">
        <v>1580.9999999999998</v>
      </c>
      <c r="N179" s="849">
        <v>0.2</v>
      </c>
      <c r="O179" s="849">
        <v>316.2</v>
      </c>
      <c r="P179" s="837">
        <v>1</v>
      </c>
      <c r="Q179" s="850">
        <v>1580.9999999999998</v>
      </c>
    </row>
    <row r="180" spans="1:17" ht="14.4" customHeight="1" x14ac:dyDescent="0.3">
      <c r="A180" s="831" t="s">
        <v>575</v>
      </c>
      <c r="B180" s="832" t="s">
        <v>4050</v>
      </c>
      <c r="C180" s="832" t="s">
        <v>4122</v>
      </c>
      <c r="D180" s="832" t="s">
        <v>4240</v>
      </c>
      <c r="E180" s="832" t="s">
        <v>4241</v>
      </c>
      <c r="F180" s="849">
        <v>2</v>
      </c>
      <c r="G180" s="849">
        <v>31266</v>
      </c>
      <c r="H180" s="849">
        <v>0.5</v>
      </c>
      <c r="I180" s="849">
        <v>15633</v>
      </c>
      <c r="J180" s="849">
        <v>4</v>
      </c>
      <c r="K180" s="849">
        <v>62532</v>
      </c>
      <c r="L180" s="849">
        <v>1</v>
      </c>
      <c r="M180" s="849">
        <v>15633</v>
      </c>
      <c r="N180" s="849"/>
      <c r="O180" s="849"/>
      <c r="P180" s="837"/>
      <c r="Q180" s="850"/>
    </row>
    <row r="181" spans="1:17" ht="14.4" customHeight="1" x14ac:dyDescent="0.3">
      <c r="A181" s="831" t="s">
        <v>575</v>
      </c>
      <c r="B181" s="832" t="s">
        <v>4050</v>
      </c>
      <c r="C181" s="832" t="s">
        <v>4122</v>
      </c>
      <c r="D181" s="832" t="s">
        <v>4242</v>
      </c>
      <c r="E181" s="832" t="s">
        <v>4243</v>
      </c>
      <c r="F181" s="849">
        <v>4</v>
      </c>
      <c r="G181" s="849">
        <v>56660.08</v>
      </c>
      <c r="H181" s="849">
        <v>0.66666666666666674</v>
      </c>
      <c r="I181" s="849">
        <v>14165.02</v>
      </c>
      <c r="J181" s="849">
        <v>6</v>
      </c>
      <c r="K181" s="849">
        <v>84990.12</v>
      </c>
      <c r="L181" s="849">
        <v>1</v>
      </c>
      <c r="M181" s="849">
        <v>14165.019999999999</v>
      </c>
      <c r="N181" s="849"/>
      <c r="O181" s="849"/>
      <c r="P181" s="837"/>
      <c r="Q181" s="850"/>
    </row>
    <row r="182" spans="1:17" ht="14.4" customHeight="1" x14ac:dyDescent="0.3">
      <c r="A182" s="831" t="s">
        <v>575</v>
      </c>
      <c r="B182" s="832" t="s">
        <v>4050</v>
      </c>
      <c r="C182" s="832" t="s">
        <v>4122</v>
      </c>
      <c r="D182" s="832" t="s">
        <v>4244</v>
      </c>
      <c r="E182" s="832" t="s">
        <v>4243</v>
      </c>
      <c r="F182" s="849">
        <v>36</v>
      </c>
      <c r="G182" s="849">
        <v>492048</v>
      </c>
      <c r="H182" s="849">
        <v>2</v>
      </c>
      <c r="I182" s="849">
        <v>13668</v>
      </c>
      <c r="J182" s="849">
        <v>18</v>
      </c>
      <c r="K182" s="849">
        <v>246024</v>
      </c>
      <c r="L182" s="849">
        <v>1</v>
      </c>
      <c r="M182" s="849">
        <v>13668</v>
      </c>
      <c r="N182" s="849"/>
      <c r="O182" s="849"/>
      <c r="P182" s="837"/>
      <c r="Q182" s="850"/>
    </row>
    <row r="183" spans="1:17" ht="14.4" customHeight="1" x14ac:dyDescent="0.3">
      <c r="A183" s="831" t="s">
        <v>575</v>
      </c>
      <c r="B183" s="832" t="s">
        <v>4050</v>
      </c>
      <c r="C183" s="832" t="s">
        <v>4122</v>
      </c>
      <c r="D183" s="832" t="s">
        <v>4245</v>
      </c>
      <c r="E183" s="832" t="s">
        <v>4243</v>
      </c>
      <c r="F183" s="849">
        <v>40</v>
      </c>
      <c r="G183" s="849">
        <v>134105.60000000001</v>
      </c>
      <c r="H183" s="849">
        <v>1.8181818181818181</v>
      </c>
      <c r="I183" s="849">
        <v>3352.6400000000003</v>
      </c>
      <c r="J183" s="849">
        <v>22</v>
      </c>
      <c r="K183" s="849">
        <v>73758.080000000002</v>
      </c>
      <c r="L183" s="849">
        <v>1</v>
      </c>
      <c r="M183" s="849">
        <v>3352.64</v>
      </c>
      <c r="N183" s="849"/>
      <c r="O183" s="849"/>
      <c r="P183" s="837"/>
      <c r="Q183" s="850"/>
    </row>
    <row r="184" spans="1:17" ht="14.4" customHeight="1" x14ac:dyDescent="0.3">
      <c r="A184" s="831" t="s">
        <v>575</v>
      </c>
      <c r="B184" s="832" t="s">
        <v>4050</v>
      </c>
      <c r="C184" s="832" t="s">
        <v>4122</v>
      </c>
      <c r="D184" s="832" t="s">
        <v>4246</v>
      </c>
      <c r="E184" s="832" t="s">
        <v>4243</v>
      </c>
      <c r="F184" s="849">
        <v>42</v>
      </c>
      <c r="G184" s="849">
        <v>134977.92000000001</v>
      </c>
      <c r="H184" s="849">
        <v>1.6153846153846154</v>
      </c>
      <c r="I184" s="849">
        <v>3213.76</v>
      </c>
      <c r="J184" s="849">
        <v>26</v>
      </c>
      <c r="K184" s="849">
        <v>83557.760000000009</v>
      </c>
      <c r="L184" s="849">
        <v>1</v>
      </c>
      <c r="M184" s="849">
        <v>3213.76</v>
      </c>
      <c r="N184" s="849"/>
      <c r="O184" s="849"/>
      <c r="P184" s="837"/>
      <c r="Q184" s="850"/>
    </row>
    <row r="185" spans="1:17" ht="14.4" customHeight="1" x14ac:dyDescent="0.3">
      <c r="A185" s="831" t="s">
        <v>575</v>
      </c>
      <c r="B185" s="832" t="s">
        <v>4050</v>
      </c>
      <c r="C185" s="832" t="s">
        <v>4122</v>
      </c>
      <c r="D185" s="832" t="s">
        <v>4247</v>
      </c>
      <c r="E185" s="832" t="s">
        <v>4243</v>
      </c>
      <c r="F185" s="849">
        <v>11</v>
      </c>
      <c r="G185" s="849">
        <v>47138.96</v>
      </c>
      <c r="H185" s="849">
        <v>0.91666666666666674</v>
      </c>
      <c r="I185" s="849">
        <v>4285.3599999999997</v>
      </c>
      <c r="J185" s="849">
        <v>12</v>
      </c>
      <c r="K185" s="849">
        <v>51424.319999999992</v>
      </c>
      <c r="L185" s="849">
        <v>1</v>
      </c>
      <c r="M185" s="849">
        <v>4285.3599999999997</v>
      </c>
      <c r="N185" s="849"/>
      <c r="O185" s="849"/>
      <c r="P185" s="837"/>
      <c r="Q185" s="850"/>
    </row>
    <row r="186" spans="1:17" ht="14.4" customHeight="1" x14ac:dyDescent="0.3">
      <c r="A186" s="831" t="s">
        <v>575</v>
      </c>
      <c r="B186" s="832" t="s">
        <v>4050</v>
      </c>
      <c r="C186" s="832" t="s">
        <v>4122</v>
      </c>
      <c r="D186" s="832" t="s">
        <v>4248</v>
      </c>
      <c r="E186" s="832" t="s">
        <v>4249</v>
      </c>
      <c r="F186" s="849">
        <v>2</v>
      </c>
      <c r="G186" s="849">
        <v>6145.64</v>
      </c>
      <c r="H186" s="849"/>
      <c r="I186" s="849">
        <v>3072.82</v>
      </c>
      <c r="J186" s="849"/>
      <c r="K186" s="849"/>
      <c r="L186" s="849"/>
      <c r="M186" s="849"/>
      <c r="N186" s="849">
        <v>1</v>
      </c>
      <c r="O186" s="849">
        <v>3072.82</v>
      </c>
      <c r="P186" s="837"/>
      <c r="Q186" s="850">
        <v>3072.82</v>
      </c>
    </row>
    <row r="187" spans="1:17" ht="14.4" customHeight="1" x14ac:dyDescent="0.3">
      <c r="A187" s="831" t="s">
        <v>575</v>
      </c>
      <c r="B187" s="832" t="s">
        <v>4050</v>
      </c>
      <c r="C187" s="832" t="s">
        <v>4122</v>
      </c>
      <c r="D187" s="832" t="s">
        <v>4250</v>
      </c>
      <c r="E187" s="832" t="s">
        <v>4249</v>
      </c>
      <c r="F187" s="849">
        <v>26</v>
      </c>
      <c r="G187" s="849">
        <v>12340.900000000001</v>
      </c>
      <c r="H187" s="849"/>
      <c r="I187" s="849">
        <v>474.65000000000003</v>
      </c>
      <c r="J187" s="849"/>
      <c r="K187" s="849"/>
      <c r="L187" s="849"/>
      <c r="M187" s="849"/>
      <c r="N187" s="849">
        <v>14</v>
      </c>
      <c r="O187" s="849">
        <v>6645.1</v>
      </c>
      <c r="P187" s="837"/>
      <c r="Q187" s="850">
        <v>474.65000000000003</v>
      </c>
    </row>
    <row r="188" spans="1:17" ht="14.4" customHeight="1" x14ac:dyDescent="0.3">
      <c r="A188" s="831" t="s">
        <v>575</v>
      </c>
      <c r="B188" s="832" t="s">
        <v>4050</v>
      </c>
      <c r="C188" s="832" t="s">
        <v>4122</v>
      </c>
      <c r="D188" s="832" t="s">
        <v>4251</v>
      </c>
      <c r="E188" s="832" t="s">
        <v>4252</v>
      </c>
      <c r="F188" s="849">
        <v>63</v>
      </c>
      <c r="G188" s="849">
        <v>206010</v>
      </c>
      <c r="H188" s="849"/>
      <c r="I188" s="849">
        <v>3270</v>
      </c>
      <c r="J188" s="849"/>
      <c r="K188" s="849"/>
      <c r="L188" s="849"/>
      <c r="M188" s="849"/>
      <c r="N188" s="849"/>
      <c r="O188" s="849"/>
      <c r="P188" s="837"/>
      <c r="Q188" s="850"/>
    </row>
    <row r="189" spans="1:17" ht="14.4" customHeight="1" x14ac:dyDescent="0.3">
      <c r="A189" s="831" t="s">
        <v>575</v>
      </c>
      <c r="B189" s="832" t="s">
        <v>4050</v>
      </c>
      <c r="C189" s="832" t="s">
        <v>4122</v>
      </c>
      <c r="D189" s="832" t="s">
        <v>4253</v>
      </c>
      <c r="E189" s="832" t="s">
        <v>4252</v>
      </c>
      <c r="F189" s="849">
        <v>30</v>
      </c>
      <c r="G189" s="849">
        <v>189330</v>
      </c>
      <c r="H189" s="849"/>
      <c r="I189" s="849">
        <v>6311</v>
      </c>
      <c r="J189" s="849"/>
      <c r="K189" s="849"/>
      <c r="L189" s="849"/>
      <c r="M189" s="849"/>
      <c r="N189" s="849"/>
      <c r="O189" s="849"/>
      <c r="P189" s="837"/>
      <c r="Q189" s="850"/>
    </row>
    <row r="190" spans="1:17" ht="14.4" customHeight="1" x14ac:dyDescent="0.3">
      <c r="A190" s="831" t="s">
        <v>575</v>
      </c>
      <c r="B190" s="832" t="s">
        <v>4050</v>
      </c>
      <c r="C190" s="832" t="s">
        <v>4122</v>
      </c>
      <c r="D190" s="832" t="s">
        <v>4254</v>
      </c>
      <c r="E190" s="832" t="s">
        <v>4252</v>
      </c>
      <c r="F190" s="849">
        <v>64</v>
      </c>
      <c r="G190" s="849">
        <v>647680</v>
      </c>
      <c r="H190" s="849"/>
      <c r="I190" s="849">
        <v>10120</v>
      </c>
      <c r="J190" s="849"/>
      <c r="K190" s="849"/>
      <c r="L190" s="849"/>
      <c r="M190" s="849"/>
      <c r="N190" s="849"/>
      <c r="O190" s="849"/>
      <c r="P190" s="837"/>
      <c r="Q190" s="850"/>
    </row>
    <row r="191" spans="1:17" ht="14.4" customHeight="1" x14ac:dyDescent="0.3">
      <c r="A191" s="831" t="s">
        <v>575</v>
      </c>
      <c r="B191" s="832" t="s">
        <v>4050</v>
      </c>
      <c r="C191" s="832" t="s">
        <v>4122</v>
      </c>
      <c r="D191" s="832" t="s">
        <v>4255</v>
      </c>
      <c r="E191" s="832" t="s">
        <v>4256</v>
      </c>
      <c r="F191" s="849">
        <v>25</v>
      </c>
      <c r="G191" s="849">
        <v>711525</v>
      </c>
      <c r="H191" s="849">
        <v>5</v>
      </c>
      <c r="I191" s="849">
        <v>28461</v>
      </c>
      <c r="J191" s="849">
        <v>5</v>
      </c>
      <c r="K191" s="849">
        <v>142305</v>
      </c>
      <c r="L191" s="849">
        <v>1</v>
      </c>
      <c r="M191" s="849">
        <v>28461</v>
      </c>
      <c r="N191" s="849"/>
      <c r="O191" s="849"/>
      <c r="P191" s="837"/>
      <c r="Q191" s="850"/>
    </row>
    <row r="192" spans="1:17" ht="14.4" customHeight="1" x14ac:dyDescent="0.3">
      <c r="A192" s="831" t="s">
        <v>575</v>
      </c>
      <c r="B192" s="832" t="s">
        <v>4050</v>
      </c>
      <c r="C192" s="832" t="s">
        <v>4122</v>
      </c>
      <c r="D192" s="832" t="s">
        <v>4257</v>
      </c>
      <c r="E192" s="832" t="s">
        <v>4258</v>
      </c>
      <c r="F192" s="849"/>
      <c r="G192" s="849"/>
      <c r="H192" s="849"/>
      <c r="I192" s="849"/>
      <c r="J192" s="849">
        <v>1</v>
      </c>
      <c r="K192" s="849">
        <v>78391</v>
      </c>
      <c r="L192" s="849">
        <v>1</v>
      </c>
      <c r="M192" s="849">
        <v>78391</v>
      </c>
      <c r="N192" s="849"/>
      <c r="O192" s="849"/>
      <c r="P192" s="837"/>
      <c r="Q192" s="850"/>
    </row>
    <row r="193" spans="1:17" ht="14.4" customHeight="1" x14ac:dyDescent="0.3">
      <c r="A193" s="831" t="s">
        <v>575</v>
      </c>
      <c r="B193" s="832" t="s">
        <v>4050</v>
      </c>
      <c r="C193" s="832" t="s">
        <v>4122</v>
      </c>
      <c r="D193" s="832" t="s">
        <v>4259</v>
      </c>
      <c r="E193" s="832" t="s">
        <v>4189</v>
      </c>
      <c r="F193" s="849">
        <v>1</v>
      </c>
      <c r="G193" s="849">
        <v>10655.89</v>
      </c>
      <c r="H193" s="849"/>
      <c r="I193" s="849">
        <v>10655.89</v>
      </c>
      <c r="J193" s="849"/>
      <c r="K193" s="849"/>
      <c r="L193" s="849"/>
      <c r="M193" s="849"/>
      <c r="N193" s="849">
        <v>2</v>
      </c>
      <c r="O193" s="849">
        <v>21311.78</v>
      </c>
      <c r="P193" s="837"/>
      <c r="Q193" s="850">
        <v>10655.89</v>
      </c>
    </row>
    <row r="194" spans="1:17" ht="14.4" customHeight="1" x14ac:dyDescent="0.3">
      <c r="A194" s="831" t="s">
        <v>575</v>
      </c>
      <c r="B194" s="832" t="s">
        <v>4050</v>
      </c>
      <c r="C194" s="832" t="s">
        <v>4122</v>
      </c>
      <c r="D194" s="832" t="s">
        <v>4260</v>
      </c>
      <c r="E194" s="832" t="s">
        <v>4261</v>
      </c>
      <c r="F194" s="849">
        <v>6</v>
      </c>
      <c r="G194" s="849">
        <v>359346</v>
      </c>
      <c r="H194" s="849"/>
      <c r="I194" s="849">
        <v>59891</v>
      </c>
      <c r="J194" s="849"/>
      <c r="K194" s="849"/>
      <c r="L194" s="849"/>
      <c r="M194" s="849"/>
      <c r="N194" s="849"/>
      <c r="O194" s="849"/>
      <c r="P194" s="837"/>
      <c r="Q194" s="850"/>
    </row>
    <row r="195" spans="1:17" ht="14.4" customHeight="1" x14ac:dyDescent="0.3">
      <c r="A195" s="831" t="s">
        <v>575</v>
      </c>
      <c r="B195" s="832" t="s">
        <v>4050</v>
      </c>
      <c r="C195" s="832" t="s">
        <v>4122</v>
      </c>
      <c r="D195" s="832" t="s">
        <v>4262</v>
      </c>
      <c r="E195" s="832" t="s">
        <v>4261</v>
      </c>
      <c r="F195" s="849">
        <v>14</v>
      </c>
      <c r="G195" s="849">
        <v>60494</v>
      </c>
      <c r="H195" s="849"/>
      <c r="I195" s="849">
        <v>4321</v>
      </c>
      <c r="J195" s="849"/>
      <c r="K195" s="849"/>
      <c r="L195" s="849"/>
      <c r="M195" s="849"/>
      <c r="N195" s="849"/>
      <c r="O195" s="849"/>
      <c r="P195" s="837"/>
      <c r="Q195" s="850"/>
    </row>
    <row r="196" spans="1:17" ht="14.4" customHeight="1" x14ac:dyDescent="0.3">
      <c r="A196" s="831" t="s">
        <v>575</v>
      </c>
      <c r="B196" s="832" t="s">
        <v>4050</v>
      </c>
      <c r="C196" s="832" t="s">
        <v>4122</v>
      </c>
      <c r="D196" s="832" t="s">
        <v>4263</v>
      </c>
      <c r="E196" s="832" t="s">
        <v>4264</v>
      </c>
      <c r="F196" s="849">
        <v>8</v>
      </c>
      <c r="G196" s="849">
        <v>12942.08</v>
      </c>
      <c r="H196" s="849">
        <v>4</v>
      </c>
      <c r="I196" s="849">
        <v>1617.76</v>
      </c>
      <c r="J196" s="849">
        <v>2</v>
      </c>
      <c r="K196" s="849">
        <v>3235.52</v>
      </c>
      <c r="L196" s="849">
        <v>1</v>
      </c>
      <c r="M196" s="849">
        <v>1617.76</v>
      </c>
      <c r="N196" s="849">
        <v>3</v>
      </c>
      <c r="O196" s="849">
        <v>4853.28</v>
      </c>
      <c r="P196" s="837">
        <v>1.5</v>
      </c>
      <c r="Q196" s="850">
        <v>1617.76</v>
      </c>
    </row>
    <row r="197" spans="1:17" ht="14.4" customHeight="1" x14ac:dyDescent="0.3">
      <c r="A197" s="831" t="s">
        <v>575</v>
      </c>
      <c r="B197" s="832" t="s">
        <v>4050</v>
      </c>
      <c r="C197" s="832" t="s">
        <v>4122</v>
      </c>
      <c r="D197" s="832" t="s">
        <v>4265</v>
      </c>
      <c r="E197" s="832" t="s">
        <v>4266</v>
      </c>
      <c r="F197" s="849"/>
      <c r="G197" s="849"/>
      <c r="H197" s="849"/>
      <c r="I197" s="849"/>
      <c r="J197" s="849">
        <v>1</v>
      </c>
      <c r="K197" s="849">
        <v>563</v>
      </c>
      <c r="L197" s="849">
        <v>1</v>
      </c>
      <c r="M197" s="849">
        <v>563</v>
      </c>
      <c r="N197" s="849"/>
      <c r="O197" s="849"/>
      <c r="P197" s="837"/>
      <c r="Q197" s="850"/>
    </row>
    <row r="198" spans="1:17" ht="14.4" customHeight="1" x14ac:dyDescent="0.3">
      <c r="A198" s="831" t="s">
        <v>575</v>
      </c>
      <c r="B198" s="832" t="s">
        <v>4050</v>
      </c>
      <c r="C198" s="832" t="s">
        <v>4122</v>
      </c>
      <c r="D198" s="832" t="s">
        <v>4267</v>
      </c>
      <c r="E198" s="832" t="s">
        <v>4268</v>
      </c>
      <c r="F198" s="849">
        <v>12</v>
      </c>
      <c r="G198" s="849">
        <v>124239.24</v>
      </c>
      <c r="H198" s="849"/>
      <c r="I198" s="849">
        <v>10353.27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" customHeight="1" x14ac:dyDescent="0.3">
      <c r="A199" s="831" t="s">
        <v>575</v>
      </c>
      <c r="B199" s="832" t="s">
        <v>4050</v>
      </c>
      <c r="C199" s="832" t="s">
        <v>4122</v>
      </c>
      <c r="D199" s="832" t="s">
        <v>4269</v>
      </c>
      <c r="E199" s="832" t="s">
        <v>4270</v>
      </c>
      <c r="F199" s="849">
        <v>10</v>
      </c>
      <c r="G199" s="849">
        <v>596838.19999999995</v>
      </c>
      <c r="H199" s="849">
        <v>2</v>
      </c>
      <c r="I199" s="849">
        <v>59683.819999999992</v>
      </c>
      <c r="J199" s="849">
        <v>5</v>
      </c>
      <c r="K199" s="849">
        <v>298419.09999999998</v>
      </c>
      <c r="L199" s="849">
        <v>1</v>
      </c>
      <c r="M199" s="849">
        <v>59683.819999999992</v>
      </c>
      <c r="N199" s="849">
        <v>10</v>
      </c>
      <c r="O199" s="849">
        <v>596838.19999999995</v>
      </c>
      <c r="P199" s="837">
        <v>2</v>
      </c>
      <c r="Q199" s="850">
        <v>59683.819999999992</v>
      </c>
    </row>
    <row r="200" spans="1:17" ht="14.4" customHeight="1" x14ac:dyDescent="0.3">
      <c r="A200" s="831" t="s">
        <v>575</v>
      </c>
      <c r="B200" s="832" t="s">
        <v>4050</v>
      </c>
      <c r="C200" s="832" t="s">
        <v>4122</v>
      </c>
      <c r="D200" s="832" t="s">
        <v>4271</v>
      </c>
      <c r="E200" s="832" t="s">
        <v>4272</v>
      </c>
      <c r="F200" s="849">
        <v>5</v>
      </c>
      <c r="G200" s="849">
        <v>1809006.6</v>
      </c>
      <c r="H200" s="849">
        <v>1</v>
      </c>
      <c r="I200" s="849">
        <v>361801.32</v>
      </c>
      <c r="J200" s="849">
        <v>5</v>
      </c>
      <c r="K200" s="849">
        <v>1809006.6</v>
      </c>
      <c r="L200" s="849">
        <v>1</v>
      </c>
      <c r="M200" s="849">
        <v>361801.32</v>
      </c>
      <c r="N200" s="849">
        <v>4</v>
      </c>
      <c r="O200" s="849">
        <v>1447205.28</v>
      </c>
      <c r="P200" s="837">
        <v>0.79999999999999993</v>
      </c>
      <c r="Q200" s="850">
        <v>361801.32</v>
      </c>
    </row>
    <row r="201" spans="1:17" ht="14.4" customHeight="1" x14ac:dyDescent="0.3">
      <c r="A201" s="831" t="s">
        <v>575</v>
      </c>
      <c r="B201" s="832" t="s">
        <v>4050</v>
      </c>
      <c r="C201" s="832" t="s">
        <v>4122</v>
      </c>
      <c r="D201" s="832" t="s">
        <v>4273</v>
      </c>
      <c r="E201" s="832" t="s">
        <v>4274</v>
      </c>
      <c r="F201" s="849">
        <v>30</v>
      </c>
      <c r="G201" s="849">
        <v>997740</v>
      </c>
      <c r="H201" s="849">
        <v>30</v>
      </c>
      <c r="I201" s="849">
        <v>33258</v>
      </c>
      <c r="J201" s="849">
        <v>1</v>
      </c>
      <c r="K201" s="849">
        <v>33258</v>
      </c>
      <c r="L201" s="849">
        <v>1</v>
      </c>
      <c r="M201" s="849">
        <v>33258</v>
      </c>
      <c r="N201" s="849"/>
      <c r="O201" s="849"/>
      <c r="P201" s="837"/>
      <c r="Q201" s="850"/>
    </row>
    <row r="202" spans="1:17" ht="14.4" customHeight="1" x14ac:dyDescent="0.3">
      <c r="A202" s="831" t="s">
        <v>575</v>
      </c>
      <c r="B202" s="832" t="s">
        <v>4050</v>
      </c>
      <c r="C202" s="832" t="s">
        <v>4122</v>
      </c>
      <c r="D202" s="832" t="s">
        <v>4275</v>
      </c>
      <c r="E202" s="832" t="s">
        <v>4276</v>
      </c>
      <c r="F202" s="849">
        <v>8</v>
      </c>
      <c r="G202" s="849">
        <v>554000</v>
      </c>
      <c r="H202" s="849"/>
      <c r="I202" s="849">
        <v>69250</v>
      </c>
      <c r="J202" s="849"/>
      <c r="K202" s="849"/>
      <c r="L202" s="849"/>
      <c r="M202" s="849"/>
      <c r="N202" s="849"/>
      <c r="O202" s="849"/>
      <c r="P202" s="837"/>
      <c r="Q202" s="850"/>
    </row>
    <row r="203" spans="1:17" ht="14.4" customHeight="1" x14ac:dyDescent="0.3">
      <c r="A203" s="831" t="s">
        <v>575</v>
      </c>
      <c r="B203" s="832" t="s">
        <v>4050</v>
      </c>
      <c r="C203" s="832" t="s">
        <v>4122</v>
      </c>
      <c r="D203" s="832" t="s">
        <v>4277</v>
      </c>
      <c r="E203" s="832" t="s">
        <v>4278</v>
      </c>
      <c r="F203" s="849">
        <v>6</v>
      </c>
      <c r="G203" s="849">
        <v>167867.28</v>
      </c>
      <c r="H203" s="849">
        <v>3</v>
      </c>
      <c r="I203" s="849">
        <v>27977.88</v>
      </c>
      <c r="J203" s="849">
        <v>2</v>
      </c>
      <c r="K203" s="849">
        <v>55955.76</v>
      </c>
      <c r="L203" s="849">
        <v>1</v>
      </c>
      <c r="M203" s="849">
        <v>27977.88</v>
      </c>
      <c r="N203" s="849"/>
      <c r="O203" s="849"/>
      <c r="P203" s="837"/>
      <c r="Q203" s="850"/>
    </row>
    <row r="204" spans="1:17" ht="14.4" customHeight="1" x14ac:dyDescent="0.3">
      <c r="A204" s="831" t="s">
        <v>575</v>
      </c>
      <c r="B204" s="832" t="s">
        <v>4050</v>
      </c>
      <c r="C204" s="832" t="s">
        <v>4122</v>
      </c>
      <c r="D204" s="832" t="s">
        <v>4279</v>
      </c>
      <c r="E204" s="832" t="s">
        <v>4221</v>
      </c>
      <c r="F204" s="849">
        <v>20</v>
      </c>
      <c r="G204" s="849">
        <v>82909</v>
      </c>
      <c r="H204" s="849">
        <v>5</v>
      </c>
      <c r="I204" s="849">
        <v>4145.45</v>
      </c>
      <c r="J204" s="849">
        <v>4</v>
      </c>
      <c r="K204" s="849">
        <v>16581.8</v>
      </c>
      <c r="L204" s="849">
        <v>1</v>
      </c>
      <c r="M204" s="849">
        <v>4145.45</v>
      </c>
      <c r="N204" s="849"/>
      <c r="O204" s="849"/>
      <c r="P204" s="837"/>
      <c r="Q204" s="850"/>
    </row>
    <row r="205" spans="1:17" ht="14.4" customHeight="1" x14ac:dyDescent="0.3">
      <c r="A205" s="831" t="s">
        <v>575</v>
      </c>
      <c r="B205" s="832" t="s">
        <v>4050</v>
      </c>
      <c r="C205" s="832" t="s">
        <v>4122</v>
      </c>
      <c r="D205" s="832" t="s">
        <v>4280</v>
      </c>
      <c r="E205" s="832" t="s">
        <v>4281</v>
      </c>
      <c r="F205" s="849"/>
      <c r="G205" s="849"/>
      <c r="H205" s="849"/>
      <c r="I205" s="849"/>
      <c r="J205" s="849">
        <v>1</v>
      </c>
      <c r="K205" s="849">
        <v>53686</v>
      </c>
      <c r="L205" s="849">
        <v>1</v>
      </c>
      <c r="M205" s="849">
        <v>53686</v>
      </c>
      <c r="N205" s="849">
        <v>2.5</v>
      </c>
      <c r="O205" s="849">
        <v>134215</v>
      </c>
      <c r="P205" s="837">
        <v>2.5</v>
      </c>
      <c r="Q205" s="850">
        <v>53686</v>
      </c>
    </row>
    <row r="206" spans="1:17" ht="14.4" customHeight="1" x14ac:dyDescent="0.3">
      <c r="A206" s="831" t="s">
        <v>575</v>
      </c>
      <c r="B206" s="832" t="s">
        <v>4050</v>
      </c>
      <c r="C206" s="832" t="s">
        <v>4122</v>
      </c>
      <c r="D206" s="832" t="s">
        <v>4282</v>
      </c>
      <c r="E206" s="832" t="s">
        <v>4283</v>
      </c>
      <c r="F206" s="849">
        <v>1</v>
      </c>
      <c r="G206" s="849">
        <v>3480</v>
      </c>
      <c r="H206" s="849">
        <v>0.5</v>
      </c>
      <c r="I206" s="849">
        <v>3480</v>
      </c>
      <c r="J206" s="849">
        <v>2</v>
      </c>
      <c r="K206" s="849">
        <v>6960</v>
      </c>
      <c r="L206" s="849">
        <v>1</v>
      </c>
      <c r="M206" s="849">
        <v>3480</v>
      </c>
      <c r="N206" s="849"/>
      <c r="O206" s="849"/>
      <c r="P206" s="837"/>
      <c r="Q206" s="850"/>
    </row>
    <row r="207" spans="1:17" ht="14.4" customHeight="1" x14ac:dyDescent="0.3">
      <c r="A207" s="831" t="s">
        <v>575</v>
      </c>
      <c r="B207" s="832" t="s">
        <v>4050</v>
      </c>
      <c r="C207" s="832" t="s">
        <v>4122</v>
      </c>
      <c r="D207" s="832" t="s">
        <v>4284</v>
      </c>
      <c r="E207" s="832" t="s">
        <v>4177</v>
      </c>
      <c r="F207" s="849">
        <v>5</v>
      </c>
      <c r="G207" s="849">
        <v>21136.65</v>
      </c>
      <c r="H207" s="849">
        <v>1</v>
      </c>
      <c r="I207" s="849">
        <v>4227.33</v>
      </c>
      <c r="J207" s="849">
        <v>5</v>
      </c>
      <c r="K207" s="849">
        <v>21136.65</v>
      </c>
      <c r="L207" s="849">
        <v>1</v>
      </c>
      <c r="M207" s="849">
        <v>4227.33</v>
      </c>
      <c r="N207" s="849">
        <v>6</v>
      </c>
      <c r="O207" s="849">
        <v>25363.980000000003</v>
      </c>
      <c r="P207" s="837">
        <v>1.2000000000000002</v>
      </c>
      <c r="Q207" s="850">
        <v>4227.3300000000008</v>
      </c>
    </row>
    <row r="208" spans="1:17" ht="14.4" customHeight="1" x14ac:dyDescent="0.3">
      <c r="A208" s="831" t="s">
        <v>575</v>
      </c>
      <c r="B208" s="832" t="s">
        <v>4050</v>
      </c>
      <c r="C208" s="832" t="s">
        <v>4122</v>
      </c>
      <c r="D208" s="832" t="s">
        <v>4285</v>
      </c>
      <c r="E208" s="832" t="s">
        <v>4286</v>
      </c>
      <c r="F208" s="849">
        <v>9</v>
      </c>
      <c r="G208" s="849">
        <v>246402</v>
      </c>
      <c r="H208" s="849">
        <v>5</v>
      </c>
      <c r="I208" s="849">
        <v>27378</v>
      </c>
      <c r="J208" s="849">
        <v>2</v>
      </c>
      <c r="K208" s="849">
        <v>49280.4</v>
      </c>
      <c r="L208" s="849">
        <v>1</v>
      </c>
      <c r="M208" s="849">
        <v>24640.2</v>
      </c>
      <c r="N208" s="849">
        <v>1</v>
      </c>
      <c r="O208" s="849">
        <v>24640.2</v>
      </c>
      <c r="P208" s="837">
        <v>0.5</v>
      </c>
      <c r="Q208" s="850">
        <v>24640.2</v>
      </c>
    </row>
    <row r="209" spans="1:17" ht="14.4" customHeight="1" x14ac:dyDescent="0.3">
      <c r="A209" s="831" t="s">
        <v>575</v>
      </c>
      <c r="B209" s="832" t="s">
        <v>4050</v>
      </c>
      <c r="C209" s="832" t="s">
        <v>4122</v>
      </c>
      <c r="D209" s="832" t="s">
        <v>4287</v>
      </c>
      <c r="E209" s="832" t="s">
        <v>4288</v>
      </c>
      <c r="F209" s="849">
        <v>2</v>
      </c>
      <c r="G209" s="849">
        <v>8770.74</v>
      </c>
      <c r="H209" s="849">
        <v>1</v>
      </c>
      <c r="I209" s="849">
        <v>4385.37</v>
      </c>
      <c r="J209" s="849">
        <v>2</v>
      </c>
      <c r="K209" s="849">
        <v>8770.74</v>
      </c>
      <c r="L209" s="849">
        <v>1</v>
      </c>
      <c r="M209" s="849">
        <v>4385.37</v>
      </c>
      <c r="N209" s="849"/>
      <c r="O209" s="849"/>
      <c r="P209" s="837"/>
      <c r="Q209" s="850"/>
    </row>
    <row r="210" spans="1:17" ht="14.4" customHeight="1" x14ac:dyDescent="0.3">
      <c r="A210" s="831" t="s">
        <v>575</v>
      </c>
      <c r="B210" s="832" t="s">
        <v>4050</v>
      </c>
      <c r="C210" s="832" t="s">
        <v>4122</v>
      </c>
      <c r="D210" s="832" t="s">
        <v>4289</v>
      </c>
      <c r="E210" s="832" t="s">
        <v>4161</v>
      </c>
      <c r="F210" s="849">
        <v>1</v>
      </c>
      <c r="G210" s="849">
        <v>4577.62</v>
      </c>
      <c r="H210" s="849"/>
      <c r="I210" s="849">
        <v>4577.62</v>
      </c>
      <c r="J210" s="849"/>
      <c r="K210" s="849"/>
      <c r="L210" s="849"/>
      <c r="M210" s="849"/>
      <c r="N210" s="849"/>
      <c r="O210" s="849"/>
      <c r="P210" s="837"/>
      <c r="Q210" s="850"/>
    </row>
    <row r="211" spans="1:17" ht="14.4" customHeight="1" x14ac:dyDescent="0.3">
      <c r="A211" s="831" t="s">
        <v>575</v>
      </c>
      <c r="B211" s="832" t="s">
        <v>4050</v>
      </c>
      <c r="C211" s="832" t="s">
        <v>4122</v>
      </c>
      <c r="D211" s="832" t="s">
        <v>4290</v>
      </c>
      <c r="E211" s="832" t="s">
        <v>4291</v>
      </c>
      <c r="F211" s="849">
        <v>1</v>
      </c>
      <c r="G211" s="849">
        <v>14750.56</v>
      </c>
      <c r="H211" s="849"/>
      <c r="I211" s="849">
        <v>14750.56</v>
      </c>
      <c r="J211" s="849"/>
      <c r="K211" s="849"/>
      <c r="L211" s="849"/>
      <c r="M211" s="849"/>
      <c r="N211" s="849">
        <v>2</v>
      </c>
      <c r="O211" s="849">
        <v>29501.119999999999</v>
      </c>
      <c r="P211" s="837"/>
      <c r="Q211" s="850">
        <v>14750.56</v>
      </c>
    </row>
    <row r="212" spans="1:17" ht="14.4" customHeight="1" x14ac:dyDescent="0.3">
      <c r="A212" s="831" t="s">
        <v>575</v>
      </c>
      <c r="B212" s="832" t="s">
        <v>4050</v>
      </c>
      <c r="C212" s="832" t="s">
        <v>4122</v>
      </c>
      <c r="D212" s="832" t="s">
        <v>4292</v>
      </c>
      <c r="E212" s="832" t="s">
        <v>4293</v>
      </c>
      <c r="F212" s="849"/>
      <c r="G212" s="849"/>
      <c r="H212" s="849"/>
      <c r="I212" s="849"/>
      <c r="J212" s="849">
        <v>1</v>
      </c>
      <c r="K212" s="849">
        <v>4385.37</v>
      </c>
      <c r="L212" s="849">
        <v>1</v>
      </c>
      <c r="M212" s="849">
        <v>4385.37</v>
      </c>
      <c r="N212" s="849"/>
      <c r="O212" s="849"/>
      <c r="P212" s="837"/>
      <c r="Q212" s="850"/>
    </row>
    <row r="213" spans="1:17" ht="14.4" customHeight="1" x14ac:dyDescent="0.3">
      <c r="A213" s="831" t="s">
        <v>575</v>
      </c>
      <c r="B213" s="832" t="s">
        <v>4050</v>
      </c>
      <c r="C213" s="832" t="s">
        <v>4122</v>
      </c>
      <c r="D213" s="832" t="s">
        <v>4294</v>
      </c>
      <c r="E213" s="832" t="s">
        <v>4205</v>
      </c>
      <c r="F213" s="849">
        <v>1</v>
      </c>
      <c r="G213" s="849">
        <v>57042</v>
      </c>
      <c r="H213" s="849"/>
      <c r="I213" s="849">
        <v>57042</v>
      </c>
      <c r="J213" s="849"/>
      <c r="K213" s="849"/>
      <c r="L213" s="849"/>
      <c r="M213" s="849"/>
      <c r="N213" s="849"/>
      <c r="O213" s="849"/>
      <c r="P213" s="837"/>
      <c r="Q213" s="850"/>
    </row>
    <row r="214" spans="1:17" ht="14.4" customHeight="1" x14ac:dyDescent="0.3">
      <c r="A214" s="831" t="s">
        <v>575</v>
      </c>
      <c r="B214" s="832" t="s">
        <v>4050</v>
      </c>
      <c r="C214" s="832" t="s">
        <v>4122</v>
      </c>
      <c r="D214" s="832" t="s">
        <v>4295</v>
      </c>
      <c r="E214" s="832" t="s">
        <v>4296</v>
      </c>
      <c r="F214" s="849"/>
      <c r="G214" s="849"/>
      <c r="H214" s="849"/>
      <c r="I214" s="849"/>
      <c r="J214" s="849">
        <v>1</v>
      </c>
      <c r="K214" s="849">
        <v>248.73</v>
      </c>
      <c r="L214" s="849">
        <v>1</v>
      </c>
      <c r="M214" s="849">
        <v>248.73</v>
      </c>
      <c r="N214" s="849"/>
      <c r="O214" s="849"/>
      <c r="P214" s="837"/>
      <c r="Q214" s="850"/>
    </row>
    <row r="215" spans="1:17" ht="14.4" customHeight="1" x14ac:dyDescent="0.3">
      <c r="A215" s="831" t="s">
        <v>575</v>
      </c>
      <c r="B215" s="832" t="s">
        <v>4050</v>
      </c>
      <c r="C215" s="832" t="s">
        <v>4122</v>
      </c>
      <c r="D215" s="832" t="s">
        <v>4297</v>
      </c>
      <c r="E215" s="832" t="s">
        <v>4298</v>
      </c>
      <c r="F215" s="849">
        <v>1</v>
      </c>
      <c r="G215" s="849">
        <v>5255.92</v>
      </c>
      <c r="H215" s="849"/>
      <c r="I215" s="849">
        <v>5255.92</v>
      </c>
      <c r="J215" s="849"/>
      <c r="K215" s="849"/>
      <c r="L215" s="849"/>
      <c r="M215" s="849"/>
      <c r="N215" s="849"/>
      <c r="O215" s="849"/>
      <c r="P215" s="837"/>
      <c r="Q215" s="850"/>
    </row>
    <row r="216" spans="1:17" ht="14.4" customHeight="1" x14ac:dyDescent="0.3">
      <c r="A216" s="831" t="s">
        <v>575</v>
      </c>
      <c r="B216" s="832" t="s">
        <v>4050</v>
      </c>
      <c r="C216" s="832" t="s">
        <v>4122</v>
      </c>
      <c r="D216" s="832" t="s">
        <v>4299</v>
      </c>
      <c r="E216" s="832" t="s">
        <v>4300</v>
      </c>
      <c r="F216" s="849">
        <v>1</v>
      </c>
      <c r="G216" s="849">
        <v>15262.84</v>
      </c>
      <c r="H216" s="849"/>
      <c r="I216" s="849">
        <v>15262.84</v>
      </c>
      <c r="J216" s="849"/>
      <c r="K216" s="849"/>
      <c r="L216" s="849"/>
      <c r="M216" s="849"/>
      <c r="N216" s="849"/>
      <c r="O216" s="849"/>
      <c r="P216" s="837"/>
      <c r="Q216" s="850"/>
    </row>
    <row r="217" spans="1:17" ht="14.4" customHeight="1" x14ac:dyDescent="0.3">
      <c r="A217" s="831" t="s">
        <v>575</v>
      </c>
      <c r="B217" s="832" t="s">
        <v>4050</v>
      </c>
      <c r="C217" s="832" t="s">
        <v>4122</v>
      </c>
      <c r="D217" s="832" t="s">
        <v>4301</v>
      </c>
      <c r="E217" s="832" t="s">
        <v>4302</v>
      </c>
      <c r="F217" s="849">
        <v>21</v>
      </c>
      <c r="G217" s="849">
        <v>201435.57</v>
      </c>
      <c r="H217" s="849">
        <v>1.1052631578947367</v>
      </c>
      <c r="I217" s="849">
        <v>9592.17</v>
      </c>
      <c r="J217" s="849">
        <v>19</v>
      </c>
      <c r="K217" s="849">
        <v>182251.23000000004</v>
      </c>
      <c r="L217" s="849">
        <v>1</v>
      </c>
      <c r="M217" s="849">
        <v>9592.1700000000019</v>
      </c>
      <c r="N217" s="849">
        <v>29</v>
      </c>
      <c r="O217" s="849">
        <v>278172.93</v>
      </c>
      <c r="P217" s="837">
        <v>1.5263157894736838</v>
      </c>
      <c r="Q217" s="850">
        <v>9592.17</v>
      </c>
    </row>
    <row r="218" spans="1:17" ht="14.4" customHeight="1" x14ac:dyDescent="0.3">
      <c r="A218" s="831" t="s">
        <v>575</v>
      </c>
      <c r="B218" s="832" t="s">
        <v>4050</v>
      </c>
      <c r="C218" s="832" t="s">
        <v>4122</v>
      </c>
      <c r="D218" s="832" t="s">
        <v>4303</v>
      </c>
      <c r="E218" s="832" t="s">
        <v>4304</v>
      </c>
      <c r="F218" s="849">
        <v>6</v>
      </c>
      <c r="G218" s="849">
        <v>365908.92</v>
      </c>
      <c r="H218" s="849">
        <v>1</v>
      </c>
      <c r="I218" s="849">
        <v>60984.82</v>
      </c>
      <c r="J218" s="849">
        <v>6</v>
      </c>
      <c r="K218" s="849">
        <v>365908.92</v>
      </c>
      <c r="L218" s="849">
        <v>1</v>
      </c>
      <c r="M218" s="849">
        <v>60984.82</v>
      </c>
      <c r="N218" s="849">
        <v>1</v>
      </c>
      <c r="O218" s="849">
        <v>60984.82</v>
      </c>
      <c r="P218" s="837">
        <v>0.16666666666666669</v>
      </c>
      <c r="Q218" s="850">
        <v>60984.82</v>
      </c>
    </row>
    <row r="219" spans="1:17" ht="14.4" customHeight="1" x14ac:dyDescent="0.3">
      <c r="A219" s="831" t="s">
        <v>575</v>
      </c>
      <c r="B219" s="832" t="s">
        <v>4050</v>
      </c>
      <c r="C219" s="832" t="s">
        <v>4122</v>
      </c>
      <c r="D219" s="832" t="s">
        <v>4305</v>
      </c>
      <c r="E219" s="832" t="s">
        <v>4306</v>
      </c>
      <c r="F219" s="849">
        <v>2</v>
      </c>
      <c r="G219" s="849">
        <v>40304.18</v>
      </c>
      <c r="H219" s="849"/>
      <c r="I219" s="849">
        <v>20152.09</v>
      </c>
      <c r="J219" s="849"/>
      <c r="K219" s="849"/>
      <c r="L219" s="849"/>
      <c r="M219" s="849"/>
      <c r="N219" s="849">
        <v>1</v>
      </c>
      <c r="O219" s="849">
        <v>20152.09</v>
      </c>
      <c r="P219" s="837"/>
      <c r="Q219" s="850">
        <v>20152.09</v>
      </c>
    </row>
    <row r="220" spans="1:17" ht="14.4" customHeight="1" x14ac:dyDescent="0.3">
      <c r="A220" s="831" t="s">
        <v>575</v>
      </c>
      <c r="B220" s="832" t="s">
        <v>4050</v>
      </c>
      <c r="C220" s="832" t="s">
        <v>4122</v>
      </c>
      <c r="D220" s="832" t="s">
        <v>4307</v>
      </c>
      <c r="E220" s="832" t="s">
        <v>4308</v>
      </c>
      <c r="F220" s="849">
        <v>2</v>
      </c>
      <c r="G220" s="849">
        <v>16556.939999999999</v>
      </c>
      <c r="H220" s="849"/>
      <c r="I220" s="849">
        <v>8278.4699999999993</v>
      </c>
      <c r="J220" s="849"/>
      <c r="K220" s="849"/>
      <c r="L220" s="849"/>
      <c r="M220" s="849"/>
      <c r="N220" s="849"/>
      <c r="O220" s="849"/>
      <c r="P220" s="837"/>
      <c r="Q220" s="850"/>
    </row>
    <row r="221" spans="1:17" ht="14.4" customHeight="1" x14ac:dyDescent="0.3">
      <c r="A221" s="831" t="s">
        <v>575</v>
      </c>
      <c r="B221" s="832" t="s">
        <v>4050</v>
      </c>
      <c r="C221" s="832" t="s">
        <v>4122</v>
      </c>
      <c r="D221" s="832" t="s">
        <v>4309</v>
      </c>
      <c r="E221" s="832" t="s">
        <v>4308</v>
      </c>
      <c r="F221" s="849">
        <v>4</v>
      </c>
      <c r="G221" s="849">
        <v>62252.28</v>
      </c>
      <c r="H221" s="849"/>
      <c r="I221" s="849">
        <v>15563.07</v>
      </c>
      <c r="J221" s="849"/>
      <c r="K221" s="849"/>
      <c r="L221" s="849"/>
      <c r="M221" s="849"/>
      <c r="N221" s="849"/>
      <c r="O221" s="849"/>
      <c r="P221" s="837"/>
      <c r="Q221" s="850"/>
    </row>
    <row r="222" spans="1:17" ht="14.4" customHeight="1" x14ac:dyDescent="0.3">
      <c r="A222" s="831" t="s">
        <v>575</v>
      </c>
      <c r="B222" s="832" t="s">
        <v>4050</v>
      </c>
      <c r="C222" s="832" t="s">
        <v>4122</v>
      </c>
      <c r="D222" s="832" t="s">
        <v>4310</v>
      </c>
      <c r="E222" s="832" t="s">
        <v>4311</v>
      </c>
      <c r="F222" s="849">
        <v>6</v>
      </c>
      <c r="G222" s="849">
        <v>111909.24000000002</v>
      </c>
      <c r="H222" s="849">
        <v>2.0000000000000004</v>
      </c>
      <c r="I222" s="849">
        <v>18651.540000000005</v>
      </c>
      <c r="J222" s="849">
        <v>3</v>
      </c>
      <c r="K222" s="849">
        <v>55954.62</v>
      </c>
      <c r="L222" s="849">
        <v>1</v>
      </c>
      <c r="M222" s="849">
        <v>18651.54</v>
      </c>
      <c r="N222" s="849"/>
      <c r="O222" s="849"/>
      <c r="P222" s="837"/>
      <c r="Q222" s="850"/>
    </row>
    <row r="223" spans="1:17" ht="14.4" customHeight="1" x14ac:dyDescent="0.3">
      <c r="A223" s="831" t="s">
        <v>575</v>
      </c>
      <c r="B223" s="832" t="s">
        <v>4050</v>
      </c>
      <c r="C223" s="832" t="s">
        <v>4122</v>
      </c>
      <c r="D223" s="832" t="s">
        <v>4312</v>
      </c>
      <c r="E223" s="832" t="s">
        <v>4308</v>
      </c>
      <c r="F223" s="849">
        <v>4</v>
      </c>
      <c r="G223" s="849">
        <v>9625.76</v>
      </c>
      <c r="H223" s="849"/>
      <c r="I223" s="849">
        <v>2406.44</v>
      </c>
      <c r="J223" s="849"/>
      <c r="K223" s="849"/>
      <c r="L223" s="849"/>
      <c r="M223" s="849"/>
      <c r="N223" s="849"/>
      <c r="O223" s="849"/>
      <c r="P223" s="837"/>
      <c r="Q223" s="850"/>
    </row>
    <row r="224" spans="1:17" ht="14.4" customHeight="1" x14ac:dyDescent="0.3">
      <c r="A224" s="831" t="s">
        <v>575</v>
      </c>
      <c r="B224" s="832" t="s">
        <v>4050</v>
      </c>
      <c r="C224" s="832" t="s">
        <v>4122</v>
      </c>
      <c r="D224" s="832" t="s">
        <v>4313</v>
      </c>
      <c r="E224" s="832" t="s">
        <v>4314</v>
      </c>
      <c r="F224" s="849">
        <v>5</v>
      </c>
      <c r="G224" s="849">
        <v>162185</v>
      </c>
      <c r="H224" s="849">
        <v>0.41666666666666669</v>
      </c>
      <c r="I224" s="849">
        <v>32437</v>
      </c>
      <c r="J224" s="849">
        <v>12</v>
      </c>
      <c r="K224" s="849">
        <v>389244</v>
      </c>
      <c r="L224" s="849">
        <v>1</v>
      </c>
      <c r="M224" s="849">
        <v>32437</v>
      </c>
      <c r="N224" s="849">
        <v>5</v>
      </c>
      <c r="O224" s="849">
        <v>162185</v>
      </c>
      <c r="P224" s="837">
        <v>0.41666666666666669</v>
      </c>
      <c r="Q224" s="850">
        <v>32437</v>
      </c>
    </row>
    <row r="225" spans="1:17" ht="14.4" customHeight="1" x14ac:dyDescent="0.3">
      <c r="A225" s="831" t="s">
        <v>575</v>
      </c>
      <c r="B225" s="832" t="s">
        <v>4050</v>
      </c>
      <c r="C225" s="832" t="s">
        <v>4122</v>
      </c>
      <c r="D225" s="832" t="s">
        <v>4315</v>
      </c>
      <c r="E225" s="832" t="s">
        <v>4316</v>
      </c>
      <c r="F225" s="849">
        <v>33</v>
      </c>
      <c r="G225" s="849">
        <v>292050</v>
      </c>
      <c r="H225" s="849">
        <v>9.5100864553314124E-2</v>
      </c>
      <c r="I225" s="849">
        <v>8850</v>
      </c>
      <c r="J225" s="849">
        <v>347</v>
      </c>
      <c r="K225" s="849">
        <v>3070950</v>
      </c>
      <c r="L225" s="849">
        <v>1</v>
      </c>
      <c r="M225" s="849">
        <v>8850</v>
      </c>
      <c r="N225" s="849">
        <v>261</v>
      </c>
      <c r="O225" s="849">
        <v>2309850</v>
      </c>
      <c r="P225" s="837">
        <v>0.75216138328530258</v>
      </c>
      <c r="Q225" s="850">
        <v>8850</v>
      </c>
    </row>
    <row r="226" spans="1:17" ht="14.4" customHeight="1" x14ac:dyDescent="0.3">
      <c r="A226" s="831" t="s">
        <v>575</v>
      </c>
      <c r="B226" s="832" t="s">
        <v>4050</v>
      </c>
      <c r="C226" s="832" t="s">
        <v>4122</v>
      </c>
      <c r="D226" s="832" t="s">
        <v>4317</v>
      </c>
      <c r="E226" s="832" t="s">
        <v>4316</v>
      </c>
      <c r="F226" s="849">
        <v>11</v>
      </c>
      <c r="G226" s="849">
        <v>49841</v>
      </c>
      <c r="H226" s="849">
        <v>0.13750000000000001</v>
      </c>
      <c r="I226" s="849">
        <v>4531</v>
      </c>
      <c r="J226" s="849">
        <v>80</v>
      </c>
      <c r="K226" s="849">
        <v>362480</v>
      </c>
      <c r="L226" s="849">
        <v>1</v>
      </c>
      <c r="M226" s="849">
        <v>4531</v>
      </c>
      <c r="N226" s="849">
        <v>69</v>
      </c>
      <c r="O226" s="849">
        <v>312639</v>
      </c>
      <c r="P226" s="837">
        <v>0.86250000000000004</v>
      </c>
      <c r="Q226" s="850">
        <v>4531</v>
      </c>
    </row>
    <row r="227" spans="1:17" ht="14.4" customHeight="1" x14ac:dyDescent="0.3">
      <c r="A227" s="831" t="s">
        <v>575</v>
      </c>
      <c r="B227" s="832" t="s">
        <v>4050</v>
      </c>
      <c r="C227" s="832" t="s">
        <v>4122</v>
      </c>
      <c r="D227" s="832" t="s">
        <v>4318</v>
      </c>
      <c r="E227" s="832" t="s">
        <v>4319</v>
      </c>
      <c r="F227" s="849">
        <v>29</v>
      </c>
      <c r="G227" s="849">
        <v>530265</v>
      </c>
      <c r="H227" s="849">
        <v>0.35365853658536583</v>
      </c>
      <c r="I227" s="849">
        <v>18285</v>
      </c>
      <c r="J227" s="849">
        <v>82</v>
      </c>
      <c r="K227" s="849">
        <v>1499370</v>
      </c>
      <c r="L227" s="849">
        <v>1</v>
      </c>
      <c r="M227" s="849">
        <v>18285</v>
      </c>
      <c r="N227" s="849">
        <v>226</v>
      </c>
      <c r="O227" s="849">
        <v>4132410</v>
      </c>
      <c r="P227" s="837">
        <v>2.7560975609756095</v>
      </c>
      <c r="Q227" s="850">
        <v>18285</v>
      </c>
    </row>
    <row r="228" spans="1:17" ht="14.4" customHeight="1" x14ac:dyDescent="0.3">
      <c r="A228" s="831" t="s">
        <v>575</v>
      </c>
      <c r="B228" s="832" t="s">
        <v>4050</v>
      </c>
      <c r="C228" s="832" t="s">
        <v>4122</v>
      </c>
      <c r="D228" s="832" t="s">
        <v>4320</v>
      </c>
      <c r="E228" s="832" t="s">
        <v>4316</v>
      </c>
      <c r="F228" s="849">
        <v>33</v>
      </c>
      <c r="G228" s="849">
        <v>65868</v>
      </c>
      <c r="H228" s="849">
        <v>9.5375722543352595E-2</v>
      </c>
      <c r="I228" s="849">
        <v>1996</v>
      </c>
      <c r="J228" s="849">
        <v>346</v>
      </c>
      <c r="K228" s="849">
        <v>690616</v>
      </c>
      <c r="L228" s="849">
        <v>1</v>
      </c>
      <c r="M228" s="849">
        <v>1996</v>
      </c>
      <c r="N228" s="849">
        <v>288</v>
      </c>
      <c r="O228" s="849">
        <v>574848</v>
      </c>
      <c r="P228" s="837">
        <v>0.83236994219653182</v>
      </c>
      <c r="Q228" s="850">
        <v>1996</v>
      </c>
    </row>
    <row r="229" spans="1:17" ht="14.4" customHeight="1" x14ac:dyDescent="0.3">
      <c r="A229" s="831" t="s">
        <v>575</v>
      </c>
      <c r="B229" s="832" t="s">
        <v>4050</v>
      </c>
      <c r="C229" s="832" t="s">
        <v>4122</v>
      </c>
      <c r="D229" s="832" t="s">
        <v>4321</v>
      </c>
      <c r="E229" s="832" t="s">
        <v>4316</v>
      </c>
      <c r="F229" s="849">
        <v>1</v>
      </c>
      <c r="G229" s="849">
        <v>10110</v>
      </c>
      <c r="H229" s="849">
        <v>1</v>
      </c>
      <c r="I229" s="849">
        <v>10110</v>
      </c>
      <c r="J229" s="849">
        <v>1</v>
      </c>
      <c r="K229" s="849">
        <v>10110</v>
      </c>
      <c r="L229" s="849">
        <v>1</v>
      </c>
      <c r="M229" s="849">
        <v>10110</v>
      </c>
      <c r="N229" s="849">
        <v>2</v>
      </c>
      <c r="O229" s="849">
        <v>20220</v>
      </c>
      <c r="P229" s="837">
        <v>2</v>
      </c>
      <c r="Q229" s="850">
        <v>10110</v>
      </c>
    </row>
    <row r="230" spans="1:17" ht="14.4" customHeight="1" x14ac:dyDescent="0.3">
      <c r="A230" s="831" t="s">
        <v>575</v>
      </c>
      <c r="B230" s="832" t="s">
        <v>4050</v>
      </c>
      <c r="C230" s="832" t="s">
        <v>4122</v>
      </c>
      <c r="D230" s="832" t="s">
        <v>4322</v>
      </c>
      <c r="E230" s="832" t="s">
        <v>4323</v>
      </c>
      <c r="F230" s="849">
        <v>36</v>
      </c>
      <c r="G230" s="849">
        <v>92340</v>
      </c>
      <c r="H230" s="849">
        <v>0.9</v>
      </c>
      <c r="I230" s="849">
        <v>2565</v>
      </c>
      <c r="J230" s="849">
        <v>40</v>
      </c>
      <c r="K230" s="849">
        <v>102600</v>
      </c>
      <c r="L230" s="849">
        <v>1</v>
      </c>
      <c r="M230" s="849">
        <v>2565</v>
      </c>
      <c r="N230" s="849">
        <v>8</v>
      </c>
      <c r="O230" s="849">
        <v>20520</v>
      </c>
      <c r="P230" s="837">
        <v>0.2</v>
      </c>
      <c r="Q230" s="850">
        <v>2565</v>
      </c>
    </row>
    <row r="231" spans="1:17" ht="14.4" customHeight="1" x14ac:dyDescent="0.3">
      <c r="A231" s="831" t="s">
        <v>575</v>
      </c>
      <c r="B231" s="832" t="s">
        <v>4050</v>
      </c>
      <c r="C231" s="832" t="s">
        <v>4122</v>
      </c>
      <c r="D231" s="832" t="s">
        <v>4324</v>
      </c>
      <c r="E231" s="832" t="s">
        <v>4323</v>
      </c>
      <c r="F231" s="849">
        <v>36</v>
      </c>
      <c r="G231" s="849">
        <v>418140</v>
      </c>
      <c r="H231" s="849">
        <v>0.9</v>
      </c>
      <c r="I231" s="849">
        <v>11615</v>
      </c>
      <c r="J231" s="849">
        <v>40</v>
      </c>
      <c r="K231" s="849">
        <v>464600</v>
      </c>
      <c r="L231" s="849">
        <v>1</v>
      </c>
      <c r="M231" s="849">
        <v>11615</v>
      </c>
      <c r="N231" s="849">
        <v>17</v>
      </c>
      <c r="O231" s="849">
        <v>197455</v>
      </c>
      <c r="P231" s="837">
        <v>0.42499999999999999</v>
      </c>
      <c r="Q231" s="850">
        <v>11615</v>
      </c>
    </row>
    <row r="232" spans="1:17" ht="14.4" customHeight="1" x14ac:dyDescent="0.3">
      <c r="A232" s="831" t="s">
        <v>575</v>
      </c>
      <c r="B232" s="832" t="s">
        <v>4050</v>
      </c>
      <c r="C232" s="832" t="s">
        <v>4122</v>
      </c>
      <c r="D232" s="832" t="s">
        <v>4325</v>
      </c>
      <c r="E232" s="832" t="s">
        <v>4323</v>
      </c>
      <c r="F232" s="849">
        <v>20</v>
      </c>
      <c r="G232" s="849">
        <v>49910</v>
      </c>
      <c r="H232" s="849">
        <v>0.19230769230769232</v>
      </c>
      <c r="I232" s="849">
        <v>2495.5</v>
      </c>
      <c r="J232" s="849">
        <v>104</v>
      </c>
      <c r="K232" s="849">
        <v>259532</v>
      </c>
      <c r="L232" s="849">
        <v>1</v>
      </c>
      <c r="M232" s="849">
        <v>2495.5</v>
      </c>
      <c r="N232" s="849">
        <v>79</v>
      </c>
      <c r="O232" s="849">
        <v>197144.5</v>
      </c>
      <c r="P232" s="837">
        <v>0.75961538461538458</v>
      </c>
      <c r="Q232" s="850">
        <v>2495.5</v>
      </c>
    </row>
    <row r="233" spans="1:17" ht="14.4" customHeight="1" x14ac:dyDescent="0.3">
      <c r="A233" s="831" t="s">
        <v>575</v>
      </c>
      <c r="B233" s="832" t="s">
        <v>4050</v>
      </c>
      <c r="C233" s="832" t="s">
        <v>4122</v>
      </c>
      <c r="D233" s="832" t="s">
        <v>4326</v>
      </c>
      <c r="E233" s="832" t="s">
        <v>4327</v>
      </c>
      <c r="F233" s="849">
        <v>2</v>
      </c>
      <c r="G233" s="849">
        <v>42424</v>
      </c>
      <c r="H233" s="849">
        <v>5.4054054054054057E-2</v>
      </c>
      <c r="I233" s="849">
        <v>21212</v>
      </c>
      <c r="J233" s="849">
        <v>37</v>
      </c>
      <c r="K233" s="849">
        <v>784844</v>
      </c>
      <c r="L233" s="849">
        <v>1</v>
      </c>
      <c r="M233" s="849">
        <v>21212</v>
      </c>
      <c r="N233" s="849">
        <v>17</v>
      </c>
      <c r="O233" s="849">
        <v>360604</v>
      </c>
      <c r="P233" s="837">
        <v>0.45945945945945948</v>
      </c>
      <c r="Q233" s="850">
        <v>21212</v>
      </c>
    </row>
    <row r="234" spans="1:17" ht="14.4" customHeight="1" x14ac:dyDescent="0.3">
      <c r="A234" s="831" t="s">
        <v>575</v>
      </c>
      <c r="B234" s="832" t="s">
        <v>4050</v>
      </c>
      <c r="C234" s="832" t="s">
        <v>4122</v>
      </c>
      <c r="D234" s="832" t="s">
        <v>4328</v>
      </c>
      <c r="E234" s="832" t="s">
        <v>4210</v>
      </c>
      <c r="F234" s="849"/>
      <c r="G234" s="849"/>
      <c r="H234" s="849"/>
      <c r="I234" s="849"/>
      <c r="J234" s="849">
        <v>1</v>
      </c>
      <c r="K234" s="849">
        <v>3122.56</v>
      </c>
      <c r="L234" s="849">
        <v>1</v>
      </c>
      <c r="M234" s="849">
        <v>3122.56</v>
      </c>
      <c r="N234" s="849">
        <v>1</v>
      </c>
      <c r="O234" s="849">
        <v>3122.56</v>
      </c>
      <c r="P234" s="837">
        <v>1</v>
      </c>
      <c r="Q234" s="850">
        <v>3122.56</v>
      </c>
    </row>
    <row r="235" spans="1:17" ht="14.4" customHeight="1" x14ac:dyDescent="0.3">
      <c r="A235" s="831" t="s">
        <v>575</v>
      </c>
      <c r="B235" s="832" t="s">
        <v>4050</v>
      </c>
      <c r="C235" s="832" t="s">
        <v>4122</v>
      </c>
      <c r="D235" s="832" t="s">
        <v>4329</v>
      </c>
      <c r="E235" s="832" t="s">
        <v>4330</v>
      </c>
      <c r="F235" s="849">
        <v>1</v>
      </c>
      <c r="G235" s="849">
        <v>21759</v>
      </c>
      <c r="H235" s="849"/>
      <c r="I235" s="849">
        <v>21759</v>
      </c>
      <c r="J235" s="849"/>
      <c r="K235" s="849"/>
      <c r="L235" s="849"/>
      <c r="M235" s="849"/>
      <c r="N235" s="849"/>
      <c r="O235" s="849"/>
      <c r="P235" s="837"/>
      <c r="Q235" s="850"/>
    </row>
    <row r="236" spans="1:17" ht="14.4" customHeight="1" x14ac:dyDescent="0.3">
      <c r="A236" s="831" t="s">
        <v>575</v>
      </c>
      <c r="B236" s="832" t="s">
        <v>4050</v>
      </c>
      <c r="C236" s="832" t="s">
        <v>4122</v>
      </c>
      <c r="D236" s="832" t="s">
        <v>4331</v>
      </c>
      <c r="E236" s="832" t="s">
        <v>4332</v>
      </c>
      <c r="F236" s="849">
        <v>8</v>
      </c>
      <c r="G236" s="849">
        <v>103264</v>
      </c>
      <c r="H236" s="849"/>
      <c r="I236" s="849">
        <v>12908</v>
      </c>
      <c r="J236" s="849"/>
      <c r="K236" s="849"/>
      <c r="L236" s="849"/>
      <c r="M236" s="849"/>
      <c r="N236" s="849"/>
      <c r="O236" s="849"/>
      <c r="P236" s="837"/>
      <c r="Q236" s="850"/>
    </row>
    <row r="237" spans="1:17" ht="14.4" customHeight="1" x14ac:dyDescent="0.3">
      <c r="A237" s="831" t="s">
        <v>575</v>
      </c>
      <c r="B237" s="832" t="s">
        <v>4050</v>
      </c>
      <c r="C237" s="832" t="s">
        <v>4122</v>
      </c>
      <c r="D237" s="832" t="s">
        <v>4333</v>
      </c>
      <c r="E237" s="832" t="s">
        <v>4334</v>
      </c>
      <c r="F237" s="849"/>
      <c r="G237" s="849"/>
      <c r="H237" s="849"/>
      <c r="I237" s="849"/>
      <c r="J237" s="849">
        <v>1</v>
      </c>
      <c r="K237" s="849">
        <v>20540.98</v>
      </c>
      <c r="L237" s="849">
        <v>1</v>
      </c>
      <c r="M237" s="849">
        <v>20540.98</v>
      </c>
      <c r="N237" s="849">
        <v>3</v>
      </c>
      <c r="O237" s="849">
        <v>61622.94</v>
      </c>
      <c r="P237" s="837">
        <v>3</v>
      </c>
      <c r="Q237" s="850">
        <v>20540.98</v>
      </c>
    </row>
    <row r="238" spans="1:17" ht="14.4" customHeight="1" x14ac:dyDescent="0.3">
      <c r="A238" s="831" t="s">
        <v>575</v>
      </c>
      <c r="B238" s="832" t="s">
        <v>4050</v>
      </c>
      <c r="C238" s="832" t="s">
        <v>4122</v>
      </c>
      <c r="D238" s="832" t="s">
        <v>4335</v>
      </c>
      <c r="E238" s="832" t="s">
        <v>4336</v>
      </c>
      <c r="F238" s="849">
        <v>4</v>
      </c>
      <c r="G238" s="849">
        <v>9988</v>
      </c>
      <c r="H238" s="849"/>
      <c r="I238" s="849">
        <v>2497</v>
      </c>
      <c r="J238" s="849"/>
      <c r="K238" s="849"/>
      <c r="L238" s="849"/>
      <c r="M238" s="849"/>
      <c r="N238" s="849"/>
      <c r="O238" s="849"/>
      <c r="P238" s="837"/>
      <c r="Q238" s="850"/>
    </row>
    <row r="239" spans="1:17" ht="14.4" customHeight="1" x14ac:dyDescent="0.3">
      <c r="A239" s="831" t="s">
        <v>575</v>
      </c>
      <c r="B239" s="832" t="s">
        <v>4050</v>
      </c>
      <c r="C239" s="832" t="s">
        <v>4122</v>
      </c>
      <c r="D239" s="832" t="s">
        <v>4337</v>
      </c>
      <c r="E239" s="832" t="s">
        <v>4338</v>
      </c>
      <c r="F239" s="849"/>
      <c r="G239" s="849"/>
      <c r="H239" s="849"/>
      <c r="I239" s="849"/>
      <c r="J239" s="849">
        <v>6</v>
      </c>
      <c r="K239" s="849">
        <v>239940</v>
      </c>
      <c r="L239" s="849">
        <v>1</v>
      </c>
      <c r="M239" s="849">
        <v>39990</v>
      </c>
      <c r="N239" s="849">
        <v>5</v>
      </c>
      <c r="O239" s="849">
        <v>199950</v>
      </c>
      <c r="P239" s="837">
        <v>0.83333333333333337</v>
      </c>
      <c r="Q239" s="850">
        <v>39990</v>
      </c>
    </row>
    <row r="240" spans="1:17" ht="14.4" customHeight="1" x14ac:dyDescent="0.3">
      <c r="A240" s="831" t="s">
        <v>575</v>
      </c>
      <c r="B240" s="832" t="s">
        <v>4050</v>
      </c>
      <c r="C240" s="832" t="s">
        <v>4122</v>
      </c>
      <c r="D240" s="832" t="s">
        <v>4339</v>
      </c>
      <c r="E240" s="832" t="s">
        <v>4340</v>
      </c>
      <c r="F240" s="849"/>
      <c r="G240" s="849"/>
      <c r="H240" s="849"/>
      <c r="I240" s="849"/>
      <c r="J240" s="849">
        <v>8</v>
      </c>
      <c r="K240" s="849">
        <v>102764</v>
      </c>
      <c r="L240" s="849">
        <v>1</v>
      </c>
      <c r="M240" s="849">
        <v>12845.5</v>
      </c>
      <c r="N240" s="849">
        <v>4</v>
      </c>
      <c r="O240" s="849">
        <v>51382</v>
      </c>
      <c r="P240" s="837">
        <v>0.5</v>
      </c>
      <c r="Q240" s="850">
        <v>12845.5</v>
      </c>
    </row>
    <row r="241" spans="1:17" ht="14.4" customHeight="1" x14ac:dyDescent="0.3">
      <c r="A241" s="831" t="s">
        <v>575</v>
      </c>
      <c r="B241" s="832" t="s">
        <v>4050</v>
      </c>
      <c r="C241" s="832" t="s">
        <v>4122</v>
      </c>
      <c r="D241" s="832" t="s">
        <v>4341</v>
      </c>
      <c r="E241" s="832" t="s">
        <v>4340</v>
      </c>
      <c r="F241" s="849"/>
      <c r="G241" s="849"/>
      <c r="H241" s="849"/>
      <c r="I241" s="849"/>
      <c r="J241" s="849">
        <v>7</v>
      </c>
      <c r="K241" s="849">
        <v>451971.10000000003</v>
      </c>
      <c r="L241" s="849">
        <v>1</v>
      </c>
      <c r="M241" s="849">
        <v>64567.3</v>
      </c>
      <c r="N241" s="849">
        <v>6</v>
      </c>
      <c r="O241" s="849">
        <v>387403.80000000005</v>
      </c>
      <c r="P241" s="837">
        <v>0.85714285714285721</v>
      </c>
      <c r="Q241" s="850">
        <v>64567.30000000001</v>
      </c>
    </row>
    <row r="242" spans="1:17" ht="14.4" customHeight="1" x14ac:dyDescent="0.3">
      <c r="A242" s="831" t="s">
        <v>575</v>
      </c>
      <c r="B242" s="832" t="s">
        <v>4050</v>
      </c>
      <c r="C242" s="832" t="s">
        <v>4122</v>
      </c>
      <c r="D242" s="832" t="s">
        <v>4342</v>
      </c>
      <c r="E242" s="832" t="s">
        <v>4343</v>
      </c>
      <c r="F242" s="849"/>
      <c r="G242" s="849"/>
      <c r="H242" s="849"/>
      <c r="I242" s="849"/>
      <c r="J242" s="849">
        <v>1</v>
      </c>
      <c r="K242" s="849">
        <v>741805.25</v>
      </c>
      <c r="L242" s="849">
        <v>1</v>
      </c>
      <c r="M242" s="849">
        <v>741805.25</v>
      </c>
      <c r="N242" s="849"/>
      <c r="O242" s="849"/>
      <c r="P242" s="837"/>
      <c r="Q242" s="850"/>
    </row>
    <row r="243" spans="1:17" ht="14.4" customHeight="1" x14ac:dyDescent="0.3">
      <c r="A243" s="831" t="s">
        <v>575</v>
      </c>
      <c r="B243" s="832" t="s">
        <v>4050</v>
      </c>
      <c r="C243" s="832" t="s">
        <v>4122</v>
      </c>
      <c r="D243" s="832" t="s">
        <v>4344</v>
      </c>
      <c r="E243" s="832" t="s">
        <v>4345</v>
      </c>
      <c r="F243" s="849"/>
      <c r="G243" s="849"/>
      <c r="H243" s="849"/>
      <c r="I243" s="849"/>
      <c r="J243" s="849">
        <v>1</v>
      </c>
      <c r="K243" s="849">
        <v>60241.75</v>
      </c>
      <c r="L243" s="849">
        <v>1</v>
      </c>
      <c r="M243" s="849">
        <v>60241.75</v>
      </c>
      <c r="N243" s="849"/>
      <c r="O243" s="849"/>
      <c r="P243" s="837"/>
      <c r="Q243" s="850"/>
    </row>
    <row r="244" spans="1:17" ht="14.4" customHeight="1" x14ac:dyDescent="0.3">
      <c r="A244" s="831" t="s">
        <v>575</v>
      </c>
      <c r="B244" s="832" t="s">
        <v>4050</v>
      </c>
      <c r="C244" s="832" t="s">
        <v>4122</v>
      </c>
      <c r="D244" s="832" t="s">
        <v>4346</v>
      </c>
      <c r="E244" s="832" t="s">
        <v>4210</v>
      </c>
      <c r="F244" s="849"/>
      <c r="G244" s="849"/>
      <c r="H244" s="849"/>
      <c r="I244" s="849"/>
      <c r="J244" s="849"/>
      <c r="K244" s="849"/>
      <c r="L244" s="849"/>
      <c r="M244" s="849"/>
      <c r="N244" s="849">
        <v>1</v>
      </c>
      <c r="O244" s="849">
        <v>8630.84</v>
      </c>
      <c r="P244" s="837"/>
      <c r="Q244" s="850">
        <v>8630.84</v>
      </c>
    </row>
    <row r="245" spans="1:17" ht="14.4" customHeight="1" x14ac:dyDescent="0.3">
      <c r="A245" s="831" t="s">
        <v>575</v>
      </c>
      <c r="B245" s="832" t="s">
        <v>4050</v>
      </c>
      <c r="C245" s="832" t="s">
        <v>4122</v>
      </c>
      <c r="D245" s="832" t="s">
        <v>4347</v>
      </c>
      <c r="E245" s="832" t="s">
        <v>4243</v>
      </c>
      <c r="F245" s="849"/>
      <c r="G245" s="849"/>
      <c r="H245" s="849"/>
      <c r="I245" s="849"/>
      <c r="J245" s="849">
        <v>4</v>
      </c>
      <c r="K245" s="849">
        <v>41338.480000000003</v>
      </c>
      <c r="L245" s="849">
        <v>1</v>
      </c>
      <c r="M245" s="849">
        <v>10334.620000000001</v>
      </c>
      <c r="N245" s="849"/>
      <c r="O245" s="849"/>
      <c r="P245" s="837"/>
      <c r="Q245" s="850"/>
    </row>
    <row r="246" spans="1:17" ht="14.4" customHeight="1" x14ac:dyDescent="0.3">
      <c r="A246" s="831" t="s">
        <v>575</v>
      </c>
      <c r="B246" s="832" t="s">
        <v>4050</v>
      </c>
      <c r="C246" s="832" t="s">
        <v>4122</v>
      </c>
      <c r="D246" s="832" t="s">
        <v>4348</v>
      </c>
      <c r="E246" s="832" t="s">
        <v>4349</v>
      </c>
      <c r="F246" s="849"/>
      <c r="G246" s="849"/>
      <c r="H246" s="849"/>
      <c r="I246" s="849"/>
      <c r="J246" s="849"/>
      <c r="K246" s="849"/>
      <c r="L246" s="849"/>
      <c r="M246" s="849"/>
      <c r="N246" s="849">
        <v>54</v>
      </c>
      <c r="O246" s="849">
        <v>210519</v>
      </c>
      <c r="P246" s="837"/>
      <c r="Q246" s="850">
        <v>3898.5</v>
      </c>
    </row>
    <row r="247" spans="1:17" ht="14.4" customHeight="1" x14ac:dyDescent="0.3">
      <c r="A247" s="831" t="s">
        <v>575</v>
      </c>
      <c r="B247" s="832" t="s">
        <v>4050</v>
      </c>
      <c r="C247" s="832" t="s">
        <v>4122</v>
      </c>
      <c r="D247" s="832" t="s">
        <v>4350</v>
      </c>
      <c r="E247" s="832" t="s">
        <v>4351</v>
      </c>
      <c r="F247" s="849"/>
      <c r="G247" s="849"/>
      <c r="H247" s="849"/>
      <c r="I247" s="849"/>
      <c r="J247" s="849"/>
      <c r="K247" s="849"/>
      <c r="L247" s="849"/>
      <c r="M247" s="849"/>
      <c r="N247" s="849">
        <v>75</v>
      </c>
      <c r="O247" s="849">
        <v>174675</v>
      </c>
      <c r="P247" s="837"/>
      <c r="Q247" s="850">
        <v>2329</v>
      </c>
    </row>
    <row r="248" spans="1:17" ht="14.4" customHeight="1" x14ac:dyDescent="0.3">
      <c r="A248" s="831" t="s">
        <v>575</v>
      </c>
      <c r="B248" s="832" t="s">
        <v>4050</v>
      </c>
      <c r="C248" s="832" t="s">
        <v>4122</v>
      </c>
      <c r="D248" s="832" t="s">
        <v>4352</v>
      </c>
      <c r="E248" s="832" t="s">
        <v>4351</v>
      </c>
      <c r="F248" s="849"/>
      <c r="G248" s="849"/>
      <c r="H248" s="849"/>
      <c r="I248" s="849"/>
      <c r="J248" s="849"/>
      <c r="K248" s="849"/>
      <c r="L248" s="849"/>
      <c r="M248" s="849"/>
      <c r="N248" s="849">
        <v>45</v>
      </c>
      <c r="O248" s="849">
        <v>420795</v>
      </c>
      <c r="P248" s="837"/>
      <c r="Q248" s="850">
        <v>9351</v>
      </c>
    </row>
    <row r="249" spans="1:17" ht="14.4" customHeight="1" x14ac:dyDescent="0.3">
      <c r="A249" s="831" t="s">
        <v>575</v>
      </c>
      <c r="B249" s="832" t="s">
        <v>4050</v>
      </c>
      <c r="C249" s="832" t="s">
        <v>4122</v>
      </c>
      <c r="D249" s="832" t="s">
        <v>4353</v>
      </c>
      <c r="E249" s="832" t="s">
        <v>4316</v>
      </c>
      <c r="F249" s="849"/>
      <c r="G249" s="849"/>
      <c r="H249" s="849"/>
      <c r="I249" s="849"/>
      <c r="J249" s="849"/>
      <c r="K249" s="849"/>
      <c r="L249" s="849"/>
      <c r="M249" s="849"/>
      <c r="N249" s="849">
        <v>31</v>
      </c>
      <c r="O249" s="849">
        <v>307458</v>
      </c>
      <c r="P249" s="837"/>
      <c r="Q249" s="850">
        <v>9918</v>
      </c>
    </row>
    <row r="250" spans="1:17" ht="14.4" customHeight="1" x14ac:dyDescent="0.3">
      <c r="A250" s="831" t="s">
        <v>575</v>
      </c>
      <c r="B250" s="832" t="s">
        <v>4050</v>
      </c>
      <c r="C250" s="832" t="s">
        <v>4122</v>
      </c>
      <c r="D250" s="832" t="s">
        <v>4354</v>
      </c>
      <c r="E250" s="832" t="s">
        <v>4355</v>
      </c>
      <c r="F250" s="849"/>
      <c r="G250" s="849"/>
      <c r="H250" s="849"/>
      <c r="I250" s="849"/>
      <c r="J250" s="849"/>
      <c r="K250" s="849"/>
      <c r="L250" s="849"/>
      <c r="M250" s="849"/>
      <c r="N250" s="849">
        <v>9</v>
      </c>
      <c r="O250" s="849">
        <v>23180.670000000002</v>
      </c>
      <c r="P250" s="837"/>
      <c r="Q250" s="850">
        <v>2575.63</v>
      </c>
    </row>
    <row r="251" spans="1:17" ht="14.4" customHeight="1" x14ac:dyDescent="0.3">
      <c r="A251" s="831" t="s">
        <v>575</v>
      </c>
      <c r="B251" s="832" t="s">
        <v>4050</v>
      </c>
      <c r="C251" s="832" t="s">
        <v>4122</v>
      </c>
      <c r="D251" s="832" t="s">
        <v>4356</v>
      </c>
      <c r="E251" s="832" t="s">
        <v>4351</v>
      </c>
      <c r="F251" s="849"/>
      <c r="G251" s="849"/>
      <c r="H251" s="849"/>
      <c r="I251" s="849"/>
      <c r="J251" s="849"/>
      <c r="K251" s="849"/>
      <c r="L251" s="849"/>
      <c r="M251" s="849"/>
      <c r="N251" s="849">
        <v>12</v>
      </c>
      <c r="O251" s="849">
        <v>113796</v>
      </c>
      <c r="P251" s="837"/>
      <c r="Q251" s="850">
        <v>9483</v>
      </c>
    </row>
    <row r="252" spans="1:17" ht="14.4" customHeight="1" x14ac:dyDescent="0.3">
      <c r="A252" s="831" t="s">
        <v>575</v>
      </c>
      <c r="B252" s="832" t="s">
        <v>4050</v>
      </c>
      <c r="C252" s="832" t="s">
        <v>4122</v>
      </c>
      <c r="D252" s="832" t="s">
        <v>4357</v>
      </c>
      <c r="E252" s="832" t="s">
        <v>4323</v>
      </c>
      <c r="F252" s="849"/>
      <c r="G252" s="849"/>
      <c r="H252" s="849"/>
      <c r="I252" s="849"/>
      <c r="J252" s="849"/>
      <c r="K252" s="849"/>
      <c r="L252" s="849"/>
      <c r="M252" s="849"/>
      <c r="N252" s="849">
        <v>1</v>
      </c>
      <c r="O252" s="849">
        <v>11255</v>
      </c>
      <c r="P252" s="837"/>
      <c r="Q252" s="850">
        <v>11255</v>
      </c>
    </row>
    <row r="253" spans="1:17" ht="14.4" customHeight="1" x14ac:dyDescent="0.3">
      <c r="A253" s="831" t="s">
        <v>575</v>
      </c>
      <c r="B253" s="832" t="s">
        <v>4050</v>
      </c>
      <c r="C253" s="832" t="s">
        <v>4122</v>
      </c>
      <c r="D253" s="832" t="s">
        <v>4358</v>
      </c>
      <c r="E253" s="832" t="s">
        <v>4359</v>
      </c>
      <c r="F253" s="849"/>
      <c r="G253" s="849"/>
      <c r="H253" s="849"/>
      <c r="I253" s="849"/>
      <c r="J253" s="849"/>
      <c r="K253" s="849"/>
      <c r="L253" s="849"/>
      <c r="M253" s="849"/>
      <c r="N253" s="849">
        <v>8</v>
      </c>
      <c r="O253" s="849">
        <v>96320</v>
      </c>
      <c r="P253" s="837"/>
      <c r="Q253" s="850">
        <v>12040</v>
      </c>
    </row>
    <row r="254" spans="1:17" ht="14.4" customHeight="1" x14ac:dyDescent="0.3">
      <c r="A254" s="831" t="s">
        <v>575</v>
      </c>
      <c r="B254" s="832" t="s">
        <v>4050</v>
      </c>
      <c r="C254" s="832" t="s">
        <v>4122</v>
      </c>
      <c r="D254" s="832" t="s">
        <v>4360</v>
      </c>
      <c r="E254" s="832" t="s">
        <v>4361</v>
      </c>
      <c r="F254" s="849"/>
      <c r="G254" s="849"/>
      <c r="H254" s="849"/>
      <c r="I254" s="849"/>
      <c r="J254" s="849"/>
      <c r="K254" s="849"/>
      <c r="L254" s="849"/>
      <c r="M254" s="849"/>
      <c r="N254" s="849">
        <v>68</v>
      </c>
      <c r="O254" s="849">
        <v>821551.5199999999</v>
      </c>
      <c r="P254" s="837"/>
      <c r="Q254" s="850">
        <v>12081.64</v>
      </c>
    </row>
    <row r="255" spans="1:17" ht="14.4" customHeight="1" x14ac:dyDescent="0.3">
      <c r="A255" s="831" t="s">
        <v>575</v>
      </c>
      <c r="B255" s="832" t="s">
        <v>4050</v>
      </c>
      <c r="C255" s="832" t="s">
        <v>4122</v>
      </c>
      <c r="D255" s="832" t="s">
        <v>4362</v>
      </c>
      <c r="E255" s="832" t="s">
        <v>4363</v>
      </c>
      <c r="F255" s="849"/>
      <c r="G255" s="849"/>
      <c r="H255" s="849"/>
      <c r="I255" s="849"/>
      <c r="J255" s="849"/>
      <c r="K255" s="849"/>
      <c r="L255" s="849"/>
      <c r="M255" s="849"/>
      <c r="N255" s="849">
        <v>6</v>
      </c>
      <c r="O255" s="849">
        <v>113136</v>
      </c>
      <c r="P255" s="837"/>
      <c r="Q255" s="850">
        <v>18856</v>
      </c>
    </row>
    <row r="256" spans="1:17" ht="14.4" customHeight="1" x14ac:dyDescent="0.3">
      <c r="A256" s="831" t="s">
        <v>575</v>
      </c>
      <c r="B256" s="832" t="s">
        <v>4050</v>
      </c>
      <c r="C256" s="832" t="s">
        <v>4122</v>
      </c>
      <c r="D256" s="832" t="s">
        <v>4364</v>
      </c>
      <c r="E256" s="832" t="s">
        <v>4359</v>
      </c>
      <c r="F256" s="849"/>
      <c r="G256" s="849"/>
      <c r="H256" s="849"/>
      <c r="I256" s="849"/>
      <c r="J256" s="849"/>
      <c r="K256" s="849"/>
      <c r="L256" s="849"/>
      <c r="M256" s="849"/>
      <c r="N256" s="849">
        <v>2</v>
      </c>
      <c r="O256" s="849">
        <v>17294</v>
      </c>
      <c r="P256" s="837"/>
      <c r="Q256" s="850">
        <v>8647</v>
      </c>
    </row>
    <row r="257" spans="1:17" ht="14.4" customHeight="1" x14ac:dyDescent="0.3">
      <c r="A257" s="831" t="s">
        <v>575</v>
      </c>
      <c r="B257" s="832" t="s">
        <v>4050</v>
      </c>
      <c r="C257" s="832" t="s">
        <v>4122</v>
      </c>
      <c r="D257" s="832" t="s">
        <v>4365</v>
      </c>
      <c r="E257" s="832" t="s">
        <v>4366</v>
      </c>
      <c r="F257" s="849">
        <v>2</v>
      </c>
      <c r="G257" s="849">
        <v>998268.98</v>
      </c>
      <c r="H257" s="849"/>
      <c r="I257" s="849">
        <v>499134.49</v>
      </c>
      <c r="J257" s="849"/>
      <c r="K257" s="849"/>
      <c r="L257" s="849"/>
      <c r="M257" s="849"/>
      <c r="N257" s="849">
        <v>2</v>
      </c>
      <c r="O257" s="849">
        <v>998268.98</v>
      </c>
      <c r="P257" s="837"/>
      <c r="Q257" s="850">
        <v>499134.49</v>
      </c>
    </row>
    <row r="258" spans="1:17" ht="14.4" customHeight="1" x14ac:dyDescent="0.3">
      <c r="A258" s="831" t="s">
        <v>575</v>
      </c>
      <c r="B258" s="832" t="s">
        <v>4050</v>
      </c>
      <c r="C258" s="832" t="s">
        <v>4122</v>
      </c>
      <c r="D258" s="832" t="s">
        <v>4367</v>
      </c>
      <c r="E258" s="832" t="s">
        <v>4368</v>
      </c>
      <c r="F258" s="849"/>
      <c r="G258" s="849"/>
      <c r="H258" s="849"/>
      <c r="I258" s="849"/>
      <c r="J258" s="849"/>
      <c r="K258" s="849"/>
      <c r="L258" s="849"/>
      <c r="M258" s="849"/>
      <c r="N258" s="849">
        <v>1</v>
      </c>
      <c r="O258" s="849">
        <v>7199.62</v>
      </c>
      <c r="P258" s="837"/>
      <c r="Q258" s="850">
        <v>7199.62</v>
      </c>
    </row>
    <row r="259" spans="1:17" ht="14.4" customHeight="1" x14ac:dyDescent="0.3">
      <c r="A259" s="831" t="s">
        <v>575</v>
      </c>
      <c r="B259" s="832" t="s">
        <v>4050</v>
      </c>
      <c r="C259" s="832" t="s">
        <v>4122</v>
      </c>
      <c r="D259" s="832" t="s">
        <v>4369</v>
      </c>
      <c r="E259" s="832" t="s">
        <v>4359</v>
      </c>
      <c r="F259" s="849"/>
      <c r="G259" s="849"/>
      <c r="H259" s="849"/>
      <c r="I259" s="849"/>
      <c r="J259" s="849"/>
      <c r="K259" s="849"/>
      <c r="L259" s="849"/>
      <c r="M259" s="849"/>
      <c r="N259" s="849">
        <v>8</v>
      </c>
      <c r="O259" s="849">
        <v>16288</v>
      </c>
      <c r="P259" s="837"/>
      <c r="Q259" s="850">
        <v>2036</v>
      </c>
    </row>
    <row r="260" spans="1:17" ht="14.4" customHeight="1" x14ac:dyDescent="0.3">
      <c r="A260" s="831" t="s">
        <v>575</v>
      </c>
      <c r="B260" s="832" t="s">
        <v>4050</v>
      </c>
      <c r="C260" s="832" t="s">
        <v>4122</v>
      </c>
      <c r="D260" s="832" t="s">
        <v>4370</v>
      </c>
      <c r="E260" s="832" t="s">
        <v>4371</v>
      </c>
      <c r="F260" s="849"/>
      <c r="G260" s="849"/>
      <c r="H260" s="849"/>
      <c r="I260" s="849"/>
      <c r="J260" s="849"/>
      <c r="K260" s="849"/>
      <c r="L260" s="849"/>
      <c r="M260" s="849"/>
      <c r="N260" s="849">
        <v>4</v>
      </c>
      <c r="O260" s="849">
        <v>30980.48</v>
      </c>
      <c r="P260" s="837"/>
      <c r="Q260" s="850">
        <v>7745.12</v>
      </c>
    </row>
    <row r="261" spans="1:17" ht="14.4" customHeight="1" x14ac:dyDescent="0.3">
      <c r="A261" s="831" t="s">
        <v>575</v>
      </c>
      <c r="B261" s="832" t="s">
        <v>4050</v>
      </c>
      <c r="C261" s="832" t="s">
        <v>4122</v>
      </c>
      <c r="D261" s="832" t="s">
        <v>4372</v>
      </c>
      <c r="E261" s="832" t="s">
        <v>4351</v>
      </c>
      <c r="F261" s="849"/>
      <c r="G261" s="849"/>
      <c r="H261" s="849"/>
      <c r="I261" s="849"/>
      <c r="J261" s="849"/>
      <c r="K261" s="849"/>
      <c r="L261" s="849"/>
      <c r="M261" s="849"/>
      <c r="N261" s="849">
        <v>10</v>
      </c>
      <c r="O261" s="849">
        <v>55200</v>
      </c>
      <c r="P261" s="837"/>
      <c r="Q261" s="850">
        <v>5520</v>
      </c>
    </row>
    <row r="262" spans="1:17" ht="14.4" customHeight="1" x14ac:dyDescent="0.3">
      <c r="A262" s="831" t="s">
        <v>575</v>
      </c>
      <c r="B262" s="832" t="s">
        <v>4050</v>
      </c>
      <c r="C262" s="832" t="s">
        <v>4122</v>
      </c>
      <c r="D262" s="832" t="s">
        <v>4373</v>
      </c>
      <c r="E262" s="832" t="s">
        <v>4351</v>
      </c>
      <c r="F262" s="849"/>
      <c r="G262" s="849"/>
      <c r="H262" s="849"/>
      <c r="I262" s="849"/>
      <c r="J262" s="849"/>
      <c r="K262" s="849"/>
      <c r="L262" s="849"/>
      <c r="M262" s="849"/>
      <c r="N262" s="849">
        <v>5</v>
      </c>
      <c r="O262" s="849">
        <v>9602.5</v>
      </c>
      <c r="P262" s="837"/>
      <c r="Q262" s="850">
        <v>1920.5</v>
      </c>
    </row>
    <row r="263" spans="1:17" ht="14.4" customHeight="1" x14ac:dyDescent="0.3">
      <c r="A263" s="831" t="s">
        <v>575</v>
      </c>
      <c r="B263" s="832" t="s">
        <v>4050</v>
      </c>
      <c r="C263" s="832" t="s">
        <v>4122</v>
      </c>
      <c r="D263" s="832" t="s">
        <v>4374</v>
      </c>
      <c r="E263" s="832" t="s">
        <v>4243</v>
      </c>
      <c r="F263" s="849">
        <v>2</v>
      </c>
      <c r="G263" s="849">
        <v>24323.46</v>
      </c>
      <c r="H263" s="849"/>
      <c r="I263" s="849">
        <v>12161.73</v>
      </c>
      <c r="J263" s="849"/>
      <c r="K263" s="849"/>
      <c r="L263" s="849"/>
      <c r="M263" s="849"/>
      <c r="N263" s="849"/>
      <c r="O263" s="849"/>
      <c r="P263" s="837"/>
      <c r="Q263" s="850"/>
    </row>
    <row r="264" spans="1:17" ht="14.4" customHeight="1" x14ac:dyDescent="0.3">
      <c r="A264" s="831" t="s">
        <v>575</v>
      </c>
      <c r="B264" s="832" t="s">
        <v>4050</v>
      </c>
      <c r="C264" s="832" t="s">
        <v>4122</v>
      </c>
      <c r="D264" s="832" t="s">
        <v>4375</v>
      </c>
      <c r="E264" s="832" t="s">
        <v>4361</v>
      </c>
      <c r="F264" s="849"/>
      <c r="G264" s="849"/>
      <c r="H264" s="849"/>
      <c r="I264" s="849"/>
      <c r="J264" s="849"/>
      <c r="K264" s="849"/>
      <c r="L264" s="849"/>
      <c r="M264" s="849"/>
      <c r="N264" s="849">
        <v>12</v>
      </c>
      <c r="O264" s="849">
        <v>10275</v>
      </c>
      <c r="P264" s="837"/>
      <c r="Q264" s="850">
        <v>856.25</v>
      </c>
    </row>
    <row r="265" spans="1:17" ht="14.4" customHeight="1" x14ac:dyDescent="0.3">
      <c r="A265" s="831" t="s">
        <v>575</v>
      </c>
      <c r="B265" s="832" t="s">
        <v>4050</v>
      </c>
      <c r="C265" s="832" t="s">
        <v>4122</v>
      </c>
      <c r="D265" s="832" t="s">
        <v>4376</v>
      </c>
      <c r="E265" s="832" t="s">
        <v>4283</v>
      </c>
      <c r="F265" s="849">
        <v>1</v>
      </c>
      <c r="G265" s="849">
        <v>6960</v>
      </c>
      <c r="H265" s="849">
        <v>1</v>
      </c>
      <c r="I265" s="849">
        <v>6960</v>
      </c>
      <c r="J265" s="849">
        <v>1</v>
      </c>
      <c r="K265" s="849">
        <v>6960</v>
      </c>
      <c r="L265" s="849">
        <v>1</v>
      </c>
      <c r="M265" s="849">
        <v>6960</v>
      </c>
      <c r="N265" s="849"/>
      <c r="O265" s="849"/>
      <c r="P265" s="837"/>
      <c r="Q265" s="850"/>
    </row>
    <row r="266" spans="1:17" ht="14.4" customHeight="1" x14ac:dyDescent="0.3">
      <c r="A266" s="831" t="s">
        <v>575</v>
      </c>
      <c r="B266" s="832" t="s">
        <v>4050</v>
      </c>
      <c r="C266" s="832" t="s">
        <v>4122</v>
      </c>
      <c r="D266" s="832" t="s">
        <v>4377</v>
      </c>
      <c r="E266" s="832" t="s">
        <v>4378</v>
      </c>
      <c r="F266" s="849"/>
      <c r="G266" s="849"/>
      <c r="H266" s="849"/>
      <c r="I266" s="849"/>
      <c r="J266" s="849">
        <v>8</v>
      </c>
      <c r="K266" s="849">
        <v>95954.4</v>
      </c>
      <c r="L266" s="849">
        <v>1</v>
      </c>
      <c r="M266" s="849">
        <v>11994.3</v>
      </c>
      <c r="N266" s="849"/>
      <c r="O266" s="849"/>
      <c r="P266" s="837"/>
      <c r="Q266" s="850"/>
    </row>
    <row r="267" spans="1:17" ht="14.4" customHeight="1" x14ac:dyDescent="0.3">
      <c r="A267" s="831" t="s">
        <v>575</v>
      </c>
      <c r="B267" s="832" t="s">
        <v>4050</v>
      </c>
      <c r="C267" s="832" t="s">
        <v>4122</v>
      </c>
      <c r="D267" s="832" t="s">
        <v>4379</v>
      </c>
      <c r="E267" s="832" t="s">
        <v>4380</v>
      </c>
      <c r="F267" s="849">
        <v>2</v>
      </c>
      <c r="G267" s="849">
        <v>36057.42</v>
      </c>
      <c r="H267" s="849">
        <v>1</v>
      </c>
      <c r="I267" s="849">
        <v>18028.71</v>
      </c>
      <c r="J267" s="849">
        <v>2</v>
      </c>
      <c r="K267" s="849">
        <v>36057.42</v>
      </c>
      <c r="L267" s="849">
        <v>1</v>
      </c>
      <c r="M267" s="849">
        <v>18028.71</v>
      </c>
      <c r="N267" s="849"/>
      <c r="O267" s="849"/>
      <c r="P267" s="837"/>
      <c r="Q267" s="850"/>
    </row>
    <row r="268" spans="1:17" ht="14.4" customHeight="1" x14ac:dyDescent="0.3">
      <c r="A268" s="831" t="s">
        <v>575</v>
      </c>
      <c r="B268" s="832" t="s">
        <v>4050</v>
      </c>
      <c r="C268" s="832" t="s">
        <v>4122</v>
      </c>
      <c r="D268" s="832" t="s">
        <v>4381</v>
      </c>
      <c r="E268" s="832" t="s">
        <v>4382</v>
      </c>
      <c r="F268" s="849"/>
      <c r="G268" s="849"/>
      <c r="H268" s="849"/>
      <c r="I268" s="849"/>
      <c r="J268" s="849">
        <v>20</v>
      </c>
      <c r="K268" s="849">
        <v>127400</v>
      </c>
      <c r="L268" s="849">
        <v>1</v>
      </c>
      <c r="M268" s="849">
        <v>6370</v>
      </c>
      <c r="N268" s="849"/>
      <c r="O268" s="849"/>
      <c r="P268" s="837"/>
      <c r="Q268" s="850"/>
    </row>
    <row r="269" spans="1:17" ht="14.4" customHeight="1" x14ac:dyDescent="0.3">
      <c r="A269" s="831" t="s">
        <v>575</v>
      </c>
      <c r="B269" s="832" t="s">
        <v>4050</v>
      </c>
      <c r="C269" s="832" t="s">
        <v>4122</v>
      </c>
      <c r="D269" s="832" t="s">
        <v>4383</v>
      </c>
      <c r="E269" s="832" t="s">
        <v>4384</v>
      </c>
      <c r="F269" s="849">
        <v>2</v>
      </c>
      <c r="G269" s="849">
        <v>2958.56</v>
      </c>
      <c r="H269" s="849">
        <v>1</v>
      </c>
      <c r="I269" s="849">
        <v>1479.28</v>
      </c>
      <c r="J269" s="849">
        <v>2</v>
      </c>
      <c r="K269" s="849">
        <v>2958.56</v>
      </c>
      <c r="L269" s="849">
        <v>1</v>
      </c>
      <c r="M269" s="849">
        <v>1479.28</v>
      </c>
      <c r="N269" s="849"/>
      <c r="O269" s="849"/>
      <c r="P269" s="837"/>
      <c r="Q269" s="850"/>
    </row>
    <row r="270" spans="1:17" ht="14.4" customHeight="1" x14ac:dyDescent="0.3">
      <c r="A270" s="831" t="s">
        <v>575</v>
      </c>
      <c r="B270" s="832" t="s">
        <v>4050</v>
      </c>
      <c r="C270" s="832" t="s">
        <v>4122</v>
      </c>
      <c r="D270" s="832" t="s">
        <v>4385</v>
      </c>
      <c r="E270" s="832" t="s">
        <v>4382</v>
      </c>
      <c r="F270" s="849"/>
      <c r="G270" s="849"/>
      <c r="H270" s="849"/>
      <c r="I270" s="849"/>
      <c r="J270" s="849">
        <v>38</v>
      </c>
      <c r="K270" s="849">
        <v>388443.6</v>
      </c>
      <c r="L270" s="849">
        <v>1</v>
      </c>
      <c r="M270" s="849">
        <v>10222.199999999999</v>
      </c>
      <c r="N270" s="849"/>
      <c r="O270" s="849"/>
      <c r="P270" s="837"/>
      <c r="Q270" s="850"/>
    </row>
    <row r="271" spans="1:17" ht="14.4" customHeight="1" x14ac:dyDescent="0.3">
      <c r="A271" s="831" t="s">
        <v>575</v>
      </c>
      <c r="B271" s="832" t="s">
        <v>4050</v>
      </c>
      <c r="C271" s="832" t="s">
        <v>4122</v>
      </c>
      <c r="D271" s="832" t="s">
        <v>4386</v>
      </c>
      <c r="E271" s="832" t="s">
        <v>4387</v>
      </c>
      <c r="F271" s="849"/>
      <c r="G271" s="849"/>
      <c r="H271" s="849"/>
      <c r="I271" s="849"/>
      <c r="J271" s="849">
        <v>38</v>
      </c>
      <c r="K271" s="849">
        <v>249356</v>
      </c>
      <c r="L271" s="849">
        <v>1</v>
      </c>
      <c r="M271" s="849">
        <v>6562</v>
      </c>
      <c r="N271" s="849"/>
      <c r="O271" s="849"/>
      <c r="P271" s="837"/>
      <c r="Q271" s="850"/>
    </row>
    <row r="272" spans="1:17" ht="14.4" customHeight="1" x14ac:dyDescent="0.3">
      <c r="A272" s="831" t="s">
        <v>575</v>
      </c>
      <c r="B272" s="832" t="s">
        <v>4050</v>
      </c>
      <c r="C272" s="832" t="s">
        <v>4122</v>
      </c>
      <c r="D272" s="832" t="s">
        <v>4388</v>
      </c>
      <c r="E272" s="832" t="s">
        <v>4361</v>
      </c>
      <c r="F272" s="849"/>
      <c r="G272" s="849"/>
      <c r="H272" s="849"/>
      <c r="I272" s="849"/>
      <c r="J272" s="849"/>
      <c r="K272" s="849"/>
      <c r="L272" s="849"/>
      <c r="M272" s="849"/>
      <c r="N272" s="849">
        <v>34</v>
      </c>
      <c r="O272" s="849">
        <v>49491.08</v>
      </c>
      <c r="P272" s="837"/>
      <c r="Q272" s="850">
        <v>1455.6200000000001</v>
      </c>
    </row>
    <row r="273" spans="1:17" ht="14.4" customHeight="1" x14ac:dyDescent="0.3">
      <c r="A273" s="831" t="s">
        <v>575</v>
      </c>
      <c r="B273" s="832" t="s">
        <v>4050</v>
      </c>
      <c r="C273" s="832" t="s">
        <v>4122</v>
      </c>
      <c r="D273" s="832" t="s">
        <v>4389</v>
      </c>
      <c r="E273" s="832" t="s">
        <v>4316</v>
      </c>
      <c r="F273" s="849"/>
      <c r="G273" s="849"/>
      <c r="H273" s="849"/>
      <c r="I273" s="849"/>
      <c r="J273" s="849">
        <v>2</v>
      </c>
      <c r="K273" s="849">
        <v>20020</v>
      </c>
      <c r="L273" s="849">
        <v>1</v>
      </c>
      <c r="M273" s="849">
        <v>10010</v>
      </c>
      <c r="N273" s="849"/>
      <c r="O273" s="849"/>
      <c r="P273" s="837"/>
      <c r="Q273" s="850"/>
    </row>
    <row r="274" spans="1:17" ht="14.4" customHeight="1" x14ac:dyDescent="0.3">
      <c r="A274" s="831" t="s">
        <v>575</v>
      </c>
      <c r="B274" s="832" t="s">
        <v>4050</v>
      </c>
      <c r="C274" s="832" t="s">
        <v>4122</v>
      </c>
      <c r="D274" s="832" t="s">
        <v>4390</v>
      </c>
      <c r="E274" s="832" t="s">
        <v>4391</v>
      </c>
      <c r="F274" s="849"/>
      <c r="G274" s="849"/>
      <c r="H274" s="849"/>
      <c r="I274" s="849"/>
      <c r="J274" s="849"/>
      <c r="K274" s="849"/>
      <c r="L274" s="849"/>
      <c r="M274" s="849"/>
      <c r="N274" s="849">
        <v>12</v>
      </c>
      <c r="O274" s="849">
        <v>27806.76</v>
      </c>
      <c r="P274" s="837"/>
      <c r="Q274" s="850">
        <v>2317.23</v>
      </c>
    </row>
    <row r="275" spans="1:17" ht="14.4" customHeight="1" x14ac:dyDescent="0.3">
      <c r="A275" s="831" t="s">
        <v>575</v>
      </c>
      <c r="B275" s="832" t="s">
        <v>4050</v>
      </c>
      <c r="C275" s="832" t="s">
        <v>4122</v>
      </c>
      <c r="D275" s="832" t="s">
        <v>4392</v>
      </c>
      <c r="E275" s="832" t="s">
        <v>4393</v>
      </c>
      <c r="F275" s="849">
        <v>1</v>
      </c>
      <c r="G275" s="849">
        <v>17159.07</v>
      </c>
      <c r="H275" s="849"/>
      <c r="I275" s="849">
        <v>17159.07</v>
      </c>
      <c r="J275" s="849"/>
      <c r="K275" s="849"/>
      <c r="L275" s="849"/>
      <c r="M275" s="849"/>
      <c r="N275" s="849"/>
      <c r="O275" s="849"/>
      <c r="P275" s="837"/>
      <c r="Q275" s="850"/>
    </row>
    <row r="276" spans="1:17" ht="14.4" customHeight="1" x14ac:dyDescent="0.3">
      <c r="A276" s="831" t="s">
        <v>575</v>
      </c>
      <c r="B276" s="832" t="s">
        <v>4050</v>
      </c>
      <c r="C276" s="832" t="s">
        <v>4122</v>
      </c>
      <c r="D276" s="832" t="s">
        <v>4394</v>
      </c>
      <c r="E276" s="832" t="s">
        <v>4395</v>
      </c>
      <c r="F276" s="849"/>
      <c r="G276" s="849"/>
      <c r="H276" s="849"/>
      <c r="I276" s="849"/>
      <c r="J276" s="849">
        <v>10</v>
      </c>
      <c r="K276" s="849">
        <v>20650</v>
      </c>
      <c r="L276" s="849">
        <v>1</v>
      </c>
      <c r="M276" s="849">
        <v>2065</v>
      </c>
      <c r="N276" s="849"/>
      <c r="O276" s="849"/>
      <c r="P276" s="837"/>
      <c r="Q276" s="850"/>
    </row>
    <row r="277" spans="1:17" ht="14.4" customHeight="1" x14ac:dyDescent="0.3">
      <c r="A277" s="831" t="s">
        <v>575</v>
      </c>
      <c r="B277" s="832" t="s">
        <v>4050</v>
      </c>
      <c r="C277" s="832" t="s">
        <v>4122</v>
      </c>
      <c r="D277" s="832" t="s">
        <v>4396</v>
      </c>
      <c r="E277" s="832" t="s">
        <v>4391</v>
      </c>
      <c r="F277" s="849"/>
      <c r="G277" s="849"/>
      <c r="H277" s="849"/>
      <c r="I277" s="849"/>
      <c r="J277" s="849"/>
      <c r="K277" s="849"/>
      <c r="L277" s="849"/>
      <c r="M277" s="849"/>
      <c r="N277" s="849">
        <v>4</v>
      </c>
      <c r="O277" s="849">
        <v>216892.44</v>
      </c>
      <c r="P277" s="837"/>
      <c r="Q277" s="850">
        <v>54223.11</v>
      </c>
    </row>
    <row r="278" spans="1:17" ht="14.4" customHeight="1" x14ac:dyDescent="0.3">
      <c r="A278" s="831" t="s">
        <v>575</v>
      </c>
      <c r="B278" s="832" t="s">
        <v>4050</v>
      </c>
      <c r="C278" s="832" t="s">
        <v>4122</v>
      </c>
      <c r="D278" s="832" t="s">
        <v>4397</v>
      </c>
      <c r="E278" s="832" t="s">
        <v>4395</v>
      </c>
      <c r="F278" s="849"/>
      <c r="G278" s="849"/>
      <c r="H278" s="849"/>
      <c r="I278" s="849"/>
      <c r="J278" s="849">
        <v>3</v>
      </c>
      <c r="K278" s="849">
        <v>56268</v>
      </c>
      <c r="L278" s="849">
        <v>1</v>
      </c>
      <c r="M278" s="849">
        <v>18756</v>
      </c>
      <c r="N278" s="849"/>
      <c r="O278" s="849"/>
      <c r="P278" s="837"/>
      <c r="Q278" s="850"/>
    </row>
    <row r="279" spans="1:17" ht="14.4" customHeight="1" x14ac:dyDescent="0.3">
      <c r="A279" s="831" t="s">
        <v>575</v>
      </c>
      <c r="B279" s="832" t="s">
        <v>4050</v>
      </c>
      <c r="C279" s="832" t="s">
        <v>3881</v>
      </c>
      <c r="D279" s="832" t="s">
        <v>4398</v>
      </c>
      <c r="E279" s="832" t="s">
        <v>4399</v>
      </c>
      <c r="F279" s="849">
        <v>15</v>
      </c>
      <c r="G279" s="849">
        <v>4260</v>
      </c>
      <c r="H279" s="849">
        <v>0.34266409266409265</v>
      </c>
      <c r="I279" s="849">
        <v>284</v>
      </c>
      <c r="J279" s="849">
        <v>42</v>
      </c>
      <c r="K279" s="849">
        <v>12432</v>
      </c>
      <c r="L279" s="849">
        <v>1</v>
      </c>
      <c r="M279" s="849">
        <v>296</v>
      </c>
      <c r="N279" s="849">
        <v>41</v>
      </c>
      <c r="O279" s="849">
        <v>12175</v>
      </c>
      <c r="P279" s="837">
        <v>0.97932754182754178</v>
      </c>
      <c r="Q279" s="850">
        <v>296.95121951219511</v>
      </c>
    </row>
    <row r="280" spans="1:17" ht="14.4" customHeight="1" x14ac:dyDescent="0.3">
      <c r="A280" s="831" t="s">
        <v>575</v>
      </c>
      <c r="B280" s="832" t="s">
        <v>4050</v>
      </c>
      <c r="C280" s="832" t="s">
        <v>3881</v>
      </c>
      <c r="D280" s="832" t="s">
        <v>4400</v>
      </c>
      <c r="E280" s="832" t="s">
        <v>4401</v>
      </c>
      <c r="F280" s="849">
        <v>1</v>
      </c>
      <c r="G280" s="849">
        <v>8466</v>
      </c>
      <c r="H280" s="849">
        <v>0.48744818056195299</v>
      </c>
      <c r="I280" s="849">
        <v>8466</v>
      </c>
      <c r="J280" s="849">
        <v>2</v>
      </c>
      <c r="K280" s="849">
        <v>17368</v>
      </c>
      <c r="L280" s="849">
        <v>1</v>
      </c>
      <c r="M280" s="849">
        <v>8684</v>
      </c>
      <c r="N280" s="849">
        <v>1</v>
      </c>
      <c r="O280" s="849">
        <v>8689</v>
      </c>
      <c r="P280" s="837">
        <v>0.50028788576692773</v>
      </c>
      <c r="Q280" s="850">
        <v>8689</v>
      </c>
    </row>
    <row r="281" spans="1:17" ht="14.4" customHeight="1" x14ac:dyDescent="0.3">
      <c r="A281" s="831" t="s">
        <v>575</v>
      </c>
      <c r="B281" s="832" t="s">
        <v>4050</v>
      </c>
      <c r="C281" s="832" t="s">
        <v>3881</v>
      </c>
      <c r="D281" s="832" t="s">
        <v>4402</v>
      </c>
      <c r="E281" s="832" t="s">
        <v>4403</v>
      </c>
      <c r="F281" s="849">
        <v>56</v>
      </c>
      <c r="G281" s="849">
        <v>306992</v>
      </c>
      <c r="H281" s="849">
        <v>0.97924082934609247</v>
      </c>
      <c r="I281" s="849">
        <v>5482</v>
      </c>
      <c r="J281" s="849">
        <v>55</v>
      </c>
      <c r="K281" s="849">
        <v>313500</v>
      </c>
      <c r="L281" s="849">
        <v>1</v>
      </c>
      <c r="M281" s="849">
        <v>5700</v>
      </c>
      <c r="N281" s="849">
        <v>36</v>
      </c>
      <c r="O281" s="849">
        <v>205375</v>
      </c>
      <c r="P281" s="837">
        <v>0.65510366826156297</v>
      </c>
      <c r="Q281" s="850">
        <v>5704.8611111111113</v>
      </c>
    </row>
    <row r="282" spans="1:17" ht="14.4" customHeight="1" x14ac:dyDescent="0.3">
      <c r="A282" s="831" t="s">
        <v>575</v>
      </c>
      <c r="B282" s="832" t="s">
        <v>4050</v>
      </c>
      <c r="C282" s="832" t="s">
        <v>3881</v>
      </c>
      <c r="D282" s="832" t="s">
        <v>4404</v>
      </c>
      <c r="E282" s="832" t="s">
        <v>4405</v>
      </c>
      <c r="F282" s="849">
        <v>5</v>
      </c>
      <c r="G282" s="849">
        <v>57455</v>
      </c>
      <c r="H282" s="849">
        <v>2.4330905395104598</v>
      </c>
      <c r="I282" s="849">
        <v>11491</v>
      </c>
      <c r="J282" s="849">
        <v>2</v>
      </c>
      <c r="K282" s="849">
        <v>23614</v>
      </c>
      <c r="L282" s="849">
        <v>1</v>
      </c>
      <c r="M282" s="849">
        <v>11807</v>
      </c>
      <c r="N282" s="849">
        <v>2</v>
      </c>
      <c r="O282" s="849">
        <v>23630</v>
      </c>
      <c r="P282" s="837">
        <v>1.0006775641568562</v>
      </c>
      <c r="Q282" s="850">
        <v>11815</v>
      </c>
    </row>
    <row r="283" spans="1:17" ht="14.4" customHeight="1" x14ac:dyDescent="0.3">
      <c r="A283" s="831" t="s">
        <v>575</v>
      </c>
      <c r="B283" s="832" t="s">
        <v>4050</v>
      </c>
      <c r="C283" s="832" t="s">
        <v>3881</v>
      </c>
      <c r="D283" s="832" t="s">
        <v>4406</v>
      </c>
      <c r="E283" s="832" t="s">
        <v>4407</v>
      </c>
      <c r="F283" s="849">
        <v>6</v>
      </c>
      <c r="G283" s="849">
        <v>8970</v>
      </c>
      <c r="H283" s="849"/>
      <c r="I283" s="849">
        <v>1495</v>
      </c>
      <c r="J283" s="849"/>
      <c r="K283" s="849"/>
      <c r="L283" s="849"/>
      <c r="M283" s="849"/>
      <c r="N283" s="849"/>
      <c r="O283" s="849"/>
      <c r="P283" s="837"/>
      <c r="Q283" s="850"/>
    </row>
    <row r="284" spans="1:17" ht="14.4" customHeight="1" x14ac:dyDescent="0.3">
      <c r="A284" s="831" t="s">
        <v>575</v>
      </c>
      <c r="B284" s="832" t="s">
        <v>4050</v>
      </c>
      <c r="C284" s="832" t="s">
        <v>3881</v>
      </c>
      <c r="D284" s="832" t="s">
        <v>4408</v>
      </c>
      <c r="E284" s="832" t="s">
        <v>4409</v>
      </c>
      <c r="F284" s="849"/>
      <c r="G284" s="849"/>
      <c r="H284" s="849"/>
      <c r="I284" s="849"/>
      <c r="J284" s="849">
        <v>1</v>
      </c>
      <c r="K284" s="849">
        <v>11290</v>
      </c>
      <c r="L284" s="849">
        <v>1</v>
      </c>
      <c r="M284" s="849">
        <v>11290</v>
      </c>
      <c r="N284" s="849"/>
      <c r="O284" s="849"/>
      <c r="P284" s="837"/>
      <c r="Q284" s="850"/>
    </row>
    <row r="285" spans="1:17" ht="14.4" customHeight="1" x14ac:dyDescent="0.3">
      <c r="A285" s="831" t="s">
        <v>575</v>
      </c>
      <c r="B285" s="832" t="s">
        <v>4050</v>
      </c>
      <c r="C285" s="832" t="s">
        <v>3881</v>
      </c>
      <c r="D285" s="832" t="s">
        <v>4410</v>
      </c>
      <c r="E285" s="832" t="s">
        <v>4411</v>
      </c>
      <c r="F285" s="849">
        <v>1</v>
      </c>
      <c r="G285" s="849">
        <v>10879</v>
      </c>
      <c r="H285" s="849"/>
      <c r="I285" s="849">
        <v>10879</v>
      </c>
      <c r="J285" s="849"/>
      <c r="K285" s="849"/>
      <c r="L285" s="849"/>
      <c r="M285" s="849"/>
      <c r="N285" s="849"/>
      <c r="O285" s="849"/>
      <c r="P285" s="837"/>
      <c r="Q285" s="850"/>
    </row>
    <row r="286" spans="1:17" ht="14.4" customHeight="1" x14ac:dyDescent="0.3">
      <c r="A286" s="831" t="s">
        <v>575</v>
      </c>
      <c r="B286" s="832" t="s">
        <v>4050</v>
      </c>
      <c r="C286" s="832" t="s">
        <v>3881</v>
      </c>
      <c r="D286" s="832" t="s">
        <v>4412</v>
      </c>
      <c r="E286" s="832" t="s">
        <v>4413</v>
      </c>
      <c r="F286" s="849">
        <v>69</v>
      </c>
      <c r="G286" s="849">
        <v>154422</v>
      </c>
      <c r="H286" s="849">
        <v>0.85500249155639219</v>
      </c>
      <c r="I286" s="849">
        <v>2238</v>
      </c>
      <c r="J286" s="849">
        <v>77</v>
      </c>
      <c r="K286" s="849">
        <v>180610</v>
      </c>
      <c r="L286" s="849">
        <v>1</v>
      </c>
      <c r="M286" s="849">
        <v>2345.5844155844156</v>
      </c>
      <c r="N286" s="849">
        <v>62</v>
      </c>
      <c r="O286" s="849">
        <v>145575</v>
      </c>
      <c r="P286" s="837">
        <v>0.80601849288522232</v>
      </c>
      <c r="Q286" s="850">
        <v>2347.983870967742</v>
      </c>
    </row>
    <row r="287" spans="1:17" ht="14.4" customHeight="1" x14ac:dyDescent="0.3">
      <c r="A287" s="831" t="s">
        <v>575</v>
      </c>
      <c r="B287" s="832" t="s">
        <v>4050</v>
      </c>
      <c r="C287" s="832" t="s">
        <v>3881</v>
      </c>
      <c r="D287" s="832" t="s">
        <v>4414</v>
      </c>
      <c r="E287" s="832" t="s">
        <v>4415</v>
      </c>
      <c r="F287" s="849">
        <v>13</v>
      </c>
      <c r="G287" s="849">
        <v>65299</v>
      </c>
      <c r="H287" s="849">
        <v>0.62355805958747135</v>
      </c>
      <c r="I287" s="849">
        <v>5023</v>
      </c>
      <c r="J287" s="849">
        <v>20</v>
      </c>
      <c r="K287" s="849">
        <v>104720</v>
      </c>
      <c r="L287" s="849">
        <v>1</v>
      </c>
      <c r="M287" s="849">
        <v>5236</v>
      </c>
      <c r="N287" s="849">
        <v>19</v>
      </c>
      <c r="O287" s="849">
        <v>99522</v>
      </c>
      <c r="P287" s="837">
        <v>0.95036287242169593</v>
      </c>
      <c r="Q287" s="850">
        <v>5238</v>
      </c>
    </row>
    <row r="288" spans="1:17" ht="14.4" customHeight="1" x14ac:dyDescent="0.3">
      <c r="A288" s="831" t="s">
        <v>575</v>
      </c>
      <c r="B288" s="832" t="s">
        <v>4050</v>
      </c>
      <c r="C288" s="832" t="s">
        <v>3881</v>
      </c>
      <c r="D288" s="832" t="s">
        <v>4416</v>
      </c>
      <c r="E288" s="832" t="s">
        <v>4417</v>
      </c>
      <c r="F288" s="849">
        <v>14</v>
      </c>
      <c r="G288" s="849">
        <v>265104</v>
      </c>
      <c r="H288" s="849">
        <v>2.7163686664275835</v>
      </c>
      <c r="I288" s="849">
        <v>18936</v>
      </c>
      <c r="J288" s="849">
        <v>5</v>
      </c>
      <c r="K288" s="849">
        <v>97595</v>
      </c>
      <c r="L288" s="849">
        <v>1</v>
      </c>
      <c r="M288" s="849">
        <v>19519</v>
      </c>
      <c r="N288" s="849">
        <v>2</v>
      </c>
      <c r="O288" s="849">
        <v>39066</v>
      </c>
      <c r="P288" s="837">
        <v>0.40028689994364464</v>
      </c>
      <c r="Q288" s="850">
        <v>19533</v>
      </c>
    </row>
    <row r="289" spans="1:17" ht="14.4" customHeight="1" x14ac:dyDescent="0.3">
      <c r="A289" s="831" t="s">
        <v>575</v>
      </c>
      <c r="B289" s="832" t="s">
        <v>4050</v>
      </c>
      <c r="C289" s="832" t="s">
        <v>3881</v>
      </c>
      <c r="D289" s="832" t="s">
        <v>4418</v>
      </c>
      <c r="E289" s="832" t="s">
        <v>4419</v>
      </c>
      <c r="F289" s="849"/>
      <c r="G289" s="849"/>
      <c r="H289" s="849"/>
      <c r="I289" s="849"/>
      <c r="J289" s="849">
        <v>2</v>
      </c>
      <c r="K289" s="849">
        <v>26046</v>
      </c>
      <c r="L289" s="849">
        <v>1</v>
      </c>
      <c r="M289" s="849">
        <v>13023</v>
      </c>
      <c r="N289" s="849"/>
      <c r="O289" s="849"/>
      <c r="P289" s="837"/>
      <c r="Q289" s="850"/>
    </row>
    <row r="290" spans="1:17" ht="14.4" customHeight="1" x14ac:dyDescent="0.3">
      <c r="A290" s="831" t="s">
        <v>575</v>
      </c>
      <c r="B290" s="832" t="s">
        <v>4050</v>
      </c>
      <c r="C290" s="832" t="s">
        <v>3881</v>
      </c>
      <c r="D290" s="832" t="s">
        <v>4420</v>
      </c>
      <c r="E290" s="832" t="s">
        <v>4421</v>
      </c>
      <c r="F290" s="849">
        <v>5</v>
      </c>
      <c r="G290" s="849">
        <v>19775</v>
      </c>
      <c r="H290" s="849">
        <v>2.4109973177273836</v>
      </c>
      <c r="I290" s="849">
        <v>3955</v>
      </c>
      <c r="J290" s="849">
        <v>2</v>
      </c>
      <c r="K290" s="849">
        <v>8202</v>
      </c>
      <c r="L290" s="849">
        <v>1</v>
      </c>
      <c r="M290" s="849">
        <v>4101</v>
      </c>
      <c r="N290" s="849">
        <v>2</v>
      </c>
      <c r="O290" s="849">
        <v>8210</v>
      </c>
      <c r="P290" s="837">
        <v>1.0009753718605219</v>
      </c>
      <c r="Q290" s="850">
        <v>4105</v>
      </c>
    </row>
    <row r="291" spans="1:17" ht="14.4" customHeight="1" x14ac:dyDescent="0.3">
      <c r="A291" s="831" t="s">
        <v>575</v>
      </c>
      <c r="B291" s="832" t="s">
        <v>4050</v>
      </c>
      <c r="C291" s="832" t="s">
        <v>3881</v>
      </c>
      <c r="D291" s="832" t="s">
        <v>4422</v>
      </c>
      <c r="E291" s="832" t="s">
        <v>4423</v>
      </c>
      <c r="F291" s="849">
        <v>2</v>
      </c>
      <c r="G291" s="849">
        <v>28730</v>
      </c>
      <c r="H291" s="849">
        <v>0.96571428571428575</v>
      </c>
      <c r="I291" s="849">
        <v>14365</v>
      </c>
      <c r="J291" s="849">
        <v>2</v>
      </c>
      <c r="K291" s="849">
        <v>29750</v>
      </c>
      <c r="L291" s="849">
        <v>1</v>
      </c>
      <c r="M291" s="849">
        <v>14875</v>
      </c>
      <c r="N291" s="849">
        <v>1</v>
      </c>
      <c r="O291" s="849">
        <v>14888</v>
      </c>
      <c r="P291" s="837">
        <v>0.500436974789916</v>
      </c>
      <c r="Q291" s="850">
        <v>14888</v>
      </c>
    </row>
    <row r="292" spans="1:17" ht="14.4" customHeight="1" x14ac:dyDescent="0.3">
      <c r="A292" s="831" t="s">
        <v>575</v>
      </c>
      <c r="B292" s="832" t="s">
        <v>4050</v>
      </c>
      <c r="C292" s="832" t="s">
        <v>3881</v>
      </c>
      <c r="D292" s="832" t="s">
        <v>4424</v>
      </c>
      <c r="E292" s="832" t="s">
        <v>4425</v>
      </c>
      <c r="F292" s="849">
        <v>47</v>
      </c>
      <c r="G292" s="849">
        <v>116231</v>
      </c>
      <c r="H292" s="849">
        <v>0.89374086889657822</v>
      </c>
      <c r="I292" s="849">
        <v>2473</v>
      </c>
      <c r="J292" s="849">
        <v>51</v>
      </c>
      <c r="K292" s="849">
        <v>130050</v>
      </c>
      <c r="L292" s="849">
        <v>1</v>
      </c>
      <c r="M292" s="849">
        <v>2550</v>
      </c>
      <c r="N292" s="849">
        <v>40</v>
      </c>
      <c r="O292" s="849">
        <v>102160</v>
      </c>
      <c r="P292" s="837">
        <v>0.78554402153018066</v>
      </c>
      <c r="Q292" s="850">
        <v>2554</v>
      </c>
    </row>
    <row r="293" spans="1:17" ht="14.4" customHeight="1" x14ac:dyDescent="0.3">
      <c r="A293" s="831" t="s">
        <v>575</v>
      </c>
      <c r="B293" s="832" t="s">
        <v>4050</v>
      </c>
      <c r="C293" s="832" t="s">
        <v>3881</v>
      </c>
      <c r="D293" s="832" t="s">
        <v>4426</v>
      </c>
      <c r="E293" s="832" t="s">
        <v>4427</v>
      </c>
      <c r="F293" s="849">
        <v>1</v>
      </c>
      <c r="G293" s="849">
        <v>5703</v>
      </c>
      <c r="H293" s="849">
        <v>0.96285666047611007</v>
      </c>
      <c r="I293" s="849">
        <v>5703</v>
      </c>
      <c r="J293" s="849">
        <v>1</v>
      </c>
      <c r="K293" s="849">
        <v>5923</v>
      </c>
      <c r="L293" s="849">
        <v>1</v>
      </c>
      <c r="M293" s="849">
        <v>5923</v>
      </c>
      <c r="N293" s="849">
        <v>1</v>
      </c>
      <c r="O293" s="849">
        <v>5931</v>
      </c>
      <c r="P293" s="837">
        <v>1.0013506668917778</v>
      </c>
      <c r="Q293" s="850">
        <v>5931</v>
      </c>
    </row>
    <row r="294" spans="1:17" ht="14.4" customHeight="1" x14ac:dyDescent="0.3">
      <c r="A294" s="831" t="s">
        <v>575</v>
      </c>
      <c r="B294" s="832" t="s">
        <v>4050</v>
      </c>
      <c r="C294" s="832" t="s">
        <v>3881</v>
      </c>
      <c r="D294" s="832" t="s">
        <v>4428</v>
      </c>
      <c r="E294" s="832" t="s">
        <v>4429</v>
      </c>
      <c r="F294" s="849">
        <v>3</v>
      </c>
      <c r="G294" s="849">
        <v>17238</v>
      </c>
      <c r="H294" s="849">
        <v>1.4393787575150301</v>
      </c>
      <c r="I294" s="849">
        <v>5746</v>
      </c>
      <c r="J294" s="849">
        <v>2</v>
      </c>
      <c r="K294" s="849">
        <v>11976</v>
      </c>
      <c r="L294" s="849">
        <v>1</v>
      </c>
      <c r="M294" s="849">
        <v>5988</v>
      </c>
      <c r="N294" s="849">
        <v>1</v>
      </c>
      <c r="O294" s="849">
        <v>5994</v>
      </c>
      <c r="P294" s="837">
        <v>0.50050100200400804</v>
      </c>
      <c r="Q294" s="850">
        <v>5994</v>
      </c>
    </row>
    <row r="295" spans="1:17" ht="14.4" customHeight="1" x14ac:dyDescent="0.3">
      <c r="A295" s="831" t="s">
        <v>575</v>
      </c>
      <c r="B295" s="832" t="s">
        <v>4050</v>
      </c>
      <c r="C295" s="832" t="s">
        <v>3881</v>
      </c>
      <c r="D295" s="832" t="s">
        <v>4430</v>
      </c>
      <c r="E295" s="832" t="s">
        <v>4431</v>
      </c>
      <c r="F295" s="849">
        <v>2849</v>
      </c>
      <c r="G295" s="849">
        <v>495720</v>
      </c>
      <c r="H295" s="849">
        <v>0.90963139120095127</v>
      </c>
      <c r="I295" s="849">
        <v>173.99789399789401</v>
      </c>
      <c r="J295" s="849">
        <v>3132</v>
      </c>
      <c r="K295" s="849">
        <v>544968</v>
      </c>
      <c r="L295" s="849">
        <v>1</v>
      </c>
      <c r="M295" s="849">
        <v>174</v>
      </c>
      <c r="N295" s="849">
        <v>3300</v>
      </c>
      <c r="O295" s="849">
        <v>574200</v>
      </c>
      <c r="P295" s="837">
        <v>1.053639846743295</v>
      </c>
      <c r="Q295" s="850">
        <v>174</v>
      </c>
    </row>
    <row r="296" spans="1:17" ht="14.4" customHeight="1" x14ac:dyDescent="0.3">
      <c r="A296" s="831" t="s">
        <v>575</v>
      </c>
      <c r="B296" s="832" t="s">
        <v>4050</v>
      </c>
      <c r="C296" s="832" t="s">
        <v>3881</v>
      </c>
      <c r="D296" s="832" t="s">
        <v>4032</v>
      </c>
      <c r="E296" s="832" t="s">
        <v>4033</v>
      </c>
      <c r="F296" s="849">
        <v>2</v>
      </c>
      <c r="G296" s="849">
        <v>2908</v>
      </c>
      <c r="H296" s="849">
        <v>0.12132843791722296</v>
      </c>
      <c r="I296" s="849">
        <v>1454</v>
      </c>
      <c r="J296" s="849">
        <v>16</v>
      </c>
      <c r="K296" s="849">
        <v>23968</v>
      </c>
      <c r="L296" s="849">
        <v>1</v>
      </c>
      <c r="M296" s="849">
        <v>1498</v>
      </c>
      <c r="N296" s="849">
        <v>9</v>
      </c>
      <c r="O296" s="849">
        <v>13491</v>
      </c>
      <c r="P296" s="837">
        <v>0.56287550066755676</v>
      </c>
      <c r="Q296" s="850">
        <v>1499</v>
      </c>
    </row>
    <row r="297" spans="1:17" ht="14.4" customHeight="1" x14ac:dyDescent="0.3">
      <c r="A297" s="831" t="s">
        <v>575</v>
      </c>
      <c r="B297" s="832" t="s">
        <v>4050</v>
      </c>
      <c r="C297" s="832" t="s">
        <v>3881</v>
      </c>
      <c r="D297" s="832" t="s">
        <v>4432</v>
      </c>
      <c r="E297" s="832" t="s">
        <v>4433</v>
      </c>
      <c r="F297" s="849">
        <v>49</v>
      </c>
      <c r="G297" s="849">
        <v>260435</v>
      </c>
      <c r="H297" s="849">
        <v>0.91172444696500277</v>
      </c>
      <c r="I297" s="849">
        <v>5315</v>
      </c>
      <c r="J297" s="849">
        <v>51</v>
      </c>
      <c r="K297" s="849">
        <v>285651</v>
      </c>
      <c r="L297" s="849">
        <v>1</v>
      </c>
      <c r="M297" s="849">
        <v>5601</v>
      </c>
      <c r="N297" s="849">
        <v>36</v>
      </c>
      <c r="O297" s="849">
        <v>201811</v>
      </c>
      <c r="P297" s="837">
        <v>0.70649498863998372</v>
      </c>
      <c r="Q297" s="850">
        <v>5605.8611111111113</v>
      </c>
    </row>
    <row r="298" spans="1:17" ht="14.4" customHeight="1" x14ac:dyDescent="0.3">
      <c r="A298" s="831" t="s">
        <v>575</v>
      </c>
      <c r="B298" s="832" t="s">
        <v>4050</v>
      </c>
      <c r="C298" s="832" t="s">
        <v>3881</v>
      </c>
      <c r="D298" s="832" t="s">
        <v>4434</v>
      </c>
      <c r="E298" s="832" t="s">
        <v>4435</v>
      </c>
      <c r="F298" s="849">
        <v>1049</v>
      </c>
      <c r="G298" s="849">
        <v>3806785</v>
      </c>
      <c r="H298" s="849">
        <v>1.0643389681899289</v>
      </c>
      <c r="I298" s="849">
        <v>3628.9656816015254</v>
      </c>
      <c r="J298" s="849">
        <v>937</v>
      </c>
      <c r="K298" s="849">
        <v>3576666</v>
      </c>
      <c r="L298" s="849">
        <v>1</v>
      </c>
      <c r="M298" s="849">
        <v>3817.1462113127</v>
      </c>
      <c r="N298" s="849">
        <v>1171</v>
      </c>
      <c r="O298" s="849">
        <v>4477880</v>
      </c>
      <c r="P298" s="837">
        <v>1.2519704104325089</v>
      </c>
      <c r="Q298" s="850">
        <v>3823.9795046968402</v>
      </c>
    </row>
    <row r="299" spans="1:17" ht="14.4" customHeight="1" x14ac:dyDescent="0.3">
      <c r="A299" s="831" t="s">
        <v>575</v>
      </c>
      <c r="B299" s="832" t="s">
        <v>4050</v>
      </c>
      <c r="C299" s="832" t="s">
        <v>3881</v>
      </c>
      <c r="D299" s="832" t="s">
        <v>4436</v>
      </c>
      <c r="E299" s="832" t="s">
        <v>4437</v>
      </c>
      <c r="F299" s="849">
        <v>468</v>
      </c>
      <c r="G299" s="849">
        <v>707616</v>
      </c>
      <c r="H299" s="849">
        <v>0.92648999685765165</v>
      </c>
      <c r="I299" s="849">
        <v>1512</v>
      </c>
      <c r="J299" s="849">
        <v>480</v>
      </c>
      <c r="K299" s="849">
        <v>763760</v>
      </c>
      <c r="L299" s="849">
        <v>1</v>
      </c>
      <c r="M299" s="849">
        <v>1591.1666666666667</v>
      </c>
      <c r="N299" s="849">
        <v>534</v>
      </c>
      <c r="O299" s="849">
        <v>851196</v>
      </c>
      <c r="P299" s="837">
        <v>1.1144809887922908</v>
      </c>
      <c r="Q299" s="850">
        <v>1594</v>
      </c>
    </row>
    <row r="300" spans="1:17" ht="14.4" customHeight="1" x14ac:dyDescent="0.3">
      <c r="A300" s="831" t="s">
        <v>575</v>
      </c>
      <c r="B300" s="832" t="s">
        <v>4050</v>
      </c>
      <c r="C300" s="832" t="s">
        <v>3881</v>
      </c>
      <c r="D300" s="832" t="s">
        <v>4438</v>
      </c>
      <c r="E300" s="832" t="s">
        <v>4439</v>
      </c>
      <c r="F300" s="849">
        <v>203</v>
      </c>
      <c r="G300" s="849">
        <v>552566</v>
      </c>
      <c r="H300" s="849">
        <v>1.1692489345764332</v>
      </c>
      <c r="I300" s="849">
        <v>2722</v>
      </c>
      <c r="J300" s="849">
        <v>165</v>
      </c>
      <c r="K300" s="849">
        <v>472582</v>
      </c>
      <c r="L300" s="849">
        <v>1</v>
      </c>
      <c r="M300" s="849">
        <v>2864.1333333333332</v>
      </c>
      <c r="N300" s="849">
        <v>196</v>
      </c>
      <c r="O300" s="849">
        <v>562128</v>
      </c>
      <c r="P300" s="837">
        <v>1.1894824601868035</v>
      </c>
      <c r="Q300" s="850">
        <v>2868</v>
      </c>
    </row>
    <row r="301" spans="1:17" ht="14.4" customHeight="1" x14ac:dyDescent="0.3">
      <c r="A301" s="831" t="s">
        <v>575</v>
      </c>
      <c r="B301" s="832" t="s">
        <v>4050</v>
      </c>
      <c r="C301" s="832" t="s">
        <v>3881</v>
      </c>
      <c r="D301" s="832" t="s">
        <v>4440</v>
      </c>
      <c r="E301" s="832" t="s">
        <v>4441</v>
      </c>
      <c r="F301" s="849">
        <v>191</v>
      </c>
      <c r="G301" s="849">
        <v>215448</v>
      </c>
      <c r="H301" s="849">
        <v>1.0360417979062577</v>
      </c>
      <c r="I301" s="849">
        <v>1128</v>
      </c>
      <c r="J301" s="849">
        <v>175</v>
      </c>
      <c r="K301" s="849">
        <v>207953</v>
      </c>
      <c r="L301" s="849">
        <v>1</v>
      </c>
      <c r="M301" s="849">
        <v>1188.3028571428572</v>
      </c>
      <c r="N301" s="849">
        <v>250</v>
      </c>
      <c r="O301" s="849">
        <v>297750</v>
      </c>
      <c r="P301" s="837">
        <v>1.4318139194914234</v>
      </c>
      <c r="Q301" s="850">
        <v>1191</v>
      </c>
    </row>
    <row r="302" spans="1:17" ht="14.4" customHeight="1" x14ac:dyDescent="0.3">
      <c r="A302" s="831" t="s">
        <v>575</v>
      </c>
      <c r="B302" s="832" t="s">
        <v>4050</v>
      </c>
      <c r="C302" s="832" t="s">
        <v>3881</v>
      </c>
      <c r="D302" s="832" t="s">
        <v>4442</v>
      </c>
      <c r="E302" s="832" t="s">
        <v>4443</v>
      </c>
      <c r="F302" s="849">
        <v>44</v>
      </c>
      <c r="G302" s="849">
        <v>271832</v>
      </c>
      <c r="H302" s="849">
        <v>1.1767007774487905</v>
      </c>
      <c r="I302" s="849">
        <v>6178</v>
      </c>
      <c r="J302" s="849">
        <v>36</v>
      </c>
      <c r="K302" s="849">
        <v>231012</v>
      </c>
      <c r="L302" s="849">
        <v>1</v>
      </c>
      <c r="M302" s="849">
        <v>6417</v>
      </c>
      <c r="N302" s="849">
        <v>34</v>
      </c>
      <c r="O302" s="849">
        <v>218348</v>
      </c>
      <c r="P302" s="837">
        <v>0.94518033695219295</v>
      </c>
      <c r="Q302" s="850">
        <v>6422</v>
      </c>
    </row>
    <row r="303" spans="1:17" ht="14.4" customHeight="1" x14ac:dyDescent="0.3">
      <c r="A303" s="831" t="s">
        <v>575</v>
      </c>
      <c r="B303" s="832" t="s">
        <v>4050</v>
      </c>
      <c r="C303" s="832" t="s">
        <v>3881</v>
      </c>
      <c r="D303" s="832" t="s">
        <v>4444</v>
      </c>
      <c r="E303" s="832" t="s">
        <v>4445</v>
      </c>
      <c r="F303" s="849">
        <v>482</v>
      </c>
      <c r="G303" s="849">
        <v>1859556</v>
      </c>
      <c r="H303" s="849">
        <v>0.93315930273345471</v>
      </c>
      <c r="I303" s="849">
        <v>3858</v>
      </c>
      <c r="J303" s="849">
        <v>501</v>
      </c>
      <c r="K303" s="849">
        <v>1992753</v>
      </c>
      <c r="L303" s="849">
        <v>1</v>
      </c>
      <c r="M303" s="849">
        <v>3977.5508982035926</v>
      </c>
      <c r="N303" s="849">
        <v>462</v>
      </c>
      <c r="O303" s="849">
        <v>1839678</v>
      </c>
      <c r="P303" s="837">
        <v>0.92318415779577301</v>
      </c>
      <c r="Q303" s="850">
        <v>3981.9870129870128</v>
      </c>
    </row>
    <row r="304" spans="1:17" ht="14.4" customHeight="1" x14ac:dyDescent="0.3">
      <c r="A304" s="831" t="s">
        <v>575</v>
      </c>
      <c r="B304" s="832" t="s">
        <v>4050</v>
      </c>
      <c r="C304" s="832" t="s">
        <v>3881</v>
      </c>
      <c r="D304" s="832" t="s">
        <v>4446</v>
      </c>
      <c r="E304" s="832" t="s">
        <v>4447</v>
      </c>
      <c r="F304" s="849">
        <v>1</v>
      </c>
      <c r="G304" s="849">
        <v>4249</v>
      </c>
      <c r="H304" s="849">
        <v>0.24169510807736064</v>
      </c>
      <c r="I304" s="849">
        <v>4249</v>
      </c>
      <c r="J304" s="849">
        <v>4</v>
      </c>
      <c r="K304" s="849">
        <v>17580</v>
      </c>
      <c r="L304" s="849">
        <v>1</v>
      </c>
      <c r="M304" s="849">
        <v>4395</v>
      </c>
      <c r="N304" s="849">
        <v>2</v>
      </c>
      <c r="O304" s="849">
        <v>8798</v>
      </c>
      <c r="P304" s="837">
        <v>0.5004550625711035</v>
      </c>
      <c r="Q304" s="850">
        <v>4399</v>
      </c>
    </row>
    <row r="305" spans="1:17" ht="14.4" customHeight="1" x14ac:dyDescent="0.3">
      <c r="A305" s="831" t="s">
        <v>575</v>
      </c>
      <c r="B305" s="832" t="s">
        <v>4050</v>
      </c>
      <c r="C305" s="832" t="s">
        <v>3881</v>
      </c>
      <c r="D305" s="832" t="s">
        <v>4448</v>
      </c>
      <c r="E305" s="832" t="s">
        <v>4449</v>
      </c>
      <c r="F305" s="849">
        <v>2</v>
      </c>
      <c r="G305" s="849">
        <v>4034</v>
      </c>
      <c r="H305" s="849"/>
      <c r="I305" s="849">
        <v>2017</v>
      </c>
      <c r="J305" s="849"/>
      <c r="K305" s="849"/>
      <c r="L305" s="849"/>
      <c r="M305" s="849"/>
      <c r="N305" s="849">
        <v>2</v>
      </c>
      <c r="O305" s="849">
        <v>4180</v>
      </c>
      <c r="P305" s="837"/>
      <c r="Q305" s="850">
        <v>2090</v>
      </c>
    </row>
    <row r="306" spans="1:17" ht="14.4" customHeight="1" x14ac:dyDescent="0.3">
      <c r="A306" s="831" t="s">
        <v>575</v>
      </c>
      <c r="B306" s="832" t="s">
        <v>4050</v>
      </c>
      <c r="C306" s="832" t="s">
        <v>3881</v>
      </c>
      <c r="D306" s="832" t="s">
        <v>4450</v>
      </c>
      <c r="E306" s="832" t="s">
        <v>4451</v>
      </c>
      <c r="F306" s="849">
        <v>0</v>
      </c>
      <c r="G306" s="849">
        <v>0</v>
      </c>
      <c r="H306" s="849"/>
      <c r="I306" s="849"/>
      <c r="J306" s="849">
        <v>0</v>
      </c>
      <c r="K306" s="849">
        <v>0</v>
      </c>
      <c r="L306" s="849"/>
      <c r="M306" s="849"/>
      <c r="N306" s="849">
        <v>0</v>
      </c>
      <c r="O306" s="849">
        <v>0</v>
      </c>
      <c r="P306" s="837"/>
      <c r="Q306" s="850"/>
    </row>
    <row r="307" spans="1:17" ht="14.4" customHeight="1" x14ac:dyDescent="0.3">
      <c r="A307" s="831" t="s">
        <v>575</v>
      </c>
      <c r="B307" s="832" t="s">
        <v>4050</v>
      </c>
      <c r="C307" s="832" t="s">
        <v>3881</v>
      </c>
      <c r="D307" s="832" t="s">
        <v>4452</v>
      </c>
      <c r="E307" s="832" t="s">
        <v>4453</v>
      </c>
      <c r="F307" s="849">
        <v>1161</v>
      </c>
      <c r="G307" s="849">
        <v>0</v>
      </c>
      <c r="H307" s="849"/>
      <c r="I307" s="849">
        <v>0</v>
      </c>
      <c r="J307" s="849">
        <v>1107</v>
      </c>
      <c r="K307" s="849">
        <v>0</v>
      </c>
      <c r="L307" s="849"/>
      <c r="M307" s="849">
        <v>0</v>
      </c>
      <c r="N307" s="849">
        <v>960</v>
      </c>
      <c r="O307" s="849">
        <v>0</v>
      </c>
      <c r="P307" s="837"/>
      <c r="Q307" s="850">
        <v>0</v>
      </c>
    </row>
    <row r="308" spans="1:17" ht="14.4" customHeight="1" x14ac:dyDescent="0.3">
      <c r="A308" s="831" t="s">
        <v>575</v>
      </c>
      <c r="B308" s="832" t="s">
        <v>4050</v>
      </c>
      <c r="C308" s="832" t="s">
        <v>3881</v>
      </c>
      <c r="D308" s="832" t="s">
        <v>4454</v>
      </c>
      <c r="E308" s="832" t="s">
        <v>4455</v>
      </c>
      <c r="F308" s="849">
        <v>66</v>
      </c>
      <c r="G308" s="849">
        <v>0</v>
      </c>
      <c r="H308" s="849"/>
      <c r="I308" s="849">
        <v>0</v>
      </c>
      <c r="J308" s="849">
        <v>49</v>
      </c>
      <c r="K308" s="849">
        <v>0</v>
      </c>
      <c r="L308" s="849"/>
      <c r="M308" s="849">
        <v>0</v>
      </c>
      <c r="N308" s="849">
        <v>79</v>
      </c>
      <c r="O308" s="849">
        <v>0</v>
      </c>
      <c r="P308" s="837"/>
      <c r="Q308" s="850">
        <v>0</v>
      </c>
    </row>
    <row r="309" spans="1:17" ht="14.4" customHeight="1" x14ac:dyDescent="0.3">
      <c r="A309" s="831" t="s">
        <v>575</v>
      </c>
      <c r="B309" s="832" t="s">
        <v>4050</v>
      </c>
      <c r="C309" s="832" t="s">
        <v>3881</v>
      </c>
      <c r="D309" s="832" t="s">
        <v>4456</v>
      </c>
      <c r="E309" s="832" t="s">
        <v>4457</v>
      </c>
      <c r="F309" s="849">
        <v>1</v>
      </c>
      <c r="G309" s="849">
        <v>11055</v>
      </c>
      <c r="H309" s="849">
        <v>0.48351119664100772</v>
      </c>
      <c r="I309" s="849">
        <v>11055</v>
      </c>
      <c r="J309" s="849">
        <v>2</v>
      </c>
      <c r="K309" s="849">
        <v>22864</v>
      </c>
      <c r="L309" s="849">
        <v>1</v>
      </c>
      <c r="M309" s="849">
        <v>11432</v>
      </c>
      <c r="N309" s="849"/>
      <c r="O309" s="849"/>
      <c r="P309" s="837"/>
      <c r="Q309" s="850"/>
    </row>
    <row r="310" spans="1:17" ht="14.4" customHeight="1" x14ac:dyDescent="0.3">
      <c r="A310" s="831" t="s">
        <v>575</v>
      </c>
      <c r="B310" s="832" t="s">
        <v>4050</v>
      </c>
      <c r="C310" s="832" t="s">
        <v>3881</v>
      </c>
      <c r="D310" s="832" t="s">
        <v>3925</v>
      </c>
      <c r="E310" s="832" t="s">
        <v>3926</v>
      </c>
      <c r="F310" s="849">
        <v>1061</v>
      </c>
      <c r="G310" s="849">
        <v>249335</v>
      </c>
      <c r="H310" s="849">
        <v>0.92063626864183679</v>
      </c>
      <c r="I310" s="849">
        <v>235</v>
      </c>
      <c r="J310" s="849">
        <v>1079</v>
      </c>
      <c r="K310" s="849">
        <v>270829</v>
      </c>
      <c r="L310" s="849">
        <v>1</v>
      </c>
      <c r="M310" s="849">
        <v>251</v>
      </c>
      <c r="N310" s="849">
        <v>1107</v>
      </c>
      <c r="O310" s="849">
        <v>277857</v>
      </c>
      <c r="P310" s="837">
        <v>1.025949953660797</v>
      </c>
      <c r="Q310" s="850">
        <v>251</v>
      </c>
    </row>
    <row r="311" spans="1:17" ht="14.4" customHeight="1" x14ac:dyDescent="0.3">
      <c r="A311" s="831" t="s">
        <v>575</v>
      </c>
      <c r="B311" s="832" t="s">
        <v>4050</v>
      </c>
      <c r="C311" s="832" t="s">
        <v>3881</v>
      </c>
      <c r="D311" s="832" t="s">
        <v>4458</v>
      </c>
      <c r="E311" s="832" t="s">
        <v>4459</v>
      </c>
      <c r="F311" s="849">
        <v>124</v>
      </c>
      <c r="G311" s="849">
        <v>664144</v>
      </c>
      <c r="H311" s="849">
        <v>1.078651393416131</v>
      </c>
      <c r="I311" s="849">
        <v>5356</v>
      </c>
      <c r="J311" s="849">
        <v>111</v>
      </c>
      <c r="K311" s="849">
        <v>615717</v>
      </c>
      <c r="L311" s="849">
        <v>1</v>
      </c>
      <c r="M311" s="849">
        <v>5547</v>
      </c>
      <c r="N311" s="849">
        <v>162</v>
      </c>
      <c r="O311" s="849">
        <v>899262</v>
      </c>
      <c r="P311" s="837">
        <v>1.4605118910148656</v>
      </c>
      <c r="Q311" s="850">
        <v>5551</v>
      </c>
    </row>
    <row r="312" spans="1:17" ht="14.4" customHeight="1" x14ac:dyDescent="0.3">
      <c r="A312" s="831" t="s">
        <v>575</v>
      </c>
      <c r="B312" s="832" t="s">
        <v>4050</v>
      </c>
      <c r="C312" s="832" t="s">
        <v>3881</v>
      </c>
      <c r="D312" s="832" t="s">
        <v>4460</v>
      </c>
      <c r="E312" s="832" t="s">
        <v>4461</v>
      </c>
      <c r="F312" s="849">
        <v>4933</v>
      </c>
      <c r="G312" s="849">
        <v>5449497</v>
      </c>
      <c r="H312" s="849">
        <v>0.98177230040393304</v>
      </c>
      <c r="I312" s="849">
        <v>1104.7024123251572</v>
      </c>
      <c r="J312" s="849">
        <v>5023</v>
      </c>
      <c r="K312" s="849">
        <v>5550673</v>
      </c>
      <c r="L312" s="849">
        <v>1</v>
      </c>
      <c r="M312" s="849">
        <v>1105.0513637268564</v>
      </c>
      <c r="N312" s="849">
        <v>4768</v>
      </c>
      <c r="O312" s="849">
        <v>5305446</v>
      </c>
      <c r="P312" s="837">
        <v>0.95582031223961494</v>
      </c>
      <c r="Q312" s="850">
        <v>1112.7193791946308</v>
      </c>
    </row>
    <row r="313" spans="1:17" ht="14.4" customHeight="1" x14ac:dyDescent="0.3">
      <c r="A313" s="831" t="s">
        <v>575</v>
      </c>
      <c r="B313" s="832" t="s">
        <v>4050</v>
      </c>
      <c r="C313" s="832" t="s">
        <v>3881</v>
      </c>
      <c r="D313" s="832" t="s">
        <v>4462</v>
      </c>
      <c r="E313" s="832" t="s">
        <v>4463</v>
      </c>
      <c r="F313" s="849">
        <v>813</v>
      </c>
      <c r="G313" s="849">
        <v>1023555</v>
      </c>
      <c r="H313" s="849">
        <v>1.0415890732136206</v>
      </c>
      <c r="I313" s="849">
        <v>1258.9852398523985</v>
      </c>
      <c r="J313" s="849">
        <v>744</v>
      </c>
      <c r="K313" s="849">
        <v>982686</v>
      </c>
      <c r="L313" s="849">
        <v>1</v>
      </c>
      <c r="M313" s="849">
        <v>1320.8145161290322</v>
      </c>
      <c r="N313" s="849">
        <v>843</v>
      </c>
      <c r="O313" s="849">
        <v>1116128</v>
      </c>
      <c r="P313" s="837">
        <v>1.135793122116322</v>
      </c>
      <c r="Q313" s="850">
        <v>1323.9952550415185</v>
      </c>
    </row>
    <row r="314" spans="1:17" ht="14.4" customHeight="1" x14ac:dyDescent="0.3">
      <c r="A314" s="831" t="s">
        <v>575</v>
      </c>
      <c r="B314" s="832" t="s">
        <v>4050</v>
      </c>
      <c r="C314" s="832" t="s">
        <v>3881</v>
      </c>
      <c r="D314" s="832" t="s">
        <v>4464</v>
      </c>
      <c r="E314" s="832" t="s">
        <v>4465</v>
      </c>
      <c r="F314" s="849">
        <v>10</v>
      </c>
      <c r="G314" s="849">
        <v>0</v>
      </c>
      <c r="H314" s="849"/>
      <c r="I314" s="849">
        <v>0</v>
      </c>
      <c r="J314" s="849"/>
      <c r="K314" s="849"/>
      <c r="L314" s="849"/>
      <c r="M314" s="849"/>
      <c r="N314" s="849">
        <v>1</v>
      </c>
      <c r="O314" s="849">
        <v>0</v>
      </c>
      <c r="P314" s="837"/>
      <c r="Q314" s="850">
        <v>0</v>
      </c>
    </row>
    <row r="315" spans="1:17" ht="14.4" customHeight="1" x14ac:dyDescent="0.3">
      <c r="A315" s="831" t="s">
        <v>575</v>
      </c>
      <c r="B315" s="832" t="s">
        <v>4050</v>
      </c>
      <c r="C315" s="832" t="s">
        <v>3881</v>
      </c>
      <c r="D315" s="832" t="s">
        <v>4466</v>
      </c>
      <c r="E315" s="832" t="s">
        <v>4467</v>
      </c>
      <c r="F315" s="849">
        <v>356</v>
      </c>
      <c r="G315" s="849">
        <v>160556</v>
      </c>
      <c r="H315" s="849">
        <v>1.03733088681854</v>
      </c>
      <c r="I315" s="849">
        <v>451</v>
      </c>
      <c r="J315" s="849">
        <v>326</v>
      </c>
      <c r="K315" s="849">
        <v>154778</v>
      </c>
      <c r="L315" s="849">
        <v>1</v>
      </c>
      <c r="M315" s="849">
        <v>474.77914110429447</v>
      </c>
      <c r="N315" s="849">
        <v>455</v>
      </c>
      <c r="O315" s="849">
        <v>216580</v>
      </c>
      <c r="P315" s="837">
        <v>1.399294473374769</v>
      </c>
      <c r="Q315" s="850">
        <v>476</v>
      </c>
    </row>
    <row r="316" spans="1:17" ht="14.4" customHeight="1" x14ac:dyDescent="0.3">
      <c r="A316" s="831" t="s">
        <v>575</v>
      </c>
      <c r="B316" s="832" t="s">
        <v>4050</v>
      </c>
      <c r="C316" s="832" t="s">
        <v>3881</v>
      </c>
      <c r="D316" s="832" t="s">
        <v>4468</v>
      </c>
      <c r="E316" s="832" t="s">
        <v>4469</v>
      </c>
      <c r="F316" s="849">
        <v>15</v>
      </c>
      <c r="G316" s="849">
        <v>65325</v>
      </c>
      <c r="H316" s="849">
        <v>0.45869788082632323</v>
      </c>
      <c r="I316" s="849">
        <v>4355</v>
      </c>
      <c r="J316" s="849">
        <v>31</v>
      </c>
      <c r="K316" s="849">
        <v>142414</v>
      </c>
      <c r="L316" s="849">
        <v>1</v>
      </c>
      <c r="M316" s="849">
        <v>4594</v>
      </c>
      <c r="N316" s="849">
        <v>8</v>
      </c>
      <c r="O316" s="849">
        <v>36792</v>
      </c>
      <c r="P316" s="837">
        <v>0.258345387391689</v>
      </c>
      <c r="Q316" s="850">
        <v>4599</v>
      </c>
    </row>
    <row r="317" spans="1:17" ht="14.4" customHeight="1" x14ac:dyDescent="0.3">
      <c r="A317" s="831" t="s">
        <v>575</v>
      </c>
      <c r="B317" s="832" t="s">
        <v>4050</v>
      </c>
      <c r="C317" s="832" t="s">
        <v>3881</v>
      </c>
      <c r="D317" s="832" t="s">
        <v>4470</v>
      </c>
      <c r="E317" s="832" t="s">
        <v>4471</v>
      </c>
      <c r="F317" s="849">
        <v>99</v>
      </c>
      <c r="G317" s="849">
        <v>392733</v>
      </c>
      <c r="H317" s="849">
        <v>0.91835575052379526</v>
      </c>
      <c r="I317" s="849">
        <v>3967</v>
      </c>
      <c r="J317" s="849">
        <v>104</v>
      </c>
      <c r="K317" s="849">
        <v>427648</v>
      </c>
      <c r="L317" s="849">
        <v>1</v>
      </c>
      <c r="M317" s="849">
        <v>4112</v>
      </c>
      <c r="N317" s="849">
        <v>114</v>
      </c>
      <c r="O317" s="849">
        <v>468994</v>
      </c>
      <c r="P317" s="837">
        <v>1.096682318168213</v>
      </c>
      <c r="Q317" s="850">
        <v>4113.9824561403511</v>
      </c>
    </row>
    <row r="318" spans="1:17" ht="14.4" customHeight="1" x14ac:dyDescent="0.3">
      <c r="A318" s="831" t="s">
        <v>575</v>
      </c>
      <c r="B318" s="832" t="s">
        <v>4050</v>
      </c>
      <c r="C318" s="832" t="s">
        <v>3881</v>
      </c>
      <c r="D318" s="832" t="s">
        <v>4472</v>
      </c>
      <c r="E318" s="832" t="s">
        <v>4473</v>
      </c>
      <c r="F318" s="849">
        <v>15</v>
      </c>
      <c r="G318" s="849">
        <v>150960</v>
      </c>
      <c r="H318" s="849">
        <v>1.123849796015604</v>
      </c>
      <c r="I318" s="849">
        <v>10064</v>
      </c>
      <c r="J318" s="849">
        <v>13</v>
      </c>
      <c r="K318" s="849">
        <v>134324</v>
      </c>
      <c r="L318" s="849">
        <v>1</v>
      </c>
      <c r="M318" s="849">
        <v>10332.615384615385</v>
      </c>
      <c r="N318" s="849">
        <v>3</v>
      </c>
      <c r="O318" s="849">
        <v>31089</v>
      </c>
      <c r="P318" s="837">
        <v>0.23144784253000208</v>
      </c>
      <c r="Q318" s="850">
        <v>10363</v>
      </c>
    </row>
    <row r="319" spans="1:17" ht="14.4" customHeight="1" x14ac:dyDescent="0.3">
      <c r="A319" s="831" t="s">
        <v>575</v>
      </c>
      <c r="B319" s="832" t="s">
        <v>4050</v>
      </c>
      <c r="C319" s="832" t="s">
        <v>3881</v>
      </c>
      <c r="D319" s="832" t="s">
        <v>4474</v>
      </c>
      <c r="E319" s="832" t="s">
        <v>4475</v>
      </c>
      <c r="F319" s="849">
        <v>787</v>
      </c>
      <c r="G319" s="849">
        <v>266006</v>
      </c>
      <c r="H319" s="849">
        <v>0.93091115248400691</v>
      </c>
      <c r="I319" s="849">
        <v>338</v>
      </c>
      <c r="J319" s="849">
        <v>801</v>
      </c>
      <c r="K319" s="849">
        <v>285748</v>
      </c>
      <c r="L319" s="849">
        <v>1</v>
      </c>
      <c r="M319" s="849">
        <v>356.73907615480647</v>
      </c>
      <c r="N319" s="849">
        <v>715</v>
      </c>
      <c r="O319" s="849">
        <v>255255</v>
      </c>
      <c r="P319" s="837">
        <v>0.89328709212312951</v>
      </c>
      <c r="Q319" s="850">
        <v>357</v>
      </c>
    </row>
    <row r="320" spans="1:17" ht="14.4" customHeight="1" x14ac:dyDescent="0.3">
      <c r="A320" s="831" t="s">
        <v>575</v>
      </c>
      <c r="B320" s="832" t="s">
        <v>4050</v>
      </c>
      <c r="C320" s="832" t="s">
        <v>3881</v>
      </c>
      <c r="D320" s="832" t="s">
        <v>3943</v>
      </c>
      <c r="E320" s="832" t="s">
        <v>3944</v>
      </c>
      <c r="F320" s="849"/>
      <c r="G320" s="849"/>
      <c r="H320" s="849"/>
      <c r="I320" s="849"/>
      <c r="J320" s="849">
        <v>2</v>
      </c>
      <c r="K320" s="849">
        <v>366</v>
      </c>
      <c r="L320" s="849">
        <v>1</v>
      </c>
      <c r="M320" s="849">
        <v>183</v>
      </c>
      <c r="N320" s="849">
        <v>1</v>
      </c>
      <c r="O320" s="849">
        <v>183</v>
      </c>
      <c r="P320" s="837">
        <v>0.5</v>
      </c>
      <c r="Q320" s="850">
        <v>183</v>
      </c>
    </row>
    <row r="321" spans="1:17" ht="14.4" customHeight="1" x14ac:dyDescent="0.3">
      <c r="A321" s="831" t="s">
        <v>575</v>
      </c>
      <c r="B321" s="832" t="s">
        <v>4050</v>
      </c>
      <c r="C321" s="832" t="s">
        <v>3881</v>
      </c>
      <c r="D321" s="832" t="s">
        <v>4476</v>
      </c>
      <c r="E321" s="832" t="s">
        <v>4477</v>
      </c>
      <c r="F321" s="849">
        <v>12</v>
      </c>
      <c r="G321" s="849">
        <v>58008</v>
      </c>
      <c r="H321" s="849">
        <v>1.6409618104667609</v>
      </c>
      <c r="I321" s="849">
        <v>4834</v>
      </c>
      <c r="J321" s="849">
        <v>7</v>
      </c>
      <c r="K321" s="849">
        <v>35350</v>
      </c>
      <c r="L321" s="849">
        <v>1</v>
      </c>
      <c r="M321" s="849">
        <v>5050</v>
      </c>
      <c r="N321" s="849">
        <v>8</v>
      </c>
      <c r="O321" s="849">
        <v>40432</v>
      </c>
      <c r="P321" s="837">
        <v>1.1437623762376237</v>
      </c>
      <c r="Q321" s="850">
        <v>5054</v>
      </c>
    </row>
    <row r="322" spans="1:17" ht="14.4" customHeight="1" x14ac:dyDescent="0.3">
      <c r="A322" s="831" t="s">
        <v>575</v>
      </c>
      <c r="B322" s="832" t="s">
        <v>4050</v>
      </c>
      <c r="C322" s="832" t="s">
        <v>3881</v>
      </c>
      <c r="D322" s="832" t="s">
        <v>3947</v>
      </c>
      <c r="E322" s="832" t="s">
        <v>3948</v>
      </c>
      <c r="F322" s="849">
        <v>984</v>
      </c>
      <c r="G322" s="849">
        <v>343416</v>
      </c>
      <c r="H322" s="849">
        <v>0.94519292431928092</v>
      </c>
      <c r="I322" s="849">
        <v>349</v>
      </c>
      <c r="J322" s="849">
        <v>977</v>
      </c>
      <c r="K322" s="849">
        <v>363329</v>
      </c>
      <c r="L322" s="849">
        <v>1</v>
      </c>
      <c r="M322" s="849">
        <v>371.88229273285566</v>
      </c>
      <c r="N322" s="849">
        <v>1001</v>
      </c>
      <c r="O322" s="849">
        <v>373368</v>
      </c>
      <c r="P322" s="837">
        <v>1.0276306047686807</v>
      </c>
      <c r="Q322" s="850">
        <v>372.99500499500499</v>
      </c>
    </row>
    <row r="323" spans="1:17" ht="14.4" customHeight="1" x14ac:dyDescent="0.3">
      <c r="A323" s="831" t="s">
        <v>575</v>
      </c>
      <c r="B323" s="832" t="s">
        <v>4050</v>
      </c>
      <c r="C323" s="832" t="s">
        <v>3881</v>
      </c>
      <c r="D323" s="832" t="s">
        <v>4478</v>
      </c>
      <c r="E323" s="832" t="s">
        <v>4479</v>
      </c>
      <c r="F323" s="849">
        <v>323</v>
      </c>
      <c r="G323" s="849">
        <v>97869</v>
      </c>
      <c r="H323" s="849">
        <v>2.6542185338865836</v>
      </c>
      <c r="I323" s="849">
        <v>303</v>
      </c>
      <c r="J323" s="849">
        <v>241</v>
      </c>
      <c r="K323" s="849">
        <v>36873</v>
      </c>
      <c r="L323" s="849">
        <v>1</v>
      </c>
      <c r="M323" s="849">
        <v>153</v>
      </c>
      <c r="N323" s="849">
        <v>234</v>
      </c>
      <c r="O323" s="849">
        <v>35802</v>
      </c>
      <c r="P323" s="837">
        <v>0.97095435684647302</v>
      </c>
      <c r="Q323" s="850">
        <v>153</v>
      </c>
    </row>
    <row r="324" spans="1:17" ht="14.4" customHeight="1" x14ac:dyDescent="0.3">
      <c r="A324" s="831" t="s">
        <v>575</v>
      </c>
      <c r="B324" s="832" t="s">
        <v>4050</v>
      </c>
      <c r="C324" s="832" t="s">
        <v>3881</v>
      </c>
      <c r="D324" s="832" t="s">
        <v>4480</v>
      </c>
      <c r="E324" s="832" t="s">
        <v>4481</v>
      </c>
      <c r="F324" s="849">
        <v>8</v>
      </c>
      <c r="G324" s="849">
        <v>91400</v>
      </c>
      <c r="H324" s="849">
        <v>0.59882201096748411</v>
      </c>
      <c r="I324" s="849">
        <v>11425</v>
      </c>
      <c r="J324" s="849">
        <v>13</v>
      </c>
      <c r="K324" s="849">
        <v>152633</v>
      </c>
      <c r="L324" s="849">
        <v>1</v>
      </c>
      <c r="M324" s="849">
        <v>11741</v>
      </c>
      <c r="N324" s="849">
        <v>5</v>
      </c>
      <c r="O324" s="849">
        <v>58745</v>
      </c>
      <c r="P324" s="837">
        <v>0.38487745114097216</v>
      </c>
      <c r="Q324" s="850">
        <v>11749</v>
      </c>
    </row>
    <row r="325" spans="1:17" ht="14.4" customHeight="1" x14ac:dyDescent="0.3">
      <c r="A325" s="831" t="s">
        <v>575</v>
      </c>
      <c r="B325" s="832" t="s">
        <v>4050</v>
      </c>
      <c r="C325" s="832" t="s">
        <v>3881</v>
      </c>
      <c r="D325" s="832" t="s">
        <v>4482</v>
      </c>
      <c r="E325" s="832" t="s">
        <v>4483</v>
      </c>
      <c r="F325" s="849">
        <v>44</v>
      </c>
      <c r="G325" s="849">
        <v>187686</v>
      </c>
      <c r="H325" s="849">
        <v>1.9034319094560059</v>
      </c>
      <c r="I325" s="849">
        <v>4265.590909090909</v>
      </c>
      <c r="J325" s="849">
        <v>22</v>
      </c>
      <c r="K325" s="849">
        <v>98604</v>
      </c>
      <c r="L325" s="849">
        <v>1</v>
      </c>
      <c r="M325" s="849">
        <v>4482</v>
      </c>
      <c r="N325" s="849">
        <v>14</v>
      </c>
      <c r="O325" s="849">
        <v>62804</v>
      </c>
      <c r="P325" s="837">
        <v>0.63693156464240797</v>
      </c>
      <c r="Q325" s="850">
        <v>4486</v>
      </c>
    </row>
    <row r="326" spans="1:17" ht="14.4" customHeight="1" x14ac:dyDescent="0.3">
      <c r="A326" s="831" t="s">
        <v>575</v>
      </c>
      <c r="B326" s="832" t="s">
        <v>4050</v>
      </c>
      <c r="C326" s="832" t="s">
        <v>3881</v>
      </c>
      <c r="D326" s="832" t="s">
        <v>4484</v>
      </c>
      <c r="E326" s="832" t="s">
        <v>4485</v>
      </c>
      <c r="F326" s="849">
        <v>84</v>
      </c>
      <c r="G326" s="849">
        <v>1053315</v>
      </c>
      <c r="H326" s="849">
        <v>0.72303534606080744</v>
      </c>
      <c r="I326" s="849">
        <v>12539.464285714286</v>
      </c>
      <c r="J326" s="849">
        <v>113</v>
      </c>
      <c r="K326" s="849">
        <v>1456796</v>
      </c>
      <c r="L326" s="849">
        <v>1</v>
      </c>
      <c r="M326" s="849">
        <v>12892</v>
      </c>
      <c r="N326" s="849">
        <v>102</v>
      </c>
      <c r="O326" s="849">
        <v>1315902</v>
      </c>
      <c r="P326" s="837">
        <v>0.90328501725704902</v>
      </c>
      <c r="Q326" s="850">
        <v>12901</v>
      </c>
    </row>
    <row r="327" spans="1:17" ht="14.4" customHeight="1" x14ac:dyDescent="0.3">
      <c r="A327" s="831" t="s">
        <v>575</v>
      </c>
      <c r="B327" s="832" t="s">
        <v>4050</v>
      </c>
      <c r="C327" s="832" t="s">
        <v>3881</v>
      </c>
      <c r="D327" s="832" t="s">
        <v>4484</v>
      </c>
      <c r="E327" s="832" t="s">
        <v>4486</v>
      </c>
      <c r="F327" s="849">
        <v>36</v>
      </c>
      <c r="G327" s="849">
        <v>451440</v>
      </c>
      <c r="H327" s="849">
        <v>1.000487567040468</v>
      </c>
      <c r="I327" s="849">
        <v>12540</v>
      </c>
      <c r="J327" s="849">
        <v>35</v>
      </c>
      <c r="K327" s="849">
        <v>451220</v>
      </c>
      <c r="L327" s="849">
        <v>1</v>
      </c>
      <c r="M327" s="849">
        <v>12892</v>
      </c>
      <c r="N327" s="849">
        <v>23</v>
      </c>
      <c r="O327" s="849">
        <v>296723</v>
      </c>
      <c r="P327" s="837">
        <v>0.65760161340366119</v>
      </c>
      <c r="Q327" s="850">
        <v>12901</v>
      </c>
    </row>
    <row r="328" spans="1:17" ht="14.4" customHeight="1" x14ac:dyDescent="0.3">
      <c r="A328" s="831" t="s">
        <v>575</v>
      </c>
      <c r="B328" s="832" t="s">
        <v>4050</v>
      </c>
      <c r="C328" s="832" t="s">
        <v>3881</v>
      </c>
      <c r="D328" s="832" t="s">
        <v>4487</v>
      </c>
      <c r="E328" s="832" t="s">
        <v>4488</v>
      </c>
      <c r="F328" s="849">
        <v>180</v>
      </c>
      <c r="G328" s="849">
        <v>428940</v>
      </c>
      <c r="H328" s="849">
        <v>0.78988947366482642</v>
      </c>
      <c r="I328" s="849">
        <v>2383</v>
      </c>
      <c r="J328" s="849">
        <v>218</v>
      </c>
      <c r="K328" s="849">
        <v>543038</v>
      </c>
      <c r="L328" s="849">
        <v>1</v>
      </c>
      <c r="M328" s="849">
        <v>2491</v>
      </c>
      <c r="N328" s="849">
        <v>184</v>
      </c>
      <c r="O328" s="849">
        <v>459071</v>
      </c>
      <c r="P328" s="837">
        <v>0.84537546175405776</v>
      </c>
      <c r="Q328" s="850">
        <v>2494.9510869565215</v>
      </c>
    </row>
    <row r="329" spans="1:17" ht="14.4" customHeight="1" x14ac:dyDescent="0.3">
      <c r="A329" s="831" t="s">
        <v>575</v>
      </c>
      <c r="B329" s="832" t="s">
        <v>4050</v>
      </c>
      <c r="C329" s="832" t="s">
        <v>3881</v>
      </c>
      <c r="D329" s="832" t="s">
        <v>4489</v>
      </c>
      <c r="E329" s="832" t="s">
        <v>4490</v>
      </c>
      <c r="F329" s="849">
        <v>5</v>
      </c>
      <c r="G329" s="849">
        <v>27730</v>
      </c>
      <c r="H329" s="849">
        <v>1.5969822621515779</v>
      </c>
      <c r="I329" s="849">
        <v>5546</v>
      </c>
      <c r="J329" s="849">
        <v>3</v>
      </c>
      <c r="K329" s="849">
        <v>17364</v>
      </c>
      <c r="L329" s="849">
        <v>1</v>
      </c>
      <c r="M329" s="849">
        <v>5788</v>
      </c>
      <c r="N329" s="849">
        <v>4</v>
      </c>
      <c r="O329" s="849">
        <v>23176</v>
      </c>
      <c r="P329" s="837">
        <v>1.3347155033402442</v>
      </c>
      <c r="Q329" s="850">
        <v>5794</v>
      </c>
    </row>
    <row r="330" spans="1:17" ht="14.4" customHeight="1" x14ac:dyDescent="0.3">
      <c r="A330" s="831" t="s">
        <v>575</v>
      </c>
      <c r="B330" s="832" t="s">
        <v>4050</v>
      </c>
      <c r="C330" s="832" t="s">
        <v>3881</v>
      </c>
      <c r="D330" s="832" t="s">
        <v>4491</v>
      </c>
      <c r="E330" s="832" t="s">
        <v>4492</v>
      </c>
      <c r="F330" s="849">
        <v>125</v>
      </c>
      <c r="G330" s="849">
        <v>84625</v>
      </c>
      <c r="H330" s="849">
        <v>0.80851653338683638</v>
      </c>
      <c r="I330" s="849">
        <v>677</v>
      </c>
      <c r="J330" s="849">
        <v>147</v>
      </c>
      <c r="K330" s="849">
        <v>104667</v>
      </c>
      <c r="L330" s="849">
        <v>1</v>
      </c>
      <c r="M330" s="849">
        <v>712.0204081632653</v>
      </c>
      <c r="N330" s="849">
        <v>112</v>
      </c>
      <c r="O330" s="849">
        <v>79967</v>
      </c>
      <c r="P330" s="837">
        <v>0.76401349040289679</v>
      </c>
      <c r="Q330" s="850">
        <v>713.99107142857144</v>
      </c>
    </row>
    <row r="331" spans="1:17" ht="14.4" customHeight="1" x14ac:dyDescent="0.3">
      <c r="A331" s="831" t="s">
        <v>575</v>
      </c>
      <c r="B331" s="832" t="s">
        <v>4050</v>
      </c>
      <c r="C331" s="832" t="s">
        <v>3881</v>
      </c>
      <c r="D331" s="832" t="s">
        <v>4493</v>
      </c>
      <c r="E331" s="832" t="s">
        <v>4494</v>
      </c>
      <c r="F331" s="849">
        <v>7</v>
      </c>
      <c r="G331" s="849">
        <v>0</v>
      </c>
      <c r="H331" s="849"/>
      <c r="I331" s="849">
        <v>0</v>
      </c>
      <c r="J331" s="849">
        <v>11</v>
      </c>
      <c r="K331" s="849">
        <v>0</v>
      </c>
      <c r="L331" s="849"/>
      <c r="M331" s="849">
        <v>0</v>
      </c>
      <c r="N331" s="849">
        <v>13</v>
      </c>
      <c r="O331" s="849">
        <v>0</v>
      </c>
      <c r="P331" s="837"/>
      <c r="Q331" s="850">
        <v>0</v>
      </c>
    </row>
    <row r="332" spans="1:17" ht="14.4" customHeight="1" x14ac:dyDescent="0.3">
      <c r="A332" s="831" t="s">
        <v>575</v>
      </c>
      <c r="B332" s="832" t="s">
        <v>4050</v>
      </c>
      <c r="C332" s="832" t="s">
        <v>3881</v>
      </c>
      <c r="D332" s="832" t="s">
        <v>4495</v>
      </c>
      <c r="E332" s="832" t="s">
        <v>4496</v>
      </c>
      <c r="F332" s="849">
        <v>394</v>
      </c>
      <c r="G332" s="849">
        <v>540962</v>
      </c>
      <c r="H332" s="849">
        <v>1.0702327771424953</v>
      </c>
      <c r="I332" s="849">
        <v>1373</v>
      </c>
      <c r="J332" s="849">
        <v>350</v>
      </c>
      <c r="K332" s="849">
        <v>505462</v>
      </c>
      <c r="L332" s="849">
        <v>1</v>
      </c>
      <c r="M332" s="849">
        <v>1444.1771428571428</v>
      </c>
      <c r="N332" s="849">
        <v>339</v>
      </c>
      <c r="O332" s="849">
        <v>490193</v>
      </c>
      <c r="P332" s="837">
        <v>0.96979199227637292</v>
      </c>
      <c r="Q332" s="850">
        <v>1445.9970501474927</v>
      </c>
    </row>
    <row r="333" spans="1:17" ht="14.4" customHeight="1" x14ac:dyDescent="0.3">
      <c r="A333" s="831" t="s">
        <v>575</v>
      </c>
      <c r="B333" s="832" t="s">
        <v>4050</v>
      </c>
      <c r="C333" s="832" t="s">
        <v>3881</v>
      </c>
      <c r="D333" s="832" t="s">
        <v>4497</v>
      </c>
      <c r="E333" s="832" t="s">
        <v>4498</v>
      </c>
      <c r="F333" s="849">
        <v>33</v>
      </c>
      <c r="G333" s="849">
        <v>175692</v>
      </c>
      <c r="H333" s="849">
        <v>1.088455772113943</v>
      </c>
      <c r="I333" s="849">
        <v>5324</v>
      </c>
      <c r="J333" s="849">
        <v>29</v>
      </c>
      <c r="K333" s="849">
        <v>161414</v>
      </c>
      <c r="L333" s="849">
        <v>1</v>
      </c>
      <c r="M333" s="849">
        <v>5566</v>
      </c>
      <c r="N333" s="849">
        <v>16</v>
      </c>
      <c r="O333" s="849">
        <v>89120</v>
      </c>
      <c r="P333" s="837">
        <v>0.55212063389792709</v>
      </c>
      <c r="Q333" s="850">
        <v>5570</v>
      </c>
    </row>
    <row r="334" spans="1:17" ht="14.4" customHeight="1" x14ac:dyDescent="0.3">
      <c r="A334" s="831" t="s">
        <v>575</v>
      </c>
      <c r="B334" s="832" t="s">
        <v>4050</v>
      </c>
      <c r="C334" s="832" t="s">
        <v>3881</v>
      </c>
      <c r="D334" s="832" t="s">
        <v>4499</v>
      </c>
      <c r="E334" s="832" t="s">
        <v>4500</v>
      </c>
      <c r="F334" s="849">
        <v>15</v>
      </c>
      <c r="G334" s="849">
        <v>156645</v>
      </c>
      <c r="H334" s="849">
        <v>0.85939300174462618</v>
      </c>
      <c r="I334" s="849">
        <v>10443</v>
      </c>
      <c r="J334" s="849">
        <v>17</v>
      </c>
      <c r="K334" s="849">
        <v>182274</v>
      </c>
      <c r="L334" s="849">
        <v>1</v>
      </c>
      <c r="M334" s="849">
        <v>10722</v>
      </c>
      <c r="N334" s="849">
        <v>13</v>
      </c>
      <c r="O334" s="849">
        <v>139490</v>
      </c>
      <c r="P334" s="837">
        <v>0.76527645193499894</v>
      </c>
      <c r="Q334" s="850">
        <v>10730</v>
      </c>
    </row>
    <row r="335" spans="1:17" ht="14.4" customHeight="1" x14ac:dyDescent="0.3">
      <c r="A335" s="831" t="s">
        <v>575</v>
      </c>
      <c r="B335" s="832" t="s">
        <v>4050</v>
      </c>
      <c r="C335" s="832" t="s">
        <v>3881</v>
      </c>
      <c r="D335" s="832" t="s">
        <v>4501</v>
      </c>
      <c r="E335" s="832" t="s">
        <v>4502</v>
      </c>
      <c r="F335" s="849"/>
      <c r="G335" s="849"/>
      <c r="H335" s="849"/>
      <c r="I335" s="849"/>
      <c r="J335" s="849"/>
      <c r="K335" s="849"/>
      <c r="L335" s="849"/>
      <c r="M335" s="849"/>
      <c r="N335" s="849">
        <v>1</v>
      </c>
      <c r="O335" s="849">
        <v>3930</v>
      </c>
      <c r="P335" s="837"/>
      <c r="Q335" s="850">
        <v>3930</v>
      </c>
    </row>
    <row r="336" spans="1:17" ht="14.4" customHeight="1" x14ac:dyDescent="0.3">
      <c r="A336" s="831" t="s">
        <v>575</v>
      </c>
      <c r="B336" s="832" t="s">
        <v>4050</v>
      </c>
      <c r="C336" s="832" t="s">
        <v>3881</v>
      </c>
      <c r="D336" s="832" t="s">
        <v>4503</v>
      </c>
      <c r="E336" s="832" t="s">
        <v>4504</v>
      </c>
      <c r="F336" s="849">
        <v>17</v>
      </c>
      <c r="G336" s="849">
        <v>53703</v>
      </c>
      <c r="H336" s="849">
        <v>1.0687164179104478</v>
      </c>
      <c r="I336" s="849">
        <v>3159</v>
      </c>
      <c r="J336" s="849">
        <v>15</v>
      </c>
      <c r="K336" s="849">
        <v>50250</v>
      </c>
      <c r="L336" s="849">
        <v>1</v>
      </c>
      <c r="M336" s="849">
        <v>3350</v>
      </c>
      <c r="N336" s="849">
        <v>10</v>
      </c>
      <c r="O336" s="849">
        <v>33540</v>
      </c>
      <c r="P336" s="837">
        <v>0.66746268656716423</v>
      </c>
      <c r="Q336" s="850">
        <v>3354</v>
      </c>
    </row>
    <row r="337" spans="1:17" ht="14.4" customHeight="1" x14ac:dyDescent="0.3">
      <c r="A337" s="831" t="s">
        <v>575</v>
      </c>
      <c r="B337" s="832" t="s">
        <v>4050</v>
      </c>
      <c r="C337" s="832" t="s">
        <v>3881</v>
      </c>
      <c r="D337" s="832" t="s">
        <v>4505</v>
      </c>
      <c r="E337" s="832" t="s">
        <v>4506</v>
      </c>
      <c r="F337" s="849">
        <v>18</v>
      </c>
      <c r="G337" s="849">
        <v>143046</v>
      </c>
      <c r="H337" s="849">
        <v>0.91914745966368738</v>
      </c>
      <c r="I337" s="849">
        <v>7947</v>
      </c>
      <c r="J337" s="849">
        <v>19</v>
      </c>
      <c r="K337" s="849">
        <v>155629</v>
      </c>
      <c r="L337" s="849">
        <v>1</v>
      </c>
      <c r="M337" s="849">
        <v>8191</v>
      </c>
      <c r="N337" s="849">
        <v>16</v>
      </c>
      <c r="O337" s="849">
        <v>131152</v>
      </c>
      <c r="P337" s="837">
        <v>0.84272211477295367</v>
      </c>
      <c r="Q337" s="850">
        <v>8197</v>
      </c>
    </row>
    <row r="338" spans="1:17" ht="14.4" customHeight="1" x14ac:dyDescent="0.3">
      <c r="A338" s="831" t="s">
        <v>575</v>
      </c>
      <c r="B338" s="832" t="s">
        <v>4050</v>
      </c>
      <c r="C338" s="832" t="s">
        <v>3881</v>
      </c>
      <c r="D338" s="832" t="s">
        <v>4507</v>
      </c>
      <c r="E338" s="832" t="s">
        <v>4457</v>
      </c>
      <c r="F338" s="849">
        <v>5</v>
      </c>
      <c r="G338" s="849">
        <v>48175</v>
      </c>
      <c r="H338" s="849">
        <v>0.69160314110570364</v>
      </c>
      <c r="I338" s="849">
        <v>9635</v>
      </c>
      <c r="J338" s="849">
        <v>7</v>
      </c>
      <c r="K338" s="849">
        <v>69657</v>
      </c>
      <c r="L338" s="849">
        <v>1</v>
      </c>
      <c r="M338" s="849">
        <v>9951</v>
      </c>
      <c r="N338" s="849">
        <v>5</v>
      </c>
      <c r="O338" s="849">
        <v>49795</v>
      </c>
      <c r="P338" s="837">
        <v>0.71485995664470192</v>
      </c>
      <c r="Q338" s="850">
        <v>9959</v>
      </c>
    </row>
    <row r="339" spans="1:17" ht="14.4" customHeight="1" x14ac:dyDescent="0.3">
      <c r="A339" s="831" t="s">
        <v>575</v>
      </c>
      <c r="B339" s="832" t="s">
        <v>4050</v>
      </c>
      <c r="C339" s="832" t="s">
        <v>3881</v>
      </c>
      <c r="D339" s="832" t="s">
        <v>4508</v>
      </c>
      <c r="E339" s="832" t="s">
        <v>4509</v>
      </c>
      <c r="F339" s="849">
        <v>56</v>
      </c>
      <c r="G339" s="849">
        <v>248360</v>
      </c>
      <c r="H339" s="849">
        <v>0.44953663481030987</v>
      </c>
      <c r="I339" s="849">
        <v>4435</v>
      </c>
      <c r="J339" s="849">
        <v>120</v>
      </c>
      <c r="K339" s="849">
        <v>552480</v>
      </c>
      <c r="L339" s="849">
        <v>1</v>
      </c>
      <c r="M339" s="849">
        <v>4604</v>
      </c>
      <c r="N339" s="849">
        <v>65</v>
      </c>
      <c r="O339" s="849">
        <v>299580</v>
      </c>
      <c r="P339" s="837">
        <v>0.54224587315377937</v>
      </c>
      <c r="Q339" s="850">
        <v>4608.9230769230771</v>
      </c>
    </row>
    <row r="340" spans="1:17" ht="14.4" customHeight="1" x14ac:dyDescent="0.3">
      <c r="A340" s="831" t="s">
        <v>575</v>
      </c>
      <c r="B340" s="832" t="s">
        <v>4050</v>
      </c>
      <c r="C340" s="832" t="s">
        <v>3881</v>
      </c>
      <c r="D340" s="832" t="s">
        <v>4510</v>
      </c>
      <c r="E340" s="832" t="s">
        <v>4511</v>
      </c>
      <c r="F340" s="849">
        <v>8</v>
      </c>
      <c r="G340" s="849">
        <v>29032</v>
      </c>
      <c r="H340" s="849">
        <v>1.0857142857142856</v>
      </c>
      <c r="I340" s="849">
        <v>3629</v>
      </c>
      <c r="J340" s="849">
        <v>7</v>
      </c>
      <c r="K340" s="849">
        <v>26740</v>
      </c>
      <c r="L340" s="849">
        <v>1</v>
      </c>
      <c r="M340" s="849">
        <v>3820</v>
      </c>
      <c r="N340" s="849">
        <v>11</v>
      </c>
      <c r="O340" s="849">
        <v>42064</v>
      </c>
      <c r="P340" s="837">
        <v>1.5730740463724757</v>
      </c>
      <c r="Q340" s="850">
        <v>3824</v>
      </c>
    </row>
    <row r="341" spans="1:17" ht="14.4" customHeight="1" x14ac:dyDescent="0.3">
      <c r="A341" s="831" t="s">
        <v>575</v>
      </c>
      <c r="B341" s="832" t="s">
        <v>4050</v>
      </c>
      <c r="C341" s="832" t="s">
        <v>3881</v>
      </c>
      <c r="D341" s="832" t="s">
        <v>4512</v>
      </c>
      <c r="E341" s="832" t="s">
        <v>4513</v>
      </c>
      <c r="F341" s="849">
        <v>2</v>
      </c>
      <c r="G341" s="849">
        <v>4524</v>
      </c>
      <c r="H341" s="849"/>
      <c r="I341" s="849">
        <v>2262</v>
      </c>
      <c r="J341" s="849"/>
      <c r="K341" s="849"/>
      <c r="L341" s="849"/>
      <c r="M341" s="849"/>
      <c r="N341" s="849">
        <v>3</v>
      </c>
      <c r="O341" s="849">
        <v>7092</v>
      </c>
      <c r="P341" s="837"/>
      <c r="Q341" s="850">
        <v>2364</v>
      </c>
    </row>
    <row r="342" spans="1:17" ht="14.4" customHeight="1" x14ac:dyDescent="0.3">
      <c r="A342" s="831" t="s">
        <v>575</v>
      </c>
      <c r="B342" s="832" t="s">
        <v>4050</v>
      </c>
      <c r="C342" s="832" t="s">
        <v>3881</v>
      </c>
      <c r="D342" s="832" t="s">
        <v>4514</v>
      </c>
      <c r="E342" s="832" t="s">
        <v>4515</v>
      </c>
      <c r="F342" s="849"/>
      <c r="G342" s="849"/>
      <c r="H342" s="849"/>
      <c r="I342" s="849"/>
      <c r="J342" s="849">
        <v>1</v>
      </c>
      <c r="K342" s="849">
        <v>1265</v>
      </c>
      <c r="L342" s="849">
        <v>1</v>
      </c>
      <c r="M342" s="849">
        <v>1265</v>
      </c>
      <c r="N342" s="849"/>
      <c r="O342" s="849"/>
      <c r="P342" s="837"/>
      <c r="Q342" s="850"/>
    </row>
    <row r="343" spans="1:17" ht="14.4" customHeight="1" x14ac:dyDescent="0.3">
      <c r="A343" s="831" t="s">
        <v>575</v>
      </c>
      <c r="B343" s="832" t="s">
        <v>4050</v>
      </c>
      <c r="C343" s="832" t="s">
        <v>3881</v>
      </c>
      <c r="D343" s="832" t="s">
        <v>4516</v>
      </c>
      <c r="E343" s="832" t="s">
        <v>4517</v>
      </c>
      <c r="F343" s="849">
        <v>10</v>
      </c>
      <c r="G343" s="849">
        <v>15410</v>
      </c>
      <c r="H343" s="849">
        <v>0.96553884711779447</v>
      </c>
      <c r="I343" s="849">
        <v>1541</v>
      </c>
      <c r="J343" s="849">
        <v>10</v>
      </c>
      <c r="K343" s="849">
        <v>15960</v>
      </c>
      <c r="L343" s="849">
        <v>1</v>
      </c>
      <c r="M343" s="849">
        <v>1596</v>
      </c>
      <c r="N343" s="849">
        <v>8</v>
      </c>
      <c r="O343" s="849">
        <v>12776</v>
      </c>
      <c r="P343" s="837">
        <v>0.80050125313283205</v>
      </c>
      <c r="Q343" s="850">
        <v>1597</v>
      </c>
    </row>
    <row r="344" spans="1:17" ht="14.4" customHeight="1" x14ac:dyDescent="0.3">
      <c r="A344" s="831" t="s">
        <v>575</v>
      </c>
      <c r="B344" s="832" t="s">
        <v>4050</v>
      </c>
      <c r="C344" s="832" t="s">
        <v>3881</v>
      </c>
      <c r="D344" s="832" t="s">
        <v>4518</v>
      </c>
      <c r="E344" s="832" t="s">
        <v>4519</v>
      </c>
      <c r="F344" s="849">
        <v>5</v>
      </c>
      <c r="G344" s="849">
        <v>49665</v>
      </c>
      <c r="H344" s="849"/>
      <c r="I344" s="849">
        <v>9933</v>
      </c>
      <c r="J344" s="849"/>
      <c r="K344" s="849"/>
      <c r="L344" s="849"/>
      <c r="M344" s="849"/>
      <c r="N344" s="849">
        <v>9</v>
      </c>
      <c r="O344" s="849">
        <v>91755</v>
      </c>
      <c r="P344" s="837"/>
      <c r="Q344" s="850">
        <v>10195</v>
      </c>
    </row>
    <row r="345" spans="1:17" ht="14.4" customHeight="1" x14ac:dyDescent="0.3">
      <c r="A345" s="831" t="s">
        <v>575</v>
      </c>
      <c r="B345" s="832" t="s">
        <v>4050</v>
      </c>
      <c r="C345" s="832" t="s">
        <v>3881</v>
      </c>
      <c r="D345" s="832" t="s">
        <v>4520</v>
      </c>
      <c r="E345" s="832" t="s">
        <v>4521</v>
      </c>
      <c r="F345" s="849">
        <v>14</v>
      </c>
      <c r="G345" s="849">
        <v>62706</v>
      </c>
      <c r="H345" s="849">
        <v>0.64819772790704888</v>
      </c>
      <c r="I345" s="849">
        <v>4479</v>
      </c>
      <c r="J345" s="849">
        <v>21</v>
      </c>
      <c r="K345" s="849">
        <v>96739</v>
      </c>
      <c r="L345" s="849">
        <v>1</v>
      </c>
      <c r="M345" s="849">
        <v>4606.6190476190477</v>
      </c>
      <c r="N345" s="849">
        <v>14</v>
      </c>
      <c r="O345" s="849">
        <v>64638</v>
      </c>
      <c r="P345" s="837">
        <v>0.66816899078965053</v>
      </c>
      <c r="Q345" s="850">
        <v>4617</v>
      </c>
    </row>
    <row r="346" spans="1:17" ht="14.4" customHeight="1" x14ac:dyDescent="0.3">
      <c r="A346" s="831" t="s">
        <v>575</v>
      </c>
      <c r="B346" s="832" t="s">
        <v>4050</v>
      </c>
      <c r="C346" s="832" t="s">
        <v>3881</v>
      </c>
      <c r="D346" s="832" t="s">
        <v>4522</v>
      </c>
      <c r="E346" s="832" t="s">
        <v>4523</v>
      </c>
      <c r="F346" s="849">
        <v>8</v>
      </c>
      <c r="G346" s="849">
        <v>54392</v>
      </c>
      <c r="H346" s="849">
        <v>2.5322160148975792</v>
      </c>
      <c r="I346" s="849">
        <v>6799</v>
      </c>
      <c r="J346" s="849">
        <v>3</v>
      </c>
      <c r="K346" s="849">
        <v>21480</v>
      </c>
      <c r="L346" s="849">
        <v>1</v>
      </c>
      <c r="M346" s="849">
        <v>7160</v>
      </c>
      <c r="N346" s="849">
        <v>2</v>
      </c>
      <c r="O346" s="849">
        <v>14332</v>
      </c>
      <c r="P346" s="837">
        <v>0.66722532588454375</v>
      </c>
      <c r="Q346" s="850">
        <v>7166</v>
      </c>
    </row>
    <row r="347" spans="1:17" ht="14.4" customHeight="1" x14ac:dyDescent="0.3">
      <c r="A347" s="831" t="s">
        <v>575</v>
      </c>
      <c r="B347" s="832" t="s">
        <v>4050</v>
      </c>
      <c r="C347" s="832" t="s">
        <v>3881</v>
      </c>
      <c r="D347" s="832" t="s">
        <v>4524</v>
      </c>
      <c r="E347" s="832" t="s">
        <v>4525</v>
      </c>
      <c r="F347" s="849">
        <v>6</v>
      </c>
      <c r="G347" s="849">
        <v>10434</v>
      </c>
      <c r="H347" s="849">
        <v>0.83787039267646346</v>
      </c>
      <c r="I347" s="849">
        <v>1739</v>
      </c>
      <c r="J347" s="849">
        <v>7</v>
      </c>
      <c r="K347" s="849">
        <v>12453</v>
      </c>
      <c r="L347" s="849">
        <v>1</v>
      </c>
      <c r="M347" s="849">
        <v>1779</v>
      </c>
      <c r="N347" s="849">
        <v>8</v>
      </c>
      <c r="O347" s="849">
        <v>14232</v>
      </c>
      <c r="P347" s="837">
        <v>1.1428571428571428</v>
      </c>
      <c r="Q347" s="850">
        <v>1779</v>
      </c>
    </row>
    <row r="348" spans="1:17" ht="14.4" customHeight="1" x14ac:dyDescent="0.3">
      <c r="A348" s="831" t="s">
        <v>575</v>
      </c>
      <c r="B348" s="832" t="s">
        <v>4050</v>
      </c>
      <c r="C348" s="832" t="s">
        <v>3881</v>
      </c>
      <c r="D348" s="832" t="s">
        <v>4526</v>
      </c>
      <c r="E348" s="832" t="s">
        <v>4527</v>
      </c>
      <c r="F348" s="849">
        <v>3</v>
      </c>
      <c r="G348" s="849">
        <v>42450</v>
      </c>
      <c r="H348" s="849">
        <v>2.8956343792633015</v>
      </c>
      <c r="I348" s="849">
        <v>14150</v>
      </c>
      <c r="J348" s="849">
        <v>1</v>
      </c>
      <c r="K348" s="849">
        <v>14660</v>
      </c>
      <c r="L348" s="849">
        <v>1</v>
      </c>
      <c r="M348" s="849">
        <v>14660</v>
      </c>
      <c r="N348" s="849">
        <v>1</v>
      </c>
      <c r="O348" s="849">
        <v>14673</v>
      </c>
      <c r="P348" s="837">
        <v>1.0008867667121419</v>
      </c>
      <c r="Q348" s="850">
        <v>14673</v>
      </c>
    </row>
    <row r="349" spans="1:17" ht="14.4" customHeight="1" x14ac:dyDescent="0.3">
      <c r="A349" s="831" t="s">
        <v>575</v>
      </c>
      <c r="B349" s="832" t="s">
        <v>4050</v>
      </c>
      <c r="C349" s="832" t="s">
        <v>3881</v>
      </c>
      <c r="D349" s="832" t="s">
        <v>4528</v>
      </c>
      <c r="E349" s="832" t="s">
        <v>4529</v>
      </c>
      <c r="F349" s="849">
        <v>3</v>
      </c>
      <c r="G349" s="849">
        <v>15915</v>
      </c>
      <c r="H349" s="849"/>
      <c r="I349" s="849">
        <v>5305</v>
      </c>
      <c r="J349" s="849"/>
      <c r="K349" s="849"/>
      <c r="L349" s="849"/>
      <c r="M349" s="849"/>
      <c r="N349" s="849">
        <v>1</v>
      </c>
      <c r="O349" s="849">
        <v>5528</v>
      </c>
      <c r="P349" s="837"/>
      <c r="Q349" s="850">
        <v>5528</v>
      </c>
    </row>
    <row r="350" spans="1:17" ht="14.4" customHeight="1" x14ac:dyDescent="0.3">
      <c r="A350" s="831" t="s">
        <v>575</v>
      </c>
      <c r="B350" s="832" t="s">
        <v>4050</v>
      </c>
      <c r="C350" s="832" t="s">
        <v>3881</v>
      </c>
      <c r="D350" s="832" t="s">
        <v>4530</v>
      </c>
      <c r="E350" s="832" t="s">
        <v>4531</v>
      </c>
      <c r="F350" s="849"/>
      <c r="G350" s="849"/>
      <c r="H350" s="849"/>
      <c r="I350" s="849"/>
      <c r="J350" s="849">
        <v>152</v>
      </c>
      <c r="K350" s="849">
        <v>17024</v>
      </c>
      <c r="L350" s="849">
        <v>1</v>
      </c>
      <c r="M350" s="849">
        <v>112</v>
      </c>
      <c r="N350" s="849">
        <v>164</v>
      </c>
      <c r="O350" s="849">
        <v>18368</v>
      </c>
      <c r="P350" s="837">
        <v>1.0789473684210527</v>
      </c>
      <c r="Q350" s="850">
        <v>112</v>
      </c>
    </row>
    <row r="351" spans="1:17" ht="14.4" customHeight="1" x14ac:dyDescent="0.3">
      <c r="A351" s="831" t="s">
        <v>575</v>
      </c>
      <c r="B351" s="832" t="s">
        <v>4050</v>
      </c>
      <c r="C351" s="832" t="s">
        <v>3881</v>
      </c>
      <c r="D351" s="832" t="s">
        <v>4532</v>
      </c>
      <c r="E351" s="832" t="s">
        <v>4527</v>
      </c>
      <c r="F351" s="849">
        <v>1</v>
      </c>
      <c r="G351" s="849">
        <v>14381</v>
      </c>
      <c r="H351" s="849"/>
      <c r="I351" s="849">
        <v>14381</v>
      </c>
      <c r="J351" s="849"/>
      <c r="K351" s="849"/>
      <c r="L351" s="849"/>
      <c r="M351" s="849"/>
      <c r="N351" s="849"/>
      <c r="O351" s="849"/>
      <c r="P351" s="837"/>
      <c r="Q351" s="850"/>
    </row>
    <row r="352" spans="1:17" ht="14.4" customHeight="1" x14ac:dyDescent="0.3">
      <c r="A352" s="831" t="s">
        <v>575</v>
      </c>
      <c r="B352" s="832" t="s">
        <v>4050</v>
      </c>
      <c r="C352" s="832" t="s">
        <v>3881</v>
      </c>
      <c r="D352" s="832" t="s">
        <v>4533</v>
      </c>
      <c r="E352" s="832" t="s">
        <v>4534</v>
      </c>
      <c r="F352" s="849">
        <v>1</v>
      </c>
      <c r="G352" s="849">
        <v>23902</v>
      </c>
      <c r="H352" s="849"/>
      <c r="I352" s="849">
        <v>23902</v>
      </c>
      <c r="J352" s="849"/>
      <c r="K352" s="849"/>
      <c r="L352" s="849"/>
      <c r="M352" s="849"/>
      <c r="N352" s="849"/>
      <c r="O352" s="849"/>
      <c r="P352" s="837"/>
      <c r="Q352" s="850"/>
    </row>
    <row r="353" spans="1:17" ht="14.4" customHeight="1" x14ac:dyDescent="0.3">
      <c r="A353" s="831" t="s">
        <v>575</v>
      </c>
      <c r="B353" s="832" t="s">
        <v>4050</v>
      </c>
      <c r="C353" s="832" t="s">
        <v>3881</v>
      </c>
      <c r="D353" s="832" t="s">
        <v>4535</v>
      </c>
      <c r="E353" s="832" t="s">
        <v>4536</v>
      </c>
      <c r="F353" s="849"/>
      <c r="G353" s="849"/>
      <c r="H353" s="849"/>
      <c r="I353" s="849"/>
      <c r="J353" s="849">
        <v>1</v>
      </c>
      <c r="K353" s="849">
        <v>2848</v>
      </c>
      <c r="L353" s="849">
        <v>1</v>
      </c>
      <c r="M353" s="849">
        <v>2848</v>
      </c>
      <c r="N353" s="849"/>
      <c r="O353" s="849"/>
      <c r="P353" s="837"/>
      <c r="Q353" s="850"/>
    </row>
    <row r="354" spans="1:17" ht="14.4" customHeight="1" x14ac:dyDescent="0.3">
      <c r="A354" s="831" t="s">
        <v>575</v>
      </c>
      <c r="B354" s="832" t="s">
        <v>4050</v>
      </c>
      <c r="C354" s="832" t="s">
        <v>3881</v>
      </c>
      <c r="D354" s="832" t="s">
        <v>4537</v>
      </c>
      <c r="E354" s="832" t="s">
        <v>4538</v>
      </c>
      <c r="F354" s="849"/>
      <c r="G354" s="849"/>
      <c r="H354" s="849"/>
      <c r="I354" s="849"/>
      <c r="J354" s="849"/>
      <c r="K354" s="849"/>
      <c r="L354" s="849"/>
      <c r="M354" s="849"/>
      <c r="N354" s="849">
        <v>2</v>
      </c>
      <c r="O354" s="849">
        <v>6050</v>
      </c>
      <c r="P354" s="837"/>
      <c r="Q354" s="850">
        <v>3025</v>
      </c>
    </row>
    <row r="355" spans="1:17" ht="14.4" customHeight="1" x14ac:dyDescent="0.3">
      <c r="A355" s="831" t="s">
        <v>575</v>
      </c>
      <c r="B355" s="832" t="s">
        <v>4050</v>
      </c>
      <c r="C355" s="832" t="s">
        <v>3881</v>
      </c>
      <c r="D355" s="832" t="s">
        <v>4539</v>
      </c>
      <c r="E355" s="832" t="s">
        <v>4540</v>
      </c>
      <c r="F355" s="849"/>
      <c r="G355" s="849"/>
      <c r="H355" s="849"/>
      <c r="I355" s="849"/>
      <c r="J355" s="849"/>
      <c r="K355" s="849"/>
      <c r="L355" s="849"/>
      <c r="M355" s="849"/>
      <c r="N355" s="849">
        <v>1</v>
      </c>
      <c r="O355" s="849">
        <v>2468</v>
      </c>
      <c r="P355" s="837"/>
      <c r="Q355" s="850">
        <v>2468</v>
      </c>
    </row>
    <row r="356" spans="1:17" ht="14.4" customHeight="1" x14ac:dyDescent="0.3">
      <c r="A356" s="831" t="s">
        <v>575</v>
      </c>
      <c r="B356" s="832" t="s">
        <v>4050</v>
      </c>
      <c r="C356" s="832" t="s">
        <v>3881</v>
      </c>
      <c r="D356" s="832" t="s">
        <v>4541</v>
      </c>
      <c r="E356" s="832" t="s">
        <v>4542</v>
      </c>
      <c r="F356" s="849"/>
      <c r="G356" s="849"/>
      <c r="H356" s="849"/>
      <c r="I356" s="849"/>
      <c r="J356" s="849"/>
      <c r="K356" s="849"/>
      <c r="L356" s="849"/>
      <c r="M356" s="849"/>
      <c r="N356" s="849">
        <v>1</v>
      </c>
      <c r="O356" s="849">
        <v>2554</v>
      </c>
      <c r="P356" s="837"/>
      <c r="Q356" s="850">
        <v>2554</v>
      </c>
    </row>
    <row r="357" spans="1:17" ht="14.4" customHeight="1" x14ac:dyDescent="0.3">
      <c r="A357" s="831" t="s">
        <v>575</v>
      </c>
      <c r="B357" s="832" t="s">
        <v>4050</v>
      </c>
      <c r="C357" s="832" t="s">
        <v>3881</v>
      </c>
      <c r="D357" s="832" t="s">
        <v>4543</v>
      </c>
      <c r="E357" s="832" t="s">
        <v>4544</v>
      </c>
      <c r="F357" s="849"/>
      <c r="G357" s="849"/>
      <c r="H357" s="849"/>
      <c r="I357" s="849"/>
      <c r="J357" s="849"/>
      <c r="K357" s="849"/>
      <c r="L357" s="849"/>
      <c r="M357" s="849"/>
      <c r="N357" s="849">
        <v>1</v>
      </c>
      <c r="O357" s="849">
        <v>11600</v>
      </c>
      <c r="P357" s="837"/>
      <c r="Q357" s="850">
        <v>11600</v>
      </c>
    </row>
    <row r="358" spans="1:17" ht="14.4" customHeight="1" x14ac:dyDescent="0.3">
      <c r="A358" s="831" t="s">
        <v>575</v>
      </c>
      <c r="B358" s="832" t="s">
        <v>3880</v>
      </c>
      <c r="C358" s="832" t="s">
        <v>3885</v>
      </c>
      <c r="D358" s="832" t="s">
        <v>4545</v>
      </c>
      <c r="E358" s="832" t="s">
        <v>4546</v>
      </c>
      <c r="F358" s="849">
        <v>7</v>
      </c>
      <c r="G358" s="849">
        <v>738.99</v>
      </c>
      <c r="H358" s="849"/>
      <c r="I358" s="849">
        <v>105.57000000000001</v>
      </c>
      <c r="J358" s="849"/>
      <c r="K358" s="849"/>
      <c r="L358" s="849"/>
      <c r="M358" s="849"/>
      <c r="N358" s="849"/>
      <c r="O358" s="849"/>
      <c r="P358" s="837"/>
      <c r="Q358" s="850"/>
    </row>
    <row r="359" spans="1:17" ht="14.4" customHeight="1" x14ac:dyDescent="0.3">
      <c r="A359" s="831" t="s">
        <v>575</v>
      </c>
      <c r="B359" s="832" t="s">
        <v>3880</v>
      </c>
      <c r="C359" s="832" t="s">
        <v>3885</v>
      </c>
      <c r="D359" s="832" t="s">
        <v>4052</v>
      </c>
      <c r="E359" s="832" t="s">
        <v>2410</v>
      </c>
      <c r="F359" s="849">
        <v>65</v>
      </c>
      <c r="G359" s="849">
        <v>7333.95</v>
      </c>
      <c r="H359" s="849">
        <v>3.3336742486227022</v>
      </c>
      <c r="I359" s="849">
        <v>112.83</v>
      </c>
      <c r="J359" s="849">
        <v>27</v>
      </c>
      <c r="K359" s="849">
        <v>2199.96</v>
      </c>
      <c r="L359" s="849">
        <v>1</v>
      </c>
      <c r="M359" s="849">
        <v>81.48</v>
      </c>
      <c r="N359" s="849">
        <v>18</v>
      </c>
      <c r="O359" s="849">
        <v>1441.44</v>
      </c>
      <c r="P359" s="837">
        <v>0.65521191294387171</v>
      </c>
      <c r="Q359" s="850">
        <v>80.08</v>
      </c>
    </row>
    <row r="360" spans="1:17" ht="14.4" customHeight="1" x14ac:dyDescent="0.3">
      <c r="A360" s="831" t="s">
        <v>575</v>
      </c>
      <c r="B360" s="832" t="s">
        <v>3880</v>
      </c>
      <c r="C360" s="832" t="s">
        <v>3885</v>
      </c>
      <c r="D360" s="832" t="s">
        <v>4053</v>
      </c>
      <c r="E360" s="832" t="s">
        <v>2410</v>
      </c>
      <c r="F360" s="849"/>
      <c r="G360" s="849"/>
      <c r="H360" s="849"/>
      <c r="I360" s="849"/>
      <c r="J360" s="849">
        <v>51</v>
      </c>
      <c r="K360" s="849">
        <v>3882.63</v>
      </c>
      <c r="L360" s="849">
        <v>1</v>
      </c>
      <c r="M360" s="849">
        <v>76.13</v>
      </c>
      <c r="N360" s="849">
        <v>26</v>
      </c>
      <c r="O360" s="849">
        <v>1979.38</v>
      </c>
      <c r="P360" s="837">
        <v>0.50980392156862742</v>
      </c>
      <c r="Q360" s="850">
        <v>76.13000000000001</v>
      </c>
    </row>
    <row r="361" spans="1:17" ht="14.4" customHeight="1" x14ac:dyDescent="0.3">
      <c r="A361" s="831" t="s">
        <v>575</v>
      </c>
      <c r="B361" s="832" t="s">
        <v>3880</v>
      </c>
      <c r="C361" s="832" t="s">
        <v>3885</v>
      </c>
      <c r="D361" s="832" t="s">
        <v>4054</v>
      </c>
      <c r="E361" s="832" t="s">
        <v>4055</v>
      </c>
      <c r="F361" s="849">
        <v>0.9</v>
      </c>
      <c r="G361" s="849">
        <v>533.54999999999995</v>
      </c>
      <c r="H361" s="849">
        <v>0.39005899683449452</v>
      </c>
      <c r="I361" s="849">
        <v>592.83333333333326</v>
      </c>
      <c r="J361" s="849">
        <v>3.1</v>
      </c>
      <c r="K361" s="849">
        <v>1367.87</v>
      </c>
      <c r="L361" s="849">
        <v>1</v>
      </c>
      <c r="M361" s="849">
        <v>441.24838709677414</v>
      </c>
      <c r="N361" s="849">
        <v>0.7</v>
      </c>
      <c r="O361" s="849">
        <v>308.87</v>
      </c>
      <c r="P361" s="837">
        <v>0.22580362168919563</v>
      </c>
      <c r="Q361" s="850">
        <v>441.24285714285719</v>
      </c>
    </row>
    <row r="362" spans="1:17" ht="14.4" customHeight="1" x14ac:dyDescent="0.3">
      <c r="A362" s="831" t="s">
        <v>575</v>
      </c>
      <c r="B362" s="832" t="s">
        <v>3880</v>
      </c>
      <c r="C362" s="832" t="s">
        <v>3885</v>
      </c>
      <c r="D362" s="832" t="s">
        <v>4547</v>
      </c>
      <c r="E362" s="832" t="s">
        <v>4548</v>
      </c>
      <c r="F362" s="849">
        <v>8</v>
      </c>
      <c r="G362" s="849">
        <v>643.43999999999994</v>
      </c>
      <c r="H362" s="849">
        <v>0.79999999999999993</v>
      </c>
      <c r="I362" s="849">
        <v>80.429999999999993</v>
      </c>
      <c r="J362" s="849">
        <v>10</v>
      </c>
      <c r="K362" s="849">
        <v>804.3</v>
      </c>
      <c r="L362" s="849">
        <v>1</v>
      </c>
      <c r="M362" s="849">
        <v>80.429999999999993</v>
      </c>
      <c r="N362" s="849"/>
      <c r="O362" s="849"/>
      <c r="P362" s="837"/>
      <c r="Q362" s="850"/>
    </row>
    <row r="363" spans="1:17" ht="14.4" customHeight="1" x14ac:dyDescent="0.3">
      <c r="A363" s="831" t="s">
        <v>575</v>
      </c>
      <c r="B363" s="832" t="s">
        <v>3880</v>
      </c>
      <c r="C363" s="832" t="s">
        <v>3885</v>
      </c>
      <c r="D363" s="832" t="s">
        <v>4056</v>
      </c>
      <c r="E363" s="832" t="s">
        <v>855</v>
      </c>
      <c r="F363" s="849">
        <v>325</v>
      </c>
      <c r="G363" s="849">
        <v>18980.000000000004</v>
      </c>
      <c r="H363" s="849">
        <v>0.96726190476190488</v>
      </c>
      <c r="I363" s="849">
        <v>58.400000000000013</v>
      </c>
      <c r="J363" s="849">
        <v>336</v>
      </c>
      <c r="K363" s="849">
        <v>19622.400000000001</v>
      </c>
      <c r="L363" s="849">
        <v>1</v>
      </c>
      <c r="M363" s="849">
        <v>58.400000000000006</v>
      </c>
      <c r="N363" s="849">
        <v>272</v>
      </c>
      <c r="O363" s="849">
        <v>15884.800000000003</v>
      </c>
      <c r="P363" s="837">
        <v>0.80952380952380965</v>
      </c>
      <c r="Q363" s="850">
        <v>58.400000000000013</v>
      </c>
    </row>
    <row r="364" spans="1:17" ht="14.4" customHeight="1" x14ac:dyDescent="0.3">
      <c r="A364" s="831" t="s">
        <v>575</v>
      </c>
      <c r="B364" s="832" t="s">
        <v>3880</v>
      </c>
      <c r="C364" s="832" t="s">
        <v>3885</v>
      </c>
      <c r="D364" s="832" t="s">
        <v>4549</v>
      </c>
      <c r="E364" s="832" t="s">
        <v>1502</v>
      </c>
      <c r="F364" s="849">
        <v>15.1</v>
      </c>
      <c r="G364" s="849">
        <v>10453.51</v>
      </c>
      <c r="H364" s="849">
        <v>0.56660771227510653</v>
      </c>
      <c r="I364" s="849">
        <v>692.28543046357618</v>
      </c>
      <c r="J364" s="849">
        <v>26.65</v>
      </c>
      <c r="K364" s="849">
        <v>18449.29</v>
      </c>
      <c r="L364" s="849">
        <v>1</v>
      </c>
      <c r="M364" s="849">
        <v>692.28105065666045</v>
      </c>
      <c r="N364" s="849">
        <v>198</v>
      </c>
      <c r="O364" s="849">
        <v>137073.10999999999</v>
      </c>
      <c r="P364" s="837">
        <v>7.4297227698193256</v>
      </c>
      <c r="Q364" s="850">
        <v>692.28843434343423</v>
      </c>
    </row>
    <row r="365" spans="1:17" ht="14.4" customHeight="1" x14ac:dyDescent="0.3">
      <c r="A365" s="831" t="s">
        <v>575</v>
      </c>
      <c r="B365" s="832" t="s">
        <v>3880</v>
      </c>
      <c r="C365" s="832" t="s">
        <v>3885</v>
      </c>
      <c r="D365" s="832" t="s">
        <v>4550</v>
      </c>
      <c r="E365" s="832" t="s">
        <v>1953</v>
      </c>
      <c r="F365" s="849"/>
      <c r="G365" s="849"/>
      <c r="H365" s="849"/>
      <c r="I365" s="849"/>
      <c r="J365" s="849">
        <v>1.7</v>
      </c>
      <c r="K365" s="849">
        <v>20422.78</v>
      </c>
      <c r="L365" s="849">
        <v>1</v>
      </c>
      <c r="M365" s="849">
        <v>12013.4</v>
      </c>
      <c r="N365" s="849">
        <v>7.2</v>
      </c>
      <c r="O365" s="849">
        <v>86496.48</v>
      </c>
      <c r="P365" s="837">
        <v>4.2352941176470589</v>
      </c>
      <c r="Q365" s="850">
        <v>12013.4</v>
      </c>
    </row>
    <row r="366" spans="1:17" ht="14.4" customHeight="1" x14ac:dyDescent="0.3">
      <c r="A366" s="831" t="s">
        <v>575</v>
      </c>
      <c r="B366" s="832" t="s">
        <v>3880</v>
      </c>
      <c r="C366" s="832" t="s">
        <v>3885</v>
      </c>
      <c r="D366" s="832" t="s">
        <v>4057</v>
      </c>
      <c r="E366" s="832" t="s">
        <v>1189</v>
      </c>
      <c r="F366" s="849">
        <v>263.81</v>
      </c>
      <c r="G366" s="849">
        <v>41045.94</v>
      </c>
      <c r="H366" s="849">
        <v>0.59149059854826214</v>
      </c>
      <c r="I366" s="849">
        <v>155.58902240248665</v>
      </c>
      <c r="J366" s="849">
        <v>446.01</v>
      </c>
      <c r="K366" s="849">
        <v>69394.070000000007</v>
      </c>
      <c r="L366" s="849">
        <v>1</v>
      </c>
      <c r="M366" s="849">
        <v>155.58859666823616</v>
      </c>
      <c r="N366" s="849">
        <v>309.25000000000006</v>
      </c>
      <c r="O366" s="849">
        <v>48115.79</v>
      </c>
      <c r="P366" s="837">
        <v>0.69337034129861519</v>
      </c>
      <c r="Q366" s="850">
        <v>155.58864995957961</v>
      </c>
    </row>
    <row r="367" spans="1:17" ht="14.4" customHeight="1" x14ac:dyDescent="0.3">
      <c r="A367" s="831" t="s">
        <v>575</v>
      </c>
      <c r="B367" s="832" t="s">
        <v>3880</v>
      </c>
      <c r="C367" s="832" t="s">
        <v>3885</v>
      </c>
      <c r="D367" s="832" t="s">
        <v>4551</v>
      </c>
      <c r="E367" s="832" t="s">
        <v>4552</v>
      </c>
      <c r="F367" s="849">
        <v>72</v>
      </c>
      <c r="G367" s="849">
        <v>2779.92</v>
      </c>
      <c r="H367" s="849"/>
      <c r="I367" s="849">
        <v>38.61</v>
      </c>
      <c r="J367" s="849"/>
      <c r="K367" s="849"/>
      <c r="L367" s="849"/>
      <c r="M367" s="849"/>
      <c r="N367" s="849"/>
      <c r="O367" s="849"/>
      <c r="P367" s="837"/>
      <c r="Q367" s="850"/>
    </row>
    <row r="368" spans="1:17" ht="14.4" customHeight="1" x14ac:dyDescent="0.3">
      <c r="A368" s="831" t="s">
        <v>575</v>
      </c>
      <c r="B368" s="832" t="s">
        <v>3880</v>
      </c>
      <c r="C368" s="832" t="s">
        <v>3885</v>
      </c>
      <c r="D368" s="832" t="s">
        <v>4059</v>
      </c>
      <c r="E368" s="832" t="s">
        <v>4060</v>
      </c>
      <c r="F368" s="849"/>
      <c r="G368" s="849"/>
      <c r="H368" s="849"/>
      <c r="I368" s="849"/>
      <c r="J368" s="849"/>
      <c r="K368" s="849"/>
      <c r="L368" s="849"/>
      <c r="M368" s="849"/>
      <c r="N368" s="849">
        <v>8.5</v>
      </c>
      <c r="O368" s="849">
        <v>4277.9500000000007</v>
      </c>
      <c r="P368" s="837"/>
      <c r="Q368" s="850">
        <v>503.28823529411773</v>
      </c>
    </row>
    <row r="369" spans="1:17" ht="14.4" customHeight="1" x14ac:dyDescent="0.3">
      <c r="A369" s="831" t="s">
        <v>575</v>
      </c>
      <c r="B369" s="832" t="s">
        <v>3880</v>
      </c>
      <c r="C369" s="832" t="s">
        <v>3885</v>
      </c>
      <c r="D369" s="832" t="s">
        <v>4061</v>
      </c>
      <c r="E369" s="832" t="s">
        <v>4062</v>
      </c>
      <c r="F369" s="849">
        <v>66</v>
      </c>
      <c r="G369" s="849">
        <v>2980.5299999999997</v>
      </c>
      <c r="H369" s="849">
        <v>1.7377157182835818</v>
      </c>
      <c r="I369" s="849">
        <v>45.159545454545452</v>
      </c>
      <c r="J369" s="849">
        <v>40</v>
      </c>
      <c r="K369" s="849">
        <v>1715.2</v>
      </c>
      <c r="L369" s="849">
        <v>1</v>
      </c>
      <c r="M369" s="849">
        <v>42.88</v>
      </c>
      <c r="N369" s="849">
        <v>14</v>
      </c>
      <c r="O369" s="849">
        <v>600.32000000000005</v>
      </c>
      <c r="P369" s="837">
        <v>0.35000000000000003</v>
      </c>
      <c r="Q369" s="850">
        <v>42.88</v>
      </c>
    </row>
    <row r="370" spans="1:17" ht="14.4" customHeight="1" x14ac:dyDescent="0.3">
      <c r="A370" s="831" t="s">
        <v>575</v>
      </c>
      <c r="B370" s="832" t="s">
        <v>3880</v>
      </c>
      <c r="C370" s="832" t="s">
        <v>3885</v>
      </c>
      <c r="D370" s="832" t="s">
        <v>4063</v>
      </c>
      <c r="E370" s="832" t="s">
        <v>4064</v>
      </c>
      <c r="F370" s="849">
        <v>24</v>
      </c>
      <c r="G370" s="849">
        <v>1853.28</v>
      </c>
      <c r="H370" s="849">
        <v>0.17266187050359716</v>
      </c>
      <c r="I370" s="849">
        <v>77.22</v>
      </c>
      <c r="J370" s="849">
        <v>139</v>
      </c>
      <c r="K370" s="849">
        <v>10733.579999999998</v>
      </c>
      <c r="L370" s="849">
        <v>1</v>
      </c>
      <c r="M370" s="849">
        <v>77.219999999999985</v>
      </c>
      <c r="N370" s="849">
        <v>24</v>
      </c>
      <c r="O370" s="849">
        <v>1853.28</v>
      </c>
      <c r="P370" s="837">
        <v>0.17266187050359716</v>
      </c>
      <c r="Q370" s="850">
        <v>77.22</v>
      </c>
    </row>
    <row r="371" spans="1:17" ht="14.4" customHeight="1" x14ac:dyDescent="0.3">
      <c r="A371" s="831" t="s">
        <v>575</v>
      </c>
      <c r="B371" s="832" t="s">
        <v>3880</v>
      </c>
      <c r="C371" s="832" t="s">
        <v>3885</v>
      </c>
      <c r="D371" s="832" t="s">
        <v>4065</v>
      </c>
      <c r="E371" s="832" t="s">
        <v>4066</v>
      </c>
      <c r="F371" s="849">
        <v>135.69999999999999</v>
      </c>
      <c r="G371" s="849">
        <v>49293.01999999999</v>
      </c>
      <c r="H371" s="849">
        <v>1.0658731526483776</v>
      </c>
      <c r="I371" s="849">
        <v>363.24996315401614</v>
      </c>
      <c r="J371" s="849">
        <v>170.20000000000002</v>
      </c>
      <c r="K371" s="849">
        <v>46246.61</v>
      </c>
      <c r="L371" s="849">
        <v>1</v>
      </c>
      <c r="M371" s="849">
        <v>271.71921269095179</v>
      </c>
      <c r="N371" s="849">
        <v>141.5</v>
      </c>
      <c r="O371" s="849">
        <v>38448.439999999995</v>
      </c>
      <c r="P371" s="837">
        <v>0.83137855942305816</v>
      </c>
      <c r="Q371" s="850">
        <v>271.7204240282685</v>
      </c>
    </row>
    <row r="372" spans="1:17" ht="14.4" customHeight="1" x14ac:dyDescent="0.3">
      <c r="A372" s="831" t="s">
        <v>575</v>
      </c>
      <c r="B372" s="832" t="s">
        <v>3880</v>
      </c>
      <c r="C372" s="832" t="s">
        <v>3885</v>
      </c>
      <c r="D372" s="832" t="s">
        <v>4553</v>
      </c>
      <c r="E372" s="832" t="s">
        <v>4554</v>
      </c>
      <c r="F372" s="849"/>
      <c r="G372" s="849"/>
      <c r="H372" s="849"/>
      <c r="I372" s="849"/>
      <c r="J372" s="849"/>
      <c r="K372" s="849"/>
      <c r="L372" s="849"/>
      <c r="M372" s="849"/>
      <c r="N372" s="849">
        <v>9</v>
      </c>
      <c r="O372" s="849">
        <v>591.75</v>
      </c>
      <c r="P372" s="837"/>
      <c r="Q372" s="850">
        <v>65.75</v>
      </c>
    </row>
    <row r="373" spans="1:17" ht="14.4" customHeight="1" x14ac:dyDescent="0.3">
      <c r="A373" s="831" t="s">
        <v>575</v>
      </c>
      <c r="B373" s="832" t="s">
        <v>3880</v>
      </c>
      <c r="C373" s="832" t="s">
        <v>3885</v>
      </c>
      <c r="D373" s="832" t="s">
        <v>4067</v>
      </c>
      <c r="E373" s="832" t="s">
        <v>4068</v>
      </c>
      <c r="F373" s="849">
        <v>51</v>
      </c>
      <c r="G373" s="849">
        <v>2752.39</v>
      </c>
      <c r="H373" s="849"/>
      <c r="I373" s="849">
        <v>53.96843137254902</v>
      </c>
      <c r="J373" s="849"/>
      <c r="K373" s="849"/>
      <c r="L373" s="849"/>
      <c r="M373" s="849"/>
      <c r="N373" s="849"/>
      <c r="O373" s="849"/>
      <c r="P373" s="837"/>
      <c r="Q373" s="850"/>
    </row>
    <row r="374" spans="1:17" ht="14.4" customHeight="1" x14ac:dyDescent="0.3">
      <c r="A374" s="831" t="s">
        <v>575</v>
      </c>
      <c r="B374" s="832" t="s">
        <v>3880</v>
      </c>
      <c r="C374" s="832" t="s">
        <v>3885</v>
      </c>
      <c r="D374" s="832" t="s">
        <v>4555</v>
      </c>
      <c r="E374" s="832" t="s">
        <v>853</v>
      </c>
      <c r="F374" s="849">
        <v>8</v>
      </c>
      <c r="G374" s="849">
        <v>526</v>
      </c>
      <c r="H374" s="849"/>
      <c r="I374" s="849">
        <v>65.75</v>
      </c>
      <c r="J374" s="849"/>
      <c r="K374" s="849"/>
      <c r="L374" s="849"/>
      <c r="M374" s="849"/>
      <c r="N374" s="849"/>
      <c r="O374" s="849"/>
      <c r="P374" s="837"/>
      <c r="Q374" s="850"/>
    </row>
    <row r="375" spans="1:17" ht="14.4" customHeight="1" x14ac:dyDescent="0.3">
      <c r="A375" s="831" t="s">
        <v>575</v>
      </c>
      <c r="B375" s="832" t="s">
        <v>3880</v>
      </c>
      <c r="C375" s="832" t="s">
        <v>3885</v>
      </c>
      <c r="D375" s="832" t="s">
        <v>4069</v>
      </c>
      <c r="E375" s="832" t="s">
        <v>4070</v>
      </c>
      <c r="F375" s="849">
        <v>7.3000000000000007</v>
      </c>
      <c r="G375" s="849">
        <v>27413.010000000002</v>
      </c>
      <c r="H375" s="849">
        <v>1.8664990338302401</v>
      </c>
      <c r="I375" s="849">
        <v>3755.2068493150682</v>
      </c>
      <c r="J375" s="849">
        <v>4.5</v>
      </c>
      <c r="K375" s="849">
        <v>14686.86</v>
      </c>
      <c r="L375" s="849">
        <v>1</v>
      </c>
      <c r="M375" s="849">
        <v>3263.7466666666669</v>
      </c>
      <c r="N375" s="849">
        <v>3.7</v>
      </c>
      <c r="O375" s="849">
        <v>12075.82</v>
      </c>
      <c r="P375" s="837">
        <v>0.82221931713109542</v>
      </c>
      <c r="Q375" s="850">
        <v>3263.7351351351349</v>
      </c>
    </row>
    <row r="376" spans="1:17" ht="14.4" customHeight="1" x14ac:dyDescent="0.3">
      <c r="A376" s="831" t="s">
        <v>575</v>
      </c>
      <c r="B376" s="832" t="s">
        <v>3880</v>
      </c>
      <c r="C376" s="832" t="s">
        <v>3885</v>
      </c>
      <c r="D376" s="832" t="s">
        <v>4072</v>
      </c>
      <c r="E376" s="832" t="s">
        <v>4073</v>
      </c>
      <c r="F376" s="849">
        <v>41</v>
      </c>
      <c r="G376" s="849">
        <v>8987.2000000000007</v>
      </c>
      <c r="H376" s="849">
        <v>1.2812500000000002</v>
      </c>
      <c r="I376" s="849">
        <v>219.20000000000002</v>
      </c>
      <c r="J376" s="849">
        <v>32</v>
      </c>
      <c r="K376" s="849">
        <v>7014.4</v>
      </c>
      <c r="L376" s="849">
        <v>1</v>
      </c>
      <c r="M376" s="849">
        <v>219.2</v>
      </c>
      <c r="N376" s="849">
        <v>21</v>
      </c>
      <c r="O376" s="849">
        <v>4603.2</v>
      </c>
      <c r="P376" s="837">
        <v>0.65625</v>
      </c>
      <c r="Q376" s="850">
        <v>219.2</v>
      </c>
    </row>
    <row r="377" spans="1:17" ht="14.4" customHeight="1" x14ac:dyDescent="0.3">
      <c r="A377" s="831" t="s">
        <v>575</v>
      </c>
      <c r="B377" s="832" t="s">
        <v>3880</v>
      </c>
      <c r="C377" s="832" t="s">
        <v>3885</v>
      </c>
      <c r="D377" s="832" t="s">
        <v>4074</v>
      </c>
      <c r="E377" s="832" t="s">
        <v>1960</v>
      </c>
      <c r="F377" s="849">
        <v>520</v>
      </c>
      <c r="G377" s="849">
        <v>34190</v>
      </c>
      <c r="H377" s="849">
        <v>1.8387562929941719</v>
      </c>
      <c r="I377" s="849">
        <v>65.75</v>
      </c>
      <c r="J377" s="849">
        <v>283</v>
      </c>
      <c r="K377" s="849">
        <v>18594.09</v>
      </c>
      <c r="L377" s="849">
        <v>1</v>
      </c>
      <c r="M377" s="849">
        <v>65.703498233215555</v>
      </c>
      <c r="N377" s="849">
        <v>188</v>
      </c>
      <c r="O377" s="849">
        <v>11920.140000000001</v>
      </c>
      <c r="P377" s="837">
        <v>0.64107143721472792</v>
      </c>
      <c r="Q377" s="850">
        <v>63.405000000000008</v>
      </c>
    </row>
    <row r="378" spans="1:17" ht="14.4" customHeight="1" x14ac:dyDescent="0.3">
      <c r="A378" s="831" t="s">
        <v>575</v>
      </c>
      <c r="B378" s="832" t="s">
        <v>3880</v>
      </c>
      <c r="C378" s="832" t="s">
        <v>3885</v>
      </c>
      <c r="D378" s="832" t="s">
        <v>4075</v>
      </c>
      <c r="E378" s="832" t="s">
        <v>4076</v>
      </c>
      <c r="F378" s="849">
        <v>7.5</v>
      </c>
      <c r="G378" s="849">
        <v>347.75</v>
      </c>
      <c r="H378" s="849">
        <v>18.756742179072276</v>
      </c>
      <c r="I378" s="849">
        <v>46.366666666666667</v>
      </c>
      <c r="J378" s="849">
        <v>0.4</v>
      </c>
      <c r="K378" s="849">
        <v>18.54</v>
      </c>
      <c r="L378" s="849">
        <v>1</v>
      </c>
      <c r="M378" s="849">
        <v>46.349999999999994</v>
      </c>
      <c r="N378" s="849"/>
      <c r="O378" s="849"/>
      <c r="P378" s="837"/>
      <c r="Q378" s="850"/>
    </row>
    <row r="379" spans="1:17" ht="14.4" customHeight="1" x14ac:dyDescent="0.3">
      <c r="A379" s="831" t="s">
        <v>575</v>
      </c>
      <c r="B379" s="832" t="s">
        <v>3880</v>
      </c>
      <c r="C379" s="832" t="s">
        <v>3885</v>
      </c>
      <c r="D379" s="832" t="s">
        <v>4075</v>
      </c>
      <c r="E379" s="832" t="s">
        <v>4078</v>
      </c>
      <c r="F379" s="849">
        <v>0.6</v>
      </c>
      <c r="G379" s="849">
        <v>27.81</v>
      </c>
      <c r="H379" s="849"/>
      <c r="I379" s="849">
        <v>46.35</v>
      </c>
      <c r="J379" s="849"/>
      <c r="K379" s="849"/>
      <c r="L379" s="849"/>
      <c r="M379" s="849"/>
      <c r="N379" s="849"/>
      <c r="O379" s="849"/>
      <c r="P379" s="837"/>
      <c r="Q379" s="850"/>
    </row>
    <row r="380" spans="1:17" ht="14.4" customHeight="1" x14ac:dyDescent="0.3">
      <c r="A380" s="831" t="s">
        <v>575</v>
      </c>
      <c r="B380" s="832" t="s">
        <v>3880</v>
      </c>
      <c r="C380" s="832" t="s">
        <v>3885</v>
      </c>
      <c r="D380" s="832" t="s">
        <v>4077</v>
      </c>
      <c r="E380" s="832" t="s">
        <v>1081</v>
      </c>
      <c r="F380" s="849">
        <v>21.9</v>
      </c>
      <c r="G380" s="849">
        <v>2030.9499999999998</v>
      </c>
      <c r="H380" s="849">
        <v>0.57786092300688552</v>
      </c>
      <c r="I380" s="849">
        <v>92.737442922374427</v>
      </c>
      <c r="J380" s="849">
        <v>44.6</v>
      </c>
      <c r="K380" s="849">
        <v>3514.6</v>
      </c>
      <c r="L380" s="849">
        <v>1</v>
      </c>
      <c r="M380" s="849">
        <v>78.802690582959642</v>
      </c>
      <c r="N380" s="849">
        <v>25.099999999999998</v>
      </c>
      <c r="O380" s="849">
        <v>1977.98</v>
      </c>
      <c r="P380" s="837">
        <v>0.56278950662948846</v>
      </c>
      <c r="Q380" s="850">
        <v>78.803984063745034</v>
      </c>
    </row>
    <row r="381" spans="1:17" ht="14.4" customHeight="1" x14ac:dyDescent="0.3">
      <c r="A381" s="831" t="s">
        <v>575</v>
      </c>
      <c r="B381" s="832" t="s">
        <v>3880</v>
      </c>
      <c r="C381" s="832" t="s">
        <v>3885</v>
      </c>
      <c r="D381" s="832" t="s">
        <v>4077</v>
      </c>
      <c r="E381" s="832" t="s">
        <v>4078</v>
      </c>
      <c r="F381" s="849">
        <v>13.6</v>
      </c>
      <c r="G381" s="849">
        <v>1261.2</v>
      </c>
      <c r="H381" s="849">
        <v>2.2862322124535486</v>
      </c>
      <c r="I381" s="849">
        <v>92.735294117647058</v>
      </c>
      <c r="J381" s="849">
        <v>7</v>
      </c>
      <c r="K381" s="849">
        <v>551.65</v>
      </c>
      <c r="L381" s="849">
        <v>1</v>
      </c>
      <c r="M381" s="849">
        <v>78.80714285714285</v>
      </c>
      <c r="N381" s="849">
        <v>5.4</v>
      </c>
      <c r="O381" s="849">
        <v>425.52</v>
      </c>
      <c r="P381" s="837">
        <v>0.7713586513187709</v>
      </c>
      <c r="Q381" s="850">
        <v>78.8</v>
      </c>
    </row>
    <row r="382" spans="1:17" ht="14.4" customHeight="1" x14ac:dyDescent="0.3">
      <c r="A382" s="831" t="s">
        <v>575</v>
      </c>
      <c r="B382" s="832" t="s">
        <v>3880</v>
      </c>
      <c r="C382" s="832" t="s">
        <v>3885</v>
      </c>
      <c r="D382" s="832" t="s">
        <v>4079</v>
      </c>
      <c r="E382" s="832" t="s">
        <v>1827</v>
      </c>
      <c r="F382" s="849">
        <v>136</v>
      </c>
      <c r="G382" s="849">
        <v>9495.7000000000007</v>
      </c>
      <c r="H382" s="849">
        <v>0.92714242474540853</v>
      </c>
      <c r="I382" s="849">
        <v>69.821323529411771</v>
      </c>
      <c r="J382" s="849">
        <v>146</v>
      </c>
      <c r="K382" s="849">
        <v>10241.900000000001</v>
      </c>
      <c r="L382" s="849">
        <v>1</v>
      </c>
      <c r="M382" s="849">
        <v>70.150000000000006</v>
      </c>
      <c r="N382" s="849">
        <v>218.8</v>
      </c>
      <c r="O382" s="849">
        <v>11216.83</v>
      </c>
      <c r="P382" s="837">
        <v>1.0951903455413545</v>
      </c>
      <c r="Q382" s="850">
        <v>51.265219378427787</v>
      </c>
    </row>
    <row r="383" spans="1:17" ht="14.4" customHeight="1" x14ac:dyDescent="0.3">
      <c r="A383" s="831" t="s">
        <v>575</v>
      </c>
      <c r="B383" s="832" t="s">
        <v>3880</v>
      </c>
      <c r="C383" s="832" t="s">
        <v>3885</v>
      </c>
      <c r="D383" s="832" t="s">
        <v>4080</v>
      </c>
      <c r="E383" s="832" t="s">
        <v>4081</v>
      </c>
      <c r="F383" s="849">
        <v>1.5</v>
      </c>
      <c r="G383" s="849">
        <v>2783.47</v>
      </c>
      <c r="H383" s="849"/>
      <c r="I383" s="849">
        <v>1855.6466666666665</v>
      </c>
      <c r="J383" s="849"/>
      <c r="K383" s="849"/>
      <c r="L383" s="849"/>
      <c r="M383" s="849"/>
      <c r="N383" s="849"/>
      <c r="O383" s="849"/>
      <c r="P383" s="837"/>
      <c r="Q383" s="850"/>
    </row>
    <row r="384" spans="1:17" ht="14.4" customHeight="1" x14ac:dyDescent="0.3">
      <c r="A384" s="831" t="s">
        <v>575</v>
      </c>
      <c r="B384" s="832" t="s">
        <v>3880</v>
      </c>
      <c r="C384" s="832" t="s">
        <v>3885</v>
      </c>
      <c r="D384" s="832" t="s">
        <v>4556</v>
      </c>
      <c r="E384" s="832" t="s">
        <v>4083</v>
      </c>
      <c r="F384" s="849"/>
      <c r="G384" s="849"/>
      <c r="H384" s="849"/>
      <c r="I384" s="849"/>
      <c r="J384" s="849">
        <v>3</v>
      </c>
      <c r="K384" s="849">
        <v>1799.42</v>
      </c>
      <c r="L384" s="849">
        <v>1</v>
      </c>
      <c r="M384" s="849">
        <v>599.80666666666673</v>
      </c>
      <c r="N384" s="849">
        <v>0.6</v>
      </c>
      <c r="O384" s="849">
        <v>359.88</v>
      </c>
      <c r="P384" s="837">
        <v>0.19999777706149757</v>
      </c>
      <c r="Q384" s="850">
        <v>599.80000000000007</v>
      </c>
    </row>
    <row r="385" spans="1:17" ht="14.4" customHeight="1" x14ac:dyDescent="0.3">
      <c r="A385" s="831" t="s">
        <v>575</v>
      </c>
      <c r="B385" s="832" t="s">
        <v>3880</v>
      </c>
      <c r="C385" s="832" t="s">
        <v>3885</v>
      </c>
      <c r="D385" s="832" t="s">
        <v>4082</v>
      </c>
      <c r="E385" s="832" t="s">
        <v>4083</v>
      </c>
      <c r="F385" s="849">
        <v>2.7</v>
      </c>
      <c r="G385" s="849">
        <v>2159.3199999999997</v>
      </c>
      <c r="H385" s="849">
        <v>0.24770144411827794</v>
      </c>
      <c r="I385" s="849">
        <v>799.74814814814795</v>
      </c>
      <c r="J385" s="849">
        <v>10.9</v>
      </c>
      <c r="K385" s="849">
        <v>8717.43</v>
      </c>
      <c r="L385" s="849">
        <v>1</v>
      </c>
      <c r="M385" s="849">
        <v>799.76422018348626</v>
      </c>
      <c r="N385" s="849">
        <v>3.1</v>
      </c>
      <c r="O385" s="849">
        <v>2479.2600000000002</v>
      </c>
      <c r="P385" s="837">
        <v>0.28440262783870934</v>
      </c>
      <c r="Q385" s="850">
        <v>799.76129032258075</v>
      </c>
    </row>
    <row r="386" spans="1:17" ht="14.4" customHeight="1" x14ac:dyDescent="0.3">
      <c r="A386" s="831" t="s">
        <v>575</v>
      </c>
      <c r="B386" s="832" t="s">
        <v>3880</v>
      </c>
      <c r="C386" s="832" t="s">
        <v>3885</v>
      </c>
      <c r="D386" s="832" t="s">
        <v>4084</v>
      </c>
      <c r="E386" s="832" t="s">
        <v>1085</v>
      </c>
      <c r="F386" s="849">
        <v>47</v>
      </c>
      <c r="G386" s="849">
        <v>4347.03</v>
      </c>
      <c r="H386" s="849">
        <v>3.7600162612877557</v>
      </c>
      <c r="I386" s="849">
        <v>92.49</v>
      </c>
      <c r="J386" s="849">
        <v>12.5</v>
      </c>
      <c r="K386" s="849">
        <v>1156.1199999999999</v>
      </c>
      <c r="L386" s="849">
        <v>1</v>
      </c>
      <c r="M386" s="849">
        <v>92.489599999999996</v>
      </c>
      <c r="N386" s="849">
        <v>17</v>
      </c>
      <c r="O386" s="849">
        <v>1572.33</v>
      </c>
      <c r="P386" s="837">
        <v>1.3600058817423797</v>
      </c>
      <c r="Q386" s="850">
        <v>92.49</v>
      </c>
    </row>
    <row r="387" spans="1:17" ht="14.4" customHeight="1" x14ac:dyDescent="0.3">
      <c r="A387" s="831" t="s">
        <v>575</v>
      </c>
      <c r="B387" s="832" t="s">
        <v>3880</v>
      </c>
      <c r="C387" s="832" t="s">
        <v>3885</v>
      </c>
      <c r="D387" s="832" t="s">
        <v>4557</v>
      </c>
      <c r="E387" s="832" t="s">
        <v>4558</v>
      </c>
      <c r="F387" s="849">
        <v>1.8</v>
      </c>
      <c r="G387" s="849">
        <v>3716.58</v>
      </c>
      <c r="H387" s="849">
        <v>11.387627539295892</v>
      </c>
      <c r="I387" s="849">
        <v>2064.7666666666664</v>
      </c>
      <c r="J387" s="849">
        <v>0.2</v>
      </c>
      <c r="K387" s="849">
        <v>326.37</v>
      </c>
      <c r="L387" s="849">
        <v>1</v>
      </c>
      <c r="M387" s="849">
        <v>1631.85</v>
      </c>
      <c r="N387" s="849"/>
      <c r="O387" s="849"/>
      <c r="P387" s="837"/>
      <c r="Q387" s="850"/>
    </row>
    <row r="388" spans="1:17" ht="14.4" customHeight="1" x14ac:dyDescent="0.3">
      <c r="A388" s="831" t="s">
        <v>575</v>
      </c>
      <c r="B388" s="832" t="s">
        <v>3880</v>
      </c>
      <c r="C388" s="832" t="s">
        <v>3885</v>
      </c>
      <c r="D388" s="832" t="s">
        <v>4085</v>
      </c>
      <c r="E388" s="832" t="s">
        <v>4086</v>
      </c>
      <c r="F388" s="849">
        <v>25</v>
      </c>
      <c r="G388" s="849">
        <v>9800.31</v>
      </c>
      <c r="H388" s="849">
        <v>1.1968207097166554</v>
      </c>
      <c r="I388" s="849">
        <v>392.01239999999996</v>
      </c>
      <c r="J388" s="849">
        <v>20.899999999999995</v>
      </c>
      <c r="K388" s="849">
        <v>8188.62</v>
      </c>
      <c r="L388" s="849">
        <v>1</v>
      </c>
      <c r="M388" s="849">
        <v>391.80000000000007</v>
      </c>
      <c r="N388" s="849">
        <v>10.9</v>
      </c>
      <c r="O388" s="849">
        <v>4270.62</v>
      </c>
      <c r="P388" s="837">
        <v>0.52153110047846885</v>
      </c>
      <c r="Q388" s="850">
        <v>391.79999999999995</v>
      </c>
    </row>
    <row r="389" spans="1:17" ht="14.4" customHeight="1" x14ac:dyDescent="0.3">
      <c r="A389" s="831" t="s">
        <v>575</v>
      </c>
      <c r="B389" s="832" t="s">
        <v>3880</v>
      </c>
      <c r="C389" s="832" t="s">
        <v>3885</v>
      </c>
      <c r="D389" s="832" t="s">
        <v>4559</v>
      </c>
      <c r="E389" s="832" t="s">
        <v>4088</v>
      </c>
      <c r="F389" s="849"/>
      <c r="G389" s="849"/>
      <c r="H389" s="849"/>
      <c r="I389" s="849"/>
      <c r="J389" s="849"/>
      <c r="K389" s="849"/>
      <c r="L389" s="849"/>
      <c r="M389" s="849"/>
      <c r="N389" s="849">
        <v>3</v>
      </c>
      <c r="O389" s="849">
        <v>328.8</v>
      </c>
      <c r="P389" s="837"/>
      <c r="Q389" s="850">
        <v>109.60000000000001</v>
      </c>
    </row>
    <row r="390" spans="1:17" ht="14.4" customHeight="1" x14ac:dyDescent="0.3">
      <c r="A390" s="831" t="s">
        <v>575</v>
      </c>
      <c r="B390" s="832" t="s">
        <v>3880</v>
      </c>
      <c r="C390" s="832" t="s">
        <v>3885</v>
      </c>
      <c r="D390" s="832" t="s">
        <v>4087</v>
      </c>
      <c r="E390" s="832" t="s">
        <v>4088</v>
      </c>
      <c r="F390" s="849"/>
      <c r="G390" s="849"/>
      <c r="H390" s="849"/>
      <c r="I390" s="849"/>
      <c r="J390" s="849">
        <v>31</v>
      </c>
      <c r="K390" s="849">
        <v>6795.2</v>
      </c>
      <c r="L390" s="849">
        <v>1</v>
      </c>
      <c r="M390" s="849">
        <v>219.2</v>
      </c>
      <c r="N390" s="849">
        <v>6</v>
      </c>
      <c r="O390" s="849">
        <v>1315.2</v>
      </c>
      <c r="P390" s="837">
        <v>0.19354838709677422</v>
      </c>
      <c r="Q390" s="850">
        <v>219.20000000000002</v>
      </c>
    </row>
    <row r="391" spans="1:17" ht="14.4" customHeight="1" x14ac:dyDescent="0.3">
      <c r="A391" s="831" t="s">
        <v>575</v>
      </c>
      <c r="B391" s="832" t="s">
        <v>3880</v>
      </c>
      <c r="C391" s="832" t="s">
        <v>3885</v>
      </c>
      <c r="D391" s="832" t="s">
        <v>4560</v>
      </c>
      <c r="E391" s="832" t="s">
        <v>1498</v>
      </c>
      <c r="F391" s="849">
        <v>1.7</v>
      </c>
      <c r="G391" s="849">
        <v>656.32</v>
      </c>
      <c r="H391" s="849"/>
      <c r="I391" s="849">
        <v>386.07058823529417</v>
      </c>
      <c r="J391" s="849"/>
      <c r="K391" s="849"/>
      <c r="L391" s="849"/>
      <c r="M391" s="849"/>
      <c r="N391" s="849"/>
      <c r="O391" s="849"/>
      <c r="P391" s="837"/>
      <c r="Q391" s="850"/>
    </row>
    <row r="392" spans="1:17" ht="14.4" customHeight="1" x14ac:dyDescent="0.3">
      <c r="A392" s="831" t="s">
        <v>575</v>
      </c>
      <c r="B392" s="832" t="s">
        <v>3880</v>
      </c>
      <c r="C392" s="832" t="s">
        <v>3885</v>
      </c>
      <c r="D392" s="832" t="s">
        <v>4089</v>
      </c>
      <c r="E392" s="832" t="s">
        <v>1500</v>
      </c>
      <c r="F392" s="849">
        <v>4.5999999999999996</v>
      </c>
      <c r="G392" s="849">
        <v>3551.89</v>
      </c>
      <c r="H392" s="849">
        <v>0.51110302095414606</v>
      </c>
      <c r="I392" s="849">
        <v>772.15</v>
      </c>
      <c r="J392" s="849">
        <v>9</v>
      </c>
      <c r="K392" s="849">
        <v>6949.46</v>
      </c>
      <c r="L392" s="849">
        <v>1</v>
      </c>
      <c r="M392" s="849">
        <v>772.16222222222223</v>
      </c>
      <c r="N392" s="849"/>
      <c r="O392" s="849"/>
      <c r="P392" s="837"/>
      <c r="Q392" s="850"/>
    </row>
    <row r="393" spans="1:17" ht="14.4" customHeight="1" x14ac:dyDescent="0.3">
      <c r="A393" s="831" t="s">
        <v>575</v>
      </c>
      <c r="B393" s="832" t="s">
        <v>3880</v>
      </c>
      <c r="C393" s="832" t="s">
        <v>3885</v>
      </c>
      <c r="D393" s="832" t="s">
        <v>4090</v>
      </c>
      <c r="E393" s="832" t="s">
        <v>4091</v>
      </c>
      <c r="F393" s="849">
        <v>9.629999999999999</v>
      </c>
      <c r="G393" s="849">
        <v>30650.299999999996</v>
      </c>
      <c r="H393" s="849">
        <v>1.0063331058024958</v>
      </c>
      <c r="I393" s="849">
        <v>3182.7933541017651</v>
      </c>
      <c r="J393" s="849">
        <v>10.77</v>
      </c>
      <c r="K393" s="849">
        <v>30457.41</v>
      </c>
      <c r="L393" s="849">
        <v>1</v>
      </c>
      <c r="M393" s="849">
        <v>2827.9860724233986</v>
      </c>
      <c r="N393" s="849"/>
      <c r="O393" s="849"/>
      <c r="P393" s="837"/>
      <c r="Q393" s="850"/>
    </row>
    <row r="394" spans="1:17" ht="14.4" customHeight="1" x14ac:dyDescent="0.3">
      <c r="A394" s="831" t="s">
        <v>575</v>
      </c>
      <c r="B394" s="832" t="s">
        <v>3880</v>
      </c>
      <c r="C394" s="832" t="s">
        <v>3885</v>
      </c>
      <c r="D394" s="832" t="s">
        <v>4090</v>
      </c>
      <c r="E394" s="832"/>
      <c r="F394" s="849">
        <v>4.1500000000000004</v>
      </c>
      <c r="G394" s="849">
        <v>13128</v>
      </c>
      <c r="H394" s="849">
        <v>15.439801474825645</v>
      </c>
      <c r="I394" s="849">
        <v>3163.3734939759033</v>
      </c>
      <c r="J394" s="849">
        <v>0.25</v>
      </c>
      <c r="K394" s="849">
        <v>850.27</v>
      </c>
      <c r="L394" s="849">
        <v>1</v>
      </c>
      <c r="M394" s="849">
        <v>3401.08</v>
      </c>
      <c r="N394" s="849"/>
      <c r="O394" s="849"/>
      <c r="P394" s="837"/>
      <c r="Q394" s="850"/>
    </row>
    <row r="395" spans="1:17" ht="14.4" customHeight="1" x14ac:dyDescent="0.3">
      <c r="A395" s="831" t="s">
        <v>575</v>
      </c>
      <c r="B395" s="832" t="s">
        <v>3880</v>
      </c>
      <c r="C395" s="832" t="s">
        <v>3885</v>
      </c>
      <c r="D395" s="832" t="s">
        <v>4092</v>
      </c>
      <c r="E395" s="832" t="s">
        <v>1978</v>
      </c>
      <c r="F395" s="849">
        <v>18.91</v>
      </c>
      <c r="G395" s="849">
        <v>8107.98</v>
      </c>
      <c r="H395" s="849">
        <v>6.0734842469550099</v>
      </c>
      <c r="I395" s="849">
        <v>428.76679005817027</v>
      </c>
      <c r="J395" s="849">
        <v>3.1999999999999997</v>
      </c>
      <c r="K395" s="849">
        <v>1334.98</v>
      </c>
      <c r="L395" s="849">
        <v>1</v>
      </c>
      <c r="M395" s="849">
        <v>417.18125000000003</v>
      </c>
      <c r="N395" s="849">
        <v>5.2</v>
      </c>
      <c r="O395" s="849">
        <v>1989.52</v>
      </c>
      <c r="P395" s="837">
        <v>1.4902994801420246</v>
      </c>
      <c r="Q395" s="850">
        <v>382.59999999999997</v>
      </c>
    </row>
    <row r="396" spans="1:17" ht="14.4" customHeight="1" x14ac:dyDescent="0.3">
      <c r="A396" s="831" t="s">
        <v>575</v>
      </c>
      <c r="B396" s="832" t="s">
        <v>3880</v>
      </c>
      <c r="C396" s="832" t="s">
        <v>3885</v>
      </c>
      <c r="D396" s="832" t="s">
        <v>4093</v>
      </c>
      <c r="E396" s="832" t="s">
        <v>1823</v>
      </c>
      <c r="F396" s="849">
        <v>51</v>
      </c>
      <c r="G396" s="849">
        <v>11179.2</v>
      </c>
      <c r="H396" s="849">
        <v>17</v>
      </c>
      <c r="I396" s="849">
        <v>219.20000000000002</v>
      </c>
      <c r="J396" s="849">
        <v>3</v>
      </c>
      <c r="K396" s="849">
        <v>657.6</v>
      </c>
      <c r="L396" s="849">
        <v>1</v>
      </c>
      <c r="M396" s="849">
        <v>219.20000000000002</v>
      </c>
      <c r="N396" s="849"/>
      <c r="O396" s="849"/>
      <c r="P396" s="837"/>
      <c r="Q396" s="850"/>
    </row>
    <row r="397" spans="1:17" ht="14.4" customHeight="1" x14ac:dyDescent="0.3">
      <c r="A397" s="831" t="s">
        <v>575</v>
      </c>
      <c r="B397" s="832" t="s">
        <v>3880</v>
      </c>
      <c r="C397" s="832" t="s">
        <v>3885</v>
      </c>
      <c r="D397" s="832" t="s">
        <v>4561</v>
      </c>
      <c r="E397" s="832" t="s">
        <v>4562</v>
      </c>
      <c r="F397" s="849"/>
      <c r="G397" s="849"/>
      <c r="H397" s="849"/>
      <c r="I397" s="849"/>
      <c r="J397" s="849"/>
      <c r="K397" s="849"/>
      <c r="L397" s="849"/>
      <c r="M397" s="849"/>
      <c r="N397" s="849">
        <v>6</v>
      </c>
      <c r="O397" s="849">
        <v>59803.57</v>
      </c>
      <c r="P397" s="837"/>
      <c r="Q397" s="850">
        <v>9967.2616666666672</v>
      </c>
    </row>
    <row r="398" spans="1:17" ht="14.4" customHeight="1" x14ac:dyDescent="0.3">
      <c r="A398" s="831" t="s">
        <v>575</v>
      </c>
      <c r="B398" s="832" t="s">
        <v>3880</v>
      </c>
      <c r="C398" s="832" t="s">
        <v>3885</v>
      </c>
      <c r="D398" s="832" t="s">
        <v>4094</v>
      </c>
      <c r="E398" s="832" t="s">
        <v>1978</v>
      </c>
      <c r="F398" s="849"/>
      <c r="G398" s="849"/>
      <c r="H398" s="849"/>
      <c r="I398" s="849"/>
      <c r="J398" s="849">
        <v>15.4</v>
      </c>
      <c r="K398" s="849">
        <v>12827.51</v>
      </c>
      <c r="L398" s="849">
        <v>1</v>
      </c>
      <c r="M398" s="849">
        <v>832.95519480519476</v>
      </c>
      <c r="N398" s="849">
        <v>17.100000000000001</v>
      </c>
      <c r="O398" s="849">
        <v>13740.48</v>
      </c>
      <c r="P398" s="837">
        <v>1.0711728153008651</v>
      </c>
      <c r="Q398" s="850">
        <v>803.53684210526308</v>
      </c>
    </row>
    <row r="399" spans="1:17" ht="14.4" customHeight="1" x14ac:dyDescent="0.3">
      <c r="A399" s="831" t="s">
        <v>575</v>
      </c>
      <c r="B399" s="832" t="s">
        <v>3880</v>
      </c>
      <c r="C399" s="832" t="s">
        <v>3885</v>
      </c>
      <c r="D399" s="832" t="s">
        <v>4563</v>
      </c>
      <c r="E399" s="832" t="s">
        <v>853</v>
      </c>
      <c r="F399" s="849"/>
      <c r="G399" s="849"/>
      <c r="H399" s="849"/>
      <c r="I399" s="849"/>
      <c r="J399" s="849">
        <v>171</v>
      </c>
      <c r="K399" s="849">
        <v>11243.25</v>
      </c>
      <c r="L399" s="849">
        <v>1</v>
      </c>
      <c r="M399" s="849">
        <v>65.75</v>
      </c>
      <c r="N399" s="849"/>
      <c r="O399" s="849"/>
      <c r="P399" s="837"/>
      <c r="Q399" s="850"/>
    </row>
    <row r="400" spans="1:17" ht="14.4" customHeight="1" x14ac:dyDescent="0.3">
      <c r="A400" s="831" t="s">
        <v>575</v>
      </c>
      <c r="B400" s="832" t="s">
        <v>3880</v>
      </c>
      <c r="C400" s="832" t="s">
        <v>3885</v>
      </c>
      <c r="D400" s="832" t="s">
        <v>4563</v>
      </c>
      <c r="E400" s="832"/>
      <c r="F400" s="849">
        <v>20</v>
      </c>
      <c r="G400" s="849">
        <v>1315</v>
      </c>
      <c r="H400" s="849"/>
      <c r="I400" s="849">
        <v>65.75</v>
      </c>
      <c r="J400" s="849"/>
      <c r="K400" s="849"/>
      <c r="L400" s="849"/>
      <c r="M400" s="849"/>
      <c r="N400" s="849"/>
      <c r="O400" s="849"/>
      <c r="P400" s="837"/>
      <c r="Q400" s="850"/>
    </row>
    <row r="401" spans="1:17" ht="14.4" customHeight="1" x14ac:dyDescent="0.3">
      <c r="A401" s="831" t="s">
        <v>575</v>
      </c>
      <c r="B401" s="832" t="s">
        <v>3880</v>
      </c>
      <c r="C401" s="832" t="s">
        <v>3885</v>
      </c>
      <c r="D401" s="832" t="s">
        <v>4564</v>
      </c>
      <c r="E401" s="832" t="s">
        <v>4565</v>
      </c>
      <c r="F401" s="849">
        <v>0.4</v>
      </c>
      <c r="G401" s="849">
        <v>233.57</v>
      </c>
      <c r="H401" s="849"/>
      <c r="I401" s="849">
        <v>583.92499999999995</v>
      </c>
      <c r="J401" s="849"/>
      <c r="K401" s="849"/>
      <c r="L401" s="849"/>
      <c r="M401" s="849"/>
      <c r="N401" s="849"/>
      <c r="O401" s="849"/>
      <c r="P401" s="837"/>
      <c r="Q401" s="850"/>
    </row>
    <row r="402" spans="1:17" ht="14.4" customHeight="1" x14ac:dyDescent="0.3">
      <c r="A402" s="831" t="s">
        <v>575</v>
      </c>
      <c r="B402" s="832" t="s">
        <v>3880</v>
      </c>
      <c r="C402" s="832" t="s">
        <v>3885</v>
      </c>
      <c r="D402" s="832" t="s">
        <v>4095</v>
      </c>
      <c r="E402" s="832" t="s">
        <v>1695</v>
      </c>
      <c r="F402" s="849"/>
      <c r="G402" s="849"/>
      <c r="H402" s="849"/>
      <c r="I402" s="849"/>
      <c r="J402" s="849"/>
      <c r="K402" s="849"/>
      <c r="L402" s="849"/>
      <c r="M402" s="849"/>
      <c r="N402" s="849">
        <v>95</v>
      </c>
      <c r="O402" s="849">
        <v>6246.25</v>
      </c>
      <c r="P402" s="837"/>
      <c r="Q402" s="850">
        <v>65.75</v>
      </c>
    </row>
    <row r="403" spans="1:17" ht="14.4" customHeight="1" x14ac:dyDescent="0.3">
      <c r="A403" s="831" t="s">
        <v>575</v>
      </c>
      <c r="B403" s="832" t="s">
        <v>3880</v>
      </c>
      <c r="C403" s="832" t="s">
        <v>3885</v>
      </c>
      <c r="D403" s="832" t="s">
        <v>4566</v>
      </c>
      <c r="E403" s="832" t="s">
        <v>4567</v>
      </c>
      <c r="F403" s="849"/>
      <c r="G403" s="849"/>
      <c r="H403" s="849"/>
      <c r="I403" s="849"/>
      <c r="J403" s="849"/>
      <c r="K403" s="849"/>
      <c r="L403" s="849"/>
      <c r="M403" s="849"/>
      <c r="N403" s="849">
        <v>1.7</v>
      </c>
      <c r="O403" s="849">
        <v>1342.75</v>
      </c>
      <c r="P403" s="837"/>
      <c r="Q403" s="850">
        <v>789.85294117647061</v>
      </c>
    </row>
    <row r="404" spans="1:17" ht="14.4" customHeight="1" x14ac:dyDescent="0.3">
      <c r="A404" s="831" t="s">
        <v>575</v>
      </c>
      <c r="B404" s="832" t="s">
        <v>3880</v>
      </c>
      <c r="C404" s="832" t="s">
        <v>3885</v>
      </c>
      <c r="D404" s="832" t="s">
        <v>4568</v>
      </c>
      <c r="E404" s="832" t="s">
        <v>4569</v>
      </c>
      <c r="F404" s="849">
        <v>1.9</v>
      </c>
      <c r="G404" s="849">
        <v>1032.58</v>
      </c>
      <c r="H404" s="849"/>
      <c r="I404" s="849">
        <v>543.46315789473681</v>
      </c>
      <c r="J404" s="849"/>
      <c r="K404" s="849"/>
      <c r="L404" s="849"/>
      <c r="M404" s="849"/>
      <c r="N404" s="849"/>
      <c r="O404" s="849"/>
      <c r="P404" s="837"/>
      <c r="Q404" s="850"/>
    </row>
    <row r="405" spans="1:17" ht="14.4" customHeight="1" x14ac:dyDescent="0.3">
      <c r="A405" s="831" t="s">
        <v>575</v>
      </c>
      <c r="B405" s="832" t="s">
        <v>3880</v>
      </c>
      <c r="C405" s="832" t="s">
        <v>3885</v>
      </c>
      <c r="D405" s="832" t="s">
        <v>4097</v>
      </c>
      <c r="E405" s="832" t="s">
        <v>1682</v>
      </c>
      <c r="F405" s="849">
        <v>3.9</v>
      </c>
      <c r="G405" s="849">
        <v>8289.84</v>
      </c>
      <c r="H405" s="849">
        <v>2.166666666666667</v>
      </c>
      <c r="I405" s="849">
        <v>2125.6</v>
      </c>
      <c r="J405" s="849">
        <v>1.8</v>
      </c>
      <c r="K405" s="849">
        <v>3826.08</v>
      </c>
      <c r="L405" s="849">
        <v>1</v>
      </c>
      <c r="M405" s="849">
        <v>2125.6</v>
      </c>
      <c r="N405" s="849">
        <v>7.4</v>
      </c>
      <c r="O405" s="849">
        <v>15729.439999999999</v>
      </c>
      <c r="P405" s="837">
        <v>4.1111111111111107</v>
      </c>
      <c r="Q405" s="850">
        <v>2125.6</v>
      </c>
    </row>
    <row r="406" spans="1:17" ht="14.4" customHeight="1" x14ac:dyDescent="0.3">
      <c r="A406" s="831" t="s">
        <v>575</v>
      </c>
      <c r="B406" s="832" t="s">
        <v>3880</v>
      </c>
      <c r="C406" s="832" t="s">
        <v>3885</v>
      </c>
      <c r="D406" s="832" t="s">
        <v>4570</v>
      </c>
      <c r="E406" s="832" t="s">
        <v>4571</v>
      </c>
      <c r="F406" s="849"/>
      <c r="G406" s="849"/>
      <c r="H406" s="849"/>
      <c r="I406" s="849"/>
      <c r="J406" s="849">
        <v>4.2</v>
      </c>
      <c r="K406" s="849">
        <v>13707.75</v>
      </c>
      <c r="L406" s="849">
        <v>1</v>
      </c>
      <c r="M406" s="849">
        <v>3263.75</v>
      </c>
      <c r="N406" s="849"/>
      <c r="O406" s="849"/>
      <c r="P406" s="837"/>
      <c r="Q406" s="850"/>
    </row>
    <row r="407" spans="1:17" ht="14.4" customHeight="1" x14ac:dyDescent="0.3">
      <c r="A407" s="831" t="s">
        <v>575</v>
      </c>
      <c r="B407" s="832" t="s">
        <v>3880</v>
      </c>
      <c r="C407" s="832" t="s">
        <v>3885</v>
      </c>
      <c r="D407" s="832" t="s">
        <v>4098</v>
      </c>
      <c r="E407" s="832" t="s">
        <v>1699</v>
      </c>
      <c r="F407" s="849"/>
      <c r="G407" s="849"/>
      <c r="H407" s="849"/>
      <c r="I407" s="849"/>
      <c r="J407" s="849"/>
      <c r="K407" s="849"/>
      <c r="L407" s="849"/>
      <c r="M407" s="849"/>
      <c r="N407" s="849">
        <v>2.7</v>
      </c>
      <c r="O407" s="849">
        <v>1081.08</v>
      </c>
      <c r="P407" s="837"/>
      <c r="Q407" s="850">
        <v>400.39999999999992</v>
      </c>
    </row>
    <row r="408" spans="1:17" ht="14.4" customHeight="1" x14ac:dyDescent="0.3">
      <c r="A408" s="831" t="s">
        <v>575</v>
      </c>
      <c r="B408" s="832" t="s">
        <v>3880</v>
      </c>
      <c r="C408" s="832" t="s">
        <v>3885</v>
      </c>
      <c r="D408" s="832" t="s">
        <v>4099</v>
      </c>
      <c r="E408" s="832" t="s">
        <v>1699</v>
      </c>
      <c r="F408" s="849">
        <v>1.8</v>
      </c>
      <c r="G408" s="849">
        <v>2061.08</v>
      </c>
      <c r="H408" s="849">
        <v>0.9841238009291754</v>
      </c>
      <c r="I408" s="849">
        <v>1145.0444444444445</v>
      </c>
      <c r="J408" s="849">
        <v>2</v>
      </c>
      <c r="K408" s="849">
        <v>2094.33</v>
      </c>
      <c r="L408" s="849">
        <v>1</v>
      </c>
      <c r="M408" s="849">
        <v>1047.165</v>
      </c>
      <c r="N408" s="849">
        <v>1.7</v>
      </c>
      <c r="O408" s="849">
        <v>1361.36</v>
      </c>
      <c r="P408" s="837">
        <v>0.65002172532504421</v>
      </c>
      <c r="Q408" s="850">
        <v>800.8</v>
      </c>
    </row>
    <row r="409" spans="1:17" ht="14.4" customHeight="1" x14ac:dyDescent="0.3">
      <c r="A409" s="831" t="s">
        <v>575</v>
      </c>
      <c r="B409" s="832" t="s">
        <v>3880</v>
      </c>
      <c r="C409" s="832" t="s">
        <v>3885</v>
      </c>
      <c r="D409" s="832" t="s">
        <v>4572</v>
      </c>
      <c r="E409" s="832" t="s">
        <v>4573</v>
      </c>
      <c r="F409" s="849">
        <v>7</v>
      </c>
      <c r="G409" s="849">
        <v>26286.52</v>
      </c>
      <c r="H409" s="849"/>
      <c r="I409" s="849">
        <v>3755.2171428571428</v>
      </c>
      <c r="J409" s="849"/>
      <c r="K409" s="849"/>
      <c r="L409" s="849"/>
      <c r="M409" s="849"/>
      <c r="N409" s="849"/>
      <c r="O409" s="849"/>
      <c r="P409" s="837"/>
      <c r="Q409" s="850"/>
    </row>
    <row r="410" spans="1:17" ht="14.4" customHeight="1" x14ac:dyDescent="0.3">
      <c r="A410" s="831" t="s">
        <v>575</v>
      </c>
      <c r="B410" s="832" t="s">
        <v>3880</v>
      </c>
      <c r="C410" s="832" t="s">
        <v>3885</v>
      </c>
      <c r="D410" s="832" t="s">
        <v>4574</v>
      </c>
      <c r="E410" s="832" t="s">
        <v>1823</v>
      </c>
      <c r="F410" s="849"/>
      <c r="G410" s="849"/>
      <c r="H410" s="849"/>
      <c r="I410" s="849"/>
      <c r="J410" s="849"/>
      <c r="K410" s="849"/>
      <c r="L410" s="849"/>
      <c r="M410" s="849"/>
      <c r="N410" s="849">
        <v>24</v>
      </c>
      <c r="O410" s="849">
        <v>2630.4</v>
      </c>
      <c r="P410" s="837"/>
      <c r="Q410" s="850">
        <v>109.60000000000001</v>
      </c>
    </row>
    <row r="411" spans="1:17" ht="14.4" customHeight="1" x14ac:dyDescent="0.3">
      <c r="A411" s="831" t="s">
        <v>575</v>
      </c>
      <c r="B411" s="832" t="s">
        <v>3880</v>
      </c>
      <c r="C411" s="832" t="s">
        <v>3885</v>
      </c>
      <c r="D411" s="832" t="s">
        <v>4575</v>
      </c>
      <c r="E411" s="832" t="s">
        <v>4576</v>
      </c>
      <c r="F411" s="849"/>
      <c r="G411" s="849"/>
      <c r="H411" s="849"/>
      <c r="I411" s="849"/>
      <c r="J411" s="849">
        <v>4.8</v>
      </c>
      <c r="K411" s="849">
        <v>10202.879999999999</v>
      </c>
      <c r="L411" s="849">
        <v>1</v>
      </c>
      <c r="M411" s="849">
        <v>2125.6</v>
      </c>
      <c r="N411" s="849">
        <v>17.900000000000002</v>
      </c>
      <c r="O411" s="849">
        <v>38048.240000000005</v>
      </c>
      <c r="P411" s="837">
        <v>3.7291666666666674</v>
      </c>
      <c r="Q411" s="850">
        <v>2125.6</v>
      </c>
    </row>
    <row r="412" spans="1:17" ht="14.4" customHeight="1" x14ac:dyDescent="0.3">
      <c r="A412" s="831" t="s">
        <v>575</v>
      </c>
      <c r="B412" s="832" t="s">
        <v>3880</v>
      </c>
      <c r="C412" s="832" t="s">
        <v>3885</v>
      </c>
      <c r="D412" s="832" t="s">
        <v>4577</v>
      </c>
      <c r="E412" s="832" t="s">
        <v>4578</v>
      </c>
      <c r="F412" s="849"/>
      <c r="G412" s="849"/>
      <c r="H412" s="849"/>
      <c r="I412" s="849"/>
      <c r="J412" s="849"/>
      <c r="K412" s="849"/>
      <c r="L412" s="849"/>
      <c r="M412" s="849"/>
      <c r="N412" s="849">
        <v>29</v>
      </c>
      <c r="O412" s="849">
        <v>6164.24</v>
      </c>
      <c r="P412" s="837"/>
      <c r="Q412" s="850">
        <v>212.56</v>
      </c>
    </row>
    <row r="413" spans="1:17" ht="14.4" customHeight="1" x14ac:dyDescent="0.3">
      <c r="A413" s="831" t="s">
        <v>575</v>
      </c>
      <c r="B413" s="832" t="s">
        <v>3880</v>
      </c>
      <c r="C413" s="832" t="s">
        <v>3885</v>
      </c>
      <c r="D413" s="832" t="s">
        <v>4579</v>
      </c>
      <c r="E413" s="832" t="s">
        <v>4580</v>
      </c>
      <c r="F413" s="849">
        <v>1.6</v>
      </c>
      <c r="G413" s="849">
        <v>6008.32</v>
      </c>
      <c r="H413" s="849"/>
      <c r="I413" s="849">
        <v>3755.2</v>
      </c>
      <c r="J413" s="849"/>
      <c r="K413" s="849"/>
      <c r="L413" s="849"/>
      <c r="M413" s="849"/>
      <c r="N413" s="849"/>
      <c r="O413" s="849"/>
      <c r="P413" s="837"/>
      <c r="Q413" s="850"/>
    </row>
    <row r="414" spans="1:17" ht="14.4" customHeight="1" x14ac:dyDescent="0.3">
      <c r="A414" s="831" t="s">
        <v>575</v>
      </c>
      <c r="B414" s="832" t="s">
        <v>3880</v>
      </c>
      <c r="C414" s="832" t="s">
        <v>3885</v>
      </c>
      <c r="D414" s="832" t="s">
        <v>4581</v>
      </c>
      <c r="E414" s="832" t="s">
        <v>1484</v>
      </c>
      <c r="F414" s="849"/>
      <c r="G414" s="849"/>
      <c r="H414" s="849"/>
      <c r="I414" s="849"/>
      <c r="J414" s="849"/>
      <c r="K414" s="849"/>
      <c r="L414" s="849"/>
      <c r="M414" s="849"/>
      <c r="N414" s="849">
        <v>0.5</v>
      </c>
      <c r="O414" s="849">
        <v>394.9</v>
      </c>
      <c r="P414" s="837"/>
      <c r="Q414" s="850">
        <v>789.8</v>
      </c>
    </row>
    <row r="415" spans="1:17" ht="14.4" customHeight="1" x14ac:dyDescent="0.3">
      <c r="A415" s="831" t="s">
        <v>575</v>
      </c>
      <c r="B415" s="832" t="s">
        <v>3880</v>
      </c>
      <c r="C415" s="832" t="s">
        <v>3885</v>
      </c>
      <c r="D415" s="832" t="s">
        <v>4582</v>
      </c>
      <c r="E415" s="832" t="s">
        <v>4580</v>
      </c>
      <c r="F415" s="849"/>
      <c r="G415" s="849"/>
      <c r="H415" s="849"/>
      <c r="I415" s="849"/>
      <c r="J415" s="849">
        <v>6</v>
      </c>
      <c r="K415" s="849">
        <v>9791.2000000000007</v>
      </c>
      <c r="L415" s="849">
        <v>1</v>
      </c>
      <c r="M415" s="849">
        <v>1631.8666666666668</v>
      </c>
      <c r="N415" s="849"/>
      <c r="O415" s="849"/>
      <c r="P415" s="837"/>
      <c r="Q415" s="850"/>
    </row>
    <row r="416" spans="1:17" ht="14.4" customHeight="1" x14ac:dyDescent="0.3">
      <c r="A416" s="831" t="s">
        <v>575</v>
      </c>
      <c r="B416" s="832" t="s">
        <v>3880</v>
      </c>
      <c r="C416" s="832" t="s">
        <v>3885</v>
      </c>
      <c r="D416" s="832" t="s">
        <v>4102</v>
      </c>
      <c r="E416" s="832" t="s">
        <v>1819</v>
      </c>
      <c r="F416" s="849"/>
      <c r="G416" s="849"/>
      <c r="H416" s="849"/>
      <c r="I416" s="849"/>
      <c r="J416" s="849">
        <v>2.1</v>
      </c>
      <c r="K416" s="849">
        <v>3426.92</v>
      </c>
      <c r="L416" s="849">
        <v>1</v>
      </c>
      <c r="M416" s="849">
        <v>1631.8666666666666</v>
      </c>
      <c r="N416" s="849"/>
      <c r="O416" s="849"/>
      <c r="P416" s="837"/>
      <c r="Q416" s="850"/>
    </row>
    <row r="417" spans="1:17" ht="14.4" customHeight="1" x14ac:dyDescent="0.3">
      <c r="A417" s="831" t="s">
        <v>575</v>
      </c>
      <c r="B417" s="832" t="s">
        <v>3880</v>
      </c>
      <c r="C417" s="832" t="s">
        <v>3885</v>
      </c>
      <c r="D417" s="832" t="s">
        <v>4103</v>
      </c>
      <c r="E417" s="832" t="s">
        <v>1819</v>
      </c>
      <c r="F417" s="849"/>
      <c r="G417" s="849"/>
      <c r="H417" s="849"/>
      <c r="I417" s="849"/>
      <c r="J417" s="849">
        <v>7.2</v>
      </c>
      <c r="K417" s="849">
        <v>23498.959999999999</v>
      </c>
      <c r="L417" s="849">
        <v>1</v>
      </c>
      <c r="M417" s="849">
        <v>3263.7444444444441</v>
      </c>
      <c r="N417" s="849">
        <v>15.1</v>
      </c>
      <c r="O417" s="849">
        <v>49282.439999999995</v>
      </c>
      <c r="P417" s="837">
        <v>2.0972179194313281</v>
      </c>
      <c r="Q417" s="850">
        <v>3263.7377483443706</v>
      </c>
    </row>
    <row r="418" spans="1:17" ht="14.4" customHeight="1" x14ac:dyDescent="0.3">
      <c r="A418" s="831" t="s">
        <v>575</v>
      </c>
      <c r="B418" s="832" t="s">
        <v>3880</v>
      </c>
      <c r="C418" s="832" t="s">
        <v>3885</v>
      </c>
      <c r="D418" s="832" t="s">
        <v>4583</v>
      </c>
      <c r="E418" s="832" t="s">
        <v>4584</v>
      </c>
      <c r="F418" s="849">
        <v>24</v>
      </c>
      <c r="G418" s="849">
        <v>1090.32</v>
      </c>
      <c r="H418" s="849"/>
      <c r="I418" s="849">
        <v>45.43</v>
      </c>
      <c r="J418" s="849"/>
      <c r="K418" s="849"/>
      <c r="L418" s="849"/>
      <c r="M418" s="849"/>
      <c r="N418" s="849"/>
      <c r="O418" s="849"/>
      <c r="P418" s="837"/>
      <c r="Q418" s="850"/>
    </row>
    <row r="419" spans="1:17" ht="14.4" customHeight="1" x14ac:dyDescent="0.3">
      <c r="A419" s="831" t="s">
        <v>575</v>
      </c>
      <c r="B419" s="832" t="s">
        <v>3880</v>
      </c>
      <c r="C419" s="832" t="s">
        <v>3885</v>
      </c>
      <c r="D419" s="832" t="s">
        <v>4106</v>
      </c>
      <c r="E419" s="832"/>
      <c r="F419" s="849">
        <v>3.7</v>
      </c>
      <c r="G419" s="849">
        <v>2160.5500000000002</v>
      </c>
      <c r="H419" s="849"/>
      <c r="I419" s="849">
        <v>583.93243243243251</v>
      </c>
      <c r="J419" s="849"/>
      <c r="K419" s="849"/>
      <c r="L419" s="849"/>
      <c r="M419" s="849"/>
      <c r="N419" s="849"/>
      <c r="O419" s="849"/>
      <c r="P419" s="837"/>
      <c r="Q419" s="850"/>
    </row>
    <row r="420" spans="1:17" ht="14.4" customHeight="1" x14ac:dyDescent="0.3">
      <c r="A420" s="831" t="s">
        <v>575</v>
      </c>
      <c r="B420" s="832" t="s">
        <v>3880</v>
      </c>
      <c r="C420" s="832" t="s">
        <v>4107</v>
      </c>
      <c r="D420" s="832" t="s">
        <v>4585</v>
      </c>
      <c r="E420" s="832" t="s">
        <v>4586</v>
      </c>
      <c r="F420" s="849"/>
      <c r="G420" s="849"/>
      <c r="H420" s="849"/>
      <c r="I420" s="849"/>
      <c r="J420" s="849">
        <v>3</v>
      </c>
      <c r="K420" s="849">
        <v>3913.76</v>
      </c>
      <c r="L420" s="849">
        <v>1</v>
      </c>
      <c r="M420" s="849">
        <v>1304.5866666666668</v>
      </c>
      <c r="N420" s="849">
        <v>1</v>
      </c>
      <c r="O420" s="849">
        <v>1406.61</v>
      </c>
      <c r="P420" s="837">
        <v>0.35940118964882872</v>
      </c>
      <c r="Q420" s="850">
        <v>1406.61</v>
      </c>
    </row>
    <row r="421" spans="1:17" ht="14.4" customHeight="1" x14ac:dyDescent="0.3">
      <c r="A421" s="831" t="s">
        <v>575</v>
      </c>
      <c r="B421" s="832" t="s">
        <v>3880</v>
      </c>
      <c r="C421" s="832" t="s">
        <v>4107</v>
      </c>
      <c r="D421" s="832" t="s">
        <v>4108</v>
      </c>
      <c r="E421" s="832" t="s">
        <v>4109</v>
      </c>
      <c r="F421" s="849">
        <v>204</v>
      </c>
      <c r="G421" s="849">
        <v>380578.31999999995</v>
      </c>
      <c r="H421" s="849">
        <v>0.98295991255445858</v>
      </c>
      <c r="I421" s="849">
        <v>1865.5799999999997</v>
      </c>
      <c r="J421" s="849">
        <v>193</v>
      </c>
      <c r="K421" s="849">
        <v>387175.83</v>
      </c>
      <c r="L421" s="849">
        <v>1</v>
      </c>
      <c r="M421" s="849">
        <v>2006.0923834196892</v>
      </c>
      <c r="N421" s="849">
        <v>168</v>
      </c>
      <c r="O421" s="849">
        <v>362042.45999999996</v>
      </c>
      <c r="P421" s="837">
        <v>0.93508538484956549</v>
      </c>
      <c r="Q421" s="850">
        <v>2155.0146428571425</v>
      </c>
    </row>
    <row r="422" spans="1:17" ht="14.4" customHeight="1" x14ac:dyDescent="0.3">
      <c r="A422" s="831" t="s">
        <v>575</v>
      </c>
      <c r="B422" s="832" t="s">
        <v>3880</v>
      </c>
      <c r="C422" s="832" t="s">
        <v>4107</v>
      </c>
      <c r="D422" s="832" t="s">
        <v>4110</v>
      </c>
      <c r="E422" s="832" t="s">
        <v>4111</v>
      </c>
      <c r="F422" s="849">
        <v>5</v>
      </c>
      <c r="G422" s="849">
        <v>13107.91</v>
      </c>
      <c r="H422" s="849">
        <v>0.88632895146997881</v>
      </c>
      <c r="I422" s="849">
        <v>2621.5819999999999</v>
      </c>
      <c r="J422" s="849">
        <v>6</v>
      </c>
      <c r="K422" s="849">
        <v>14788.989999999998</v>
      </c>
      <c r="L422" s="849">
        <v>1</v>
      </c>
      <c r="M422" s="849">
        <v>2464.8316666666665</v>
      </c>
      <c r="N422" s="849">
        <v>34</v>
      </c>
      <c r="O422" s="849">
        <v>89799.099999999991</v>
      </c>
      <c r="P422" s="837">
        <v>6.0720238501750288</v>
      </c>
      <c r="Q422" s="850">
        <v>2641.1499999999996</v>
      </c>
    </row>
    <row r="423" spans="1:17" ht="14.4" customHeight="1" x14ac:dyDescent="0.3">
      <c r="A423" s="831" t="s">
        <v>575</v>
      </c>
      <c r="B423" s="832" t="s">
        <v>3880</v>
      </c>
      <c r="C423" s="832" t="s">
        <v>4107</v>
      </c>
      <c r="D423" s="832" t="s">
        <v>4112</v>
      </c>
      <c r="E423" s="832" t="s">
        <v>4113</v>
      </c>
      <c r="F423" s="849">
        <v>2</v>
      </c>
      <c r="G423" s="849">
        <v>3731.16</v>
      </c>
      <c r="H423" s="849"/>
      <c r="I423" s="849">
        <v>1865.58</v>
      </c>
      <c r="J423" s="849"/>
      <c r="K423" s="849"/>
      <c r="L423" s="849"/>
      <c r="M423" s="849"/>
      <c r="N423" s="849"/>
      <c r="O423" s="849"/>
      <c r="P423" s="837"/>
      <c r="Q423" s="850"/>
    </row>
    <row r="424" spans="1:17" ht="14.4" customHeight="1" x14ac:dyDescent="0.3">
      <c r="A424" s="831" t="s">
        <v>575</v>
      </c>
      <c r="B424" s="832" t="s">
        <v>3880</v>
      </c>
      <c r="C424" s="832" t="s">
        <v>4107</v>
      </c>
      <c r="D424" s="832" t="s">
        <v>4114</v>
      </c>
      <c r="E424" s="832" t="s">
        <v>4115</v>
      </c>
      <c r="F424" s="849">
        <v>1</v>
      </c>
      <c r="G424" s="849">
        <v>8074.36</v>
      </c>
      <c r="H424" s="849">
        <v>0.97374244611430893</v>
      </c>
      <c r="I424" s="849">
        <v>8074.36</v>
      </c>
      <c r="J424" s="849">
        <v>1</v>
      </c>
      <c r="K424" s="849">
        <v>8292.09</v>
      </c>
      <c r="L424" s="849">
        <v>1</v>
      </c>
      <c r="M424" s="849">
        <v>8292.09</v>
      </c>
      <c r="N424" s="849">
        <v>14</v>
      </c>
      <c r="O424" s="849">
        <v>124633.04000000001</v>
      </c>
      <c r="P424" s="837">
        <v>15.030353023182334</v>
      </c>
      <c r="Q424" s="850">
        <v>8902.36</v>
      </c>
    </row>
    <row r="425" spans="1:17" ht="14.4" customHeight="1" x14ac:dyDescent="0.3">
      <c r="A425" s="831" t="s">
        <v>575</v>
      </c>
      <c r="B425" s="832" t="s">
        <v>3880</v>
      </c>
      <c r="C425" s="832" t="s">
        <v>4107</v>
      </c>
      <c r="D425" s="832" t="s">
        <v>4116</v>
      </c>
      <c r="E425" s="832" t="s">
        <v>4117</v>
      </c>
      <c r="F425" s="849">
        <v>7</v>
      </c>
      <c r="G425" s="849">
        <v>67802.7</v>
      </c>
      <c r="H425" s="849">
        <v>1.7102321282814716</v>
      </c>
      <c r="I425" s="849">
        <v>9686.1</v>
      </c>
      <c r="J425" s="849">
        <v>4</v>
      </c>
      <c r="K425" s="849">
        <v>39645.32</v>
      </c>
      <c r="L425" s="849">
        <v>1</v>
      </c>
      <c r="M425" s="849">
        <v>9911.33</v>
      </c>
      <c r="N425" s="849">
        <v>8</v>
      </c>
      <c r="O425" s="849">
        <v>82473.2</v>
      </c>
      <c r="P425" s="837">
        <v>2.0802758055679713</v>
      </c>
      <c r="Q425" s="850">
        <v>10309.15</v>
      </c>
    </row>
    <row r="426" spans="1:17" ht="14.4" customHeight="1" x14ac:dyDescent="0.3">
      <c r="A426" s="831" t="s">
        <v>575</v>
      </c>
      <c r="B426" s="832" t="s">
        <v>3880</v>
      </c>
      <c r="C426" s="832" t="s">
        <v>4107</v>
      </c>
      <c r="D426" s="832" t="s">
        <v>4118</v>
      </c>
      <c r="E426" s="832" t="s">
        <v>4119</v>
      </c>
      <c r="F426" s="849">
        <v>112</v>
      </c>
      <c r="G426" s="849">
        <v>103663.84</v>
      </c>
      <c r="H426" s="849">
        <v>1.0159443252555718</v>
      </c>
      <c r="I426" s="849">
        <v>925.56999999999994</v>
      </c>
      <c r="J426" s="849">
        <v>96</v>
      </c>
      <c r="K426" s="849">
        <v>102036.93</v>
      </c>
      <c r="L426" s="849">
        <v>1</v>
      </c>
      <c r="M426" s="849">
        <v>1062.8846874999999</v>
      </c>
      <c r="N426" s="849">
        <v>126</v>
      </c>
      <c r="O426" s="849">
        <v>152068.54</v>
      </c>
      <c r="P426" s="837">
        <v>1.4903284526494478</v>
      </c>
      <c r="Q426" s="850">
        <v>1206.8931746031747</v>
      </c>
    </row>
    <row r="427" spans="1:17" ht="14.4" customHeight="1" x14ac:dyDescent="0.3">
      <c r="A427" s="831" t="s">
        <v>575</v>
      </c>
      <c r="B427" s="832" t="s">
        <v>3880</v>
      </c>
      <c r="C427" s="832" t="s">
        <v>4122</v>
      </c>
      <c r="D427" s="832" t="s">
        <v>4587</v>
      </c>
      <c r="E427" s="832" t="s">
        <v>4588</v>
      </c>
      <c r="F427" s="849"/>
      <c r="G427" s="849"/>
      <c r="H427" s="849"/>
      <c r="I427" s="849"/>
      <c r="J427" s="849">
        <v>12</v>
      </c>
      <c r="K427" s="849">
        <v>3959.76</v>
      </c>
      <c r="L427" s="849">
        <v>1</v>
      </c>
      <c r="M427" s="849">
        <v>329.98</v>
      </c>
      <c r="N427" s="849"/>
      <c r="O427" s="849"/>
      <c r="P427" s="837"/>
      <c r="Q427" s="850"/>
    </row>
    <row r="428" spans="1:17" ht="14.4" customHeight="1" x14ac:dyDescent="0.3">
      <c r="A428" s="831" t="s">
        <v>575</v>
      </c>
      <c r="B428" s="832" t="s">
        <v>3880</v>
      </c>
      <c r="C428" s="832" t="s">
        <v>4122</v>
      </c>
      <c r="D428" s="832" t="s">
        <v>4589</v>
      </c>
      <c r="E428" s="832" t="s">
        <v>4590</v>
      </c>
      <c r="F428" s="849"/>
      <c r="G428" s="849"/>
      <c r="H428" s="849"/>
      <c r="I428" s="849"/>
      <c r="J428" s="849">
        <v>2</v>
      </c>
      <c r="K428" s="849">
        <v>2870.72</v>
      </c>
      <c r="L428" s="849">
        <v>1</v>
      </c>
      <c r="M428" s="849">
        <v>1435.36</v>
      </c>
      <c r="N428" s="849"/>
      <c r="O428" s="849"/>
      <c r="P428" s="837"/>
      <c r="Q428" s="850"/>
    </row>
    <row r="429" spans="1:17" ht="14.4" customHeight="1" x14ac:dyDescent="0.3">
      <c r="A429" s="831" t="s">
        <v>575</v>
      </c>
      <c r="B429" s="832" t="s">
        <v>3880</v>
      </c>
      <c r="C429" s="832" t="s">
        <v>4122</v>
      </c>
      <c r="D429" s="832" t="s">
        <v>4591</v>
      </c>
      <c r="E429" s="832" t="s">
        <v>4592</v>
      </c>
      <c r="F429" s="849">
        <v>0.8</v>
      </c>
      <c r="G429" s="849">
        <v>503.67</v>
      </c>
      <c r="H429" s="849"/>
      <c r="I429" s="849">
        <v>629.58749999999998</v>
      </c>
      <c r="J429" s="849"/>
      <c r="K429" s="849"/>
      <c r="L429" s="849"/>
      <c r="M429" s="849"/>
      <c r="N429" s="849">
        <v>0.8</v>
      </c>
      <c r="O429" s="849">
        <v>503.67</v>
      </c>
      <c r="P429" s="837"/>
      <c r="Q429" s="850">
        <v>629.58749999999998</v>
      </c>
    </row>
    <row r="430" spans="1:17" ht="14.4" customHeight="1" x14ac:dyDescent="0.3">
      <c r="A430" s="831" t="s">
        <v>575</v>
      </c>
      <c r="B430" s="832" t="s">
        <v>3880</v>
      </c>
      <c r="C430" s="832" t="s">
        <v>4122</v>
      </c>
      <c r="D430" s="832" t="s">
        <v>4123</v>
      </c>
      <c r="E430" s="832" t="s">
        <v>4124</v>
      </c>
      <c r="F430" s="849">
        <v>69</v>
      </c>
      <c r="G430" s="849">
        <v>47403</v>
      </c>
      <c r="H430" s="849">
        <v>0.8214285714285714</v>
      </c>
      <c r="I430" s="849">
        <v>687</v>
      </c>
      <c r="J430" s="849">
        <v>84</v>
      </c>
      <c r="K430" s="849">
        <v>57708</v>
      </c>
      <c r="L430" s="849">
        <v>1</v>
      </c>
      <c r="M430" s="849">
        <v>687</v>
      </c>
      <c r="N430" s="849">
        <v>59</v>
      </c>
      <c r="O430" s="849">
        <v>40533</v>
      </c>
      <c r="P430" s="837">
        <v>0.70238095238095233</v>
      </c>
      <c r="Q430" s="850">
        <v>687</v>
      </c>
    </row>
    <row r="431" spans="1:17" ht="14.4" customHeight="1" x14ac:dyDescent="0.3">
      <c r="A431" s="831" t="s">
        <v>575</v>
      </c>
      <c r="B431" s="832" t="s">
        <v>3880</v>
      </c>
      <c r="C431" s="832" t="s">
        <v>4122</v>
      </c>
      <c r="D431" s="832" t="s">
        <v>4125</v>
      </c>
      <c r="E431" s="832" t="s">
        <v>4126</v>
      </c>
      <c r="F431" s="849">
        <v>298</v>
      </c>
      <c r="G431" s="849">
        <v>71520</v>
      </c>
      <c r="H431" s="849">
        <v>0.85878962536023051</v>
      </c>
      <c r="I431" s="849">
        <v>240</v>
      </c>
      <c r="J431" s="849">
        <v>347</v>
      </c>
      <c r="K431" s="849">
        <v>83280</v>
      </c>
      <c r="L431" s="849">
        <v>1</v>
      </c>
      <c r="M431" s="849">
        <v>240</v>
      </c>
      <c r="N431" s="849">
        <v>267</v>
      </c>
      <c r="O431" s="849">
        <v>64080</v>
      </c>
      <c r="P431" s="837">
        <v>0.7694524495677233</v>
      </c>
      <c r="Q431" s="850">
        <v>240</v>
      </c>
    </row>
    <row r="432" spans="1:17" ht="14.4" customHeight="1" x14ac:dyDescent="0.3">
      <c r="A432" s="831" t="s">
        <v>575</v>
      </c>
      <c r="B432" s="832" t="s">
        <v>3880</v>
      </c>
      <c r="C432" s="832" t="s">
        <v>4122</v>
      </c>
      <c r="D432" s="832" t="s">
        <v>4128</v>
      </c>
      <c r="E432" s="832" t="s">
        <v>4126</v>
      </c>
      <c r="F432" s="849">
        <v>14.11</v>
      </c>
      <c r="G432" s="849">
        <v>17161.400000000001</v>
      </c>
      <c r="H432" s="849">
        <v>0.7975743819186607</v>
      </c>
      <c r="I432" s="849">
        <v>1216.2579730687457</v>
      </c>
      <c r="J432" s="849">
        <v>17.7</v>
      </c>
      <c r="K432" s="849">
        <v>21516.989999999998</v>
      </c>
      <c r="L432" s="849">
        <v>1</v>
      </c>
      <c r="M432" s="849">
        <v>1215.6491525423728</v>
      </c>
      <c r="N432" s="849">
        <v>13.68</v>
      </c>
      <c r="O432" s="849">
        <v>16634.88</v>
      </c>
      <c r="P432" s="837">
        <v>0.77310441655640505</v>
      </c>
      <c r="Q432" s="850">
        <v>1216</v>
      </c>
    </row>
    <row r="433" spans="1:17" ht="14.4" customHeight="1" x14ac:dyDescent="0.3">
      <c r="A433" s="831" t="s">
        <v>575</v>
      </c>
      <c r="B433" s="832" t="s">
        <v>3880</v>
      </c>
      <c r="C433" s="832" t="s">
        <v>4122</v>
      </c>
      <c r="D433" s="832" t="s">
        <v>4129</v>
      </c>
      <c r="E433" s="832" t="s">
        <v>4130</v>
      </c>
      <c r="F433" s="849">
        <v>1</v>
      </c>
      <c r="G433" s="849">
        <v>4452.0600000000004</v>
      </c>
      <c r="H433" s="849"/>
      <c r="I433" s="849">
        <v>4452.0600000000004</v>
      </c>
      <c r="J433" s="849"/>
      <c r="K433" s="849"/>
      <c r="L433" s="849"/>
      <c r="M433" s="849"/>
      <c r="N433" s="849">
        <v>3</v>
      </c>
      <c r="O433" s="849">
        <v>13356.18</v>
      </c>
      <c r="P433" s="837"/>
      <c r="Q433" s="850">
        <v>4452.0600000000004</v>
      </c>
    </row>
    <row r="434" spans="1:17" ht="14.4" customHeight="1" x14ac:dyDescent="0.3">
      <c r="A434" s="831" t="s">
        <v>575</v>
      </c>
      <c r="B434" s="832" t="s">
        <v>3880</v>
      </c>
      <c r="C434" s="832" t="s">
        <v>4122</v>
      </c>
      <c r="D434" s="832" t="s">
        <v>4593</v>
      </c>
      <c r="E434" s="832" t="s">
        <v>4594</v>
      </c>
      <c r="F434" s="849">
        <v>21</v>
      </c>
      <c r="G434" s="849">
        <v>11818.8</v>
      </c>
      <c r="H434" s="849">
        <v>0.84</v>
      </c>
      <c r="I434" s="849">
        <v>562.79999999999995</v>
      </c>
      <c r="J434" s="849">
        <v>25</v>
      </c>
      <c r="K434" s="849">
        <v>14070</v>
      </c>
      <c r="L434" s="849">
        <v>1</v>
      </c>
      <c r="M434" s="849">
        <v>562.79999999999995</v>
      </c>
      <c r="N434" s="849">
        <v>22</v>
      </c>
      <c r="O434" s="849">
        <v>12381.599999999999</v>
      </c>
      <c r="P434" s="837">
        <v>0.87999999999999989</v>
      </c>
      <c r="Q434" s="850">
        <v>562.79999999999995</v>
      </c>
    </row>
    <row r="435" spans="1:17" ht="14.4" customHeight="1" x14ac:dyDescent="0.3">
      <c r="A435" s="831" t="s">
        <v>575</v>
      </c>
      <c r="B435" s="832" t="s">
        <v>3880</v>
      </c>
      <c r="C435" s="832" t="s">
        <v>4122</v>
      </c>
      <c r="D435" s="832" t="s">
        <v>4595</v>
      </c>
      <c r="E435" s="832" t="s">
        <v>4596</v>
      </c>
      <c r="F435" s="849">
        <v>2</v>
      </c>
      <c r="G435" s="849">
        <v>1190</v>
      </c>
      <c r="H435" s="849">
        <v>0.25</v>
      </c>
      <c r="I435" s="849">
        <v>595</v>
      </c>
      <c r="J435" s="849">
        <v>8</v>
      </c>
      <c r="K435" s="849">
        <v>4760</v>
      </c>
      <c r="L435" s="849">
        <v>1</v>
      </c>
      <c r="M435" s="849">
        <v>595</v>
      </c>
      <c r="N435" s="849">
        <v>6</v>
      </c>
      <c r="O435" s="849">
        <v>3570</v>
      </c>
      <c r="P435" s="837">
        <v>0.75</v>
      </c>
      <c r="Q435" s="850">
        <v>595</v>
      </c>
    </row>
    <row r="436" spans="1:17" ht="14.4" customHeight="1" x14ac:dyDescent="0.3">
      <c r="A436" s="831" t="s">
        <v>575</v>
      </c>
      <c r="B436" s="832" t="s">
        <v>3880</v>
      </c>
      <c r="C436" s="832" t="s">
        <v>4122</v>
      </c>
      <c r="D436" s="832" t="s">
        <v>4133</v>
      </c>
      <c r="E436" s="832" t="s">
        <v>4134</v>
      </c>
      <c r="F436" s="849">
        <v>116.3</v>
      </c>
      <c r="G436" s="849">
        <v>26033.75</v>
      </c>
      <c r="H436" s="849">
        <v>0.91574785561900807</v>
      </c>
      <c r="I436" s="849">
        <v>223.84995700773862</v>
      </c>
      <c r="J436" s="849">
        <v>127</v>
      </c>
      <c r="K436" s="849">
        <v>28428.95</v>
      </c>
      <c r="L436" s="849">
        <v>1</v>
      </c>
      <c r="M436" s="849">
        <v>223.85</v>
      </c>
      <c r="N436" s="849">
        <v>92</v>
      </c>
      <c r="O436" s="849">
        <v>20594.2</v>
      </c>
      <c r="P436" s="837">
        <v>0.72440944881889768</v>
      </c>
      <c r="Q436" s="850">
        <v>223.85</v>
      </c>
    </row>
    <row r="437" spans="1:17" ht="14.4" customHeight="1" x14ac:dyDescent="0.3">
      <c r="A437" s="831" t="s">
        <v>575</v>
      </c>
      <c r="B437" s="832" t="s">
        <v>3880</v>
      </c>
      <c r="C437" s="832" t="s">
        <v>4122</v>
      </c>
      <c r="D437" s="832" t="s">
        <v>4139</v>
      </c>
      <c r="E437" s="832" t="s">
        <v>4140</v>
      </c>
      <c r="F437" s="849">
        <v>4</v>
      </c>
      <c r="G437" s="849">
        <v>80244</v>
      </c>
      <c r="H437" s="849">
        <v>2</v>
      </c>
      <c r="I437" s="849">
        <v>20061</v>
      </c>
      <c r="J437" s="849">
        <v>2</v>
      </c>
      <c r="K437" s="849">
        <v>40122</v>
      </c>
      <c r="L437" s="849">
        <v>1</v>
      </c>
      <c r="M437" s="849">
        <v>20061</v>
      </c>
      <c r="N437" s="849"/>
      <c r="O437" s="849"/>
      <c r="P437" s="837"/>
      <c r="Q437" s="850"/>
    </row>
    <row r="438" spans="1:17" ht="14.4" customHeight="1" x14ac:dyDescent="0.3">
      <c r="A438" s="831" t="s">
        <v>575</v>
      </c>
      <c r="B438" s="832" t="s">
        <v>3880</v>
      </c>
      <c r="C438" s="832" t="s">
        <v>4122</v>
      </c>
      <c r="D438" s="832" t="s">
        <v>4143</v>
      </c>
      <c r="E438" s="832" t="s">
        <v>4144</v>
      </c>
      <c r="F438" s="849">
        <v>15</v>
      </c>
      <c r="G438" s="849">
        <v>32350.050000000003</v>
      </c>
      <c r="H438" s="849">
        <v>0.83333333333333348</v>
      </c>
      <c r="I438" s="849">
        <v>2156.67</v>
      </c>
      <c r="J438" s="849">
        <v>18</v>
      </c>
      <c r="K438" s="849">
        <v>38820.06</v>
      </c>
      <c r="L438" s="849">
        <v>1</v>
      </c>
      <c r="M438" s="849">
        <v>2156.67</v>
      </c>
      <c r="N438" s="849">
        <v>10</v>
      </c>
      <c r="O438" s="849">
        <v>21566.7</v>
      </c>
      <c r="P438" s="837">
        <v>0.55555555555555558</v>
      </c>
      <c r="Q438" s="850">
        <v>2156.67</v>
      </c>
    </row>
    <row r="439" spans="1:17" ht="14.4" customHeight="1" x14ac:dyDescent="0.3">
      <c r="A439" s="831" t="s">
        <v>575</v>
      </c>
      <c r="B439" s="832" t="s">
        <v>3880</v>
      </c>
      <c r="C439" s="832" t="s">
        <v>4122</v>
      </c>
      <c r="D439" s="832" t="s">
        <v>4597</v>
      </c>
      <c r="E439" s="832" t="s">
        <v>4144</v>
      </c>
      <c r="F439" s="849">
        <v>0</v>
      </c>
      <c r="G439" s="849">
        <v>0</v>
      </c>
      <c r="H439" s="849">
        <v>0</v>
      </c>
      <c r="I439" s="849"/>
      <c r="J439" s="849">
        <v>1</v>
      </c>
      <c r="K439" s="849">
        <v>3605.51</v>
      </c>
      <c r="L439" s="849">
        <v>1</v>
      </c>
      <c r="M439" s="849">
        <v>3605.51</v>
      </c>
      <c r="N439" s="849">
        <v>2</v>
      </c>
      <c r="O439" s="849">
        <v>7211.02</v>
      </c>
      <c r="P439" s="837">
        <v>2</v>
      </c>
      <c r="Q439" s="850">
        <v>3605.51</v>
      </c>
    </row>
    <row r="440" spans="1:17" ht="14.4" customHeight="1" x14ac:dyDescent="0.3">
      <c r="A440" s="831" t="s">
        <v>575</v>
      </c>
      <c r="B440" s="832" t="s">
        <v>3880</v>
      </c>
      <c r="C440" s="832" t="s">
        <v>4122</v>
      </c>
      <c r="D440" s="832" t="s">
        <v>4145</v>
      </c>
      <c r="E440" s="832" t="s">
        <v>4144</v>
      </c>
      <c r="F440" s="849">
        <v>16</v>
      </c>
      <c r="G440" s="849">
        <v>91332.639999999985</v>
      </c>
      <c r="H440" s="849">
        <v>1.4545454545454541</v>
      </c>
      <c r="I440" s="849">
        <v>5708.2899999999991</v>
      </c>
      <c r="J440" s="849">
        <v>11</v>
      </c>
      <c r="K440" s="849">
        <v>62791.19</v>
      </c>
      <c r="L440" s="849">
        <v>1</v>
      </c>
      <c r="M440" s="849">
        <v>5708.29</v>
      </c>
      <c r="N440" s="849">
        <v>15</v>
      </c>
      <c r="O440" s="849">
        <v>85624.35</v>
      </c>
      <c r="P440" s="837">
        <v>1.3636363636363638</v>
      </c>
      <c r="Q440" s="850">
        <v>5708.29</v>
      </c>
    </row>
    <row r="441" spans="1:17" ht="14.4" customHeight="1" x14ac:dyDescent="0.3">
      <c r="A441" s="831" t="s">
        <v>575</v>
      </c>
      <c r="B441" s="832" t="s">
        <v>3880</v>
      </c>
      <c r="C441" s="832" t="s">
        <v>4122</v>
      </c>
      <c r="D441" s="832" t="s">
        <v>4598</v>
      </c>
      <c r="E441" s="832" t="s">
        <v>4147</v>
      </c>
      <c r="F441" s="849"/>
      <c r="G441" s="849"/>
      <c r="H441" s="849"/>
      <c r="I441" s="849"/>
      <c r="J441" s="849">
        <v>1</v>
      </c>
      <c r="K441" s="849">
        <v>4093.64</v>
      </c>
      <c r="L441" s="849">
        <v>1</v>
      </c>
      <c r="M441" s="849">
        <v>4093.64</v>
      </c>
      <c r="N441" s="849"/>
      <c r="O441" s="849"/>
      <c r="P441" s="837"/>
      <c r="Q441" s="850"/>
    </row>
    <row r="442" spans="1:17" ht="14.4" customHeight="1" x14ac:dyDescent="0.3">
      <c r="A442" s="831" t="s">
        <v>575</v>
      </c>
      <c r="B442" s="832" t="s">
        <v>3880</v>
      </c>
      <c r="C442" s="832" t="s">
        <v>4122</v>
      </c>
      <c r="D442" s="832" t="s">
        <v>4146</v>
      </c>
      <c r="E442" s="832" t="s">
        <v>4147</v>
      </c>
      <c r="F442" s="849">
        <v>13</v>
      </c>
      <c r="G442" s="849">
        <v>51196.340000000004</v>
      </c>
      <c r="H442" s="849">
        <v>0.68421052631578949</v>
      </c>
      <c r="I442" s="849">
        <v>3938.1800000000003</v>
      </c>
      <c r="J442" s="849">
        <v>19</v>
      </c>
      <c r="K442" s="849">
        <v>74825.42</v>
      </c>
      <c r="L442" s="849">
        <v>1</v>
      </c>
      <c r="M442" s="849">
        <v>3938.18</v>
      </c>
      <c r="N442" s="849">
        <v>10</v>
      </c>
      <c r="O442" s="849">
        <v>39381.800000000003</v>
      </c>
      <c r="P442" s="837">
        <v>0.52631578947368429</v>
      </c>
      <c r="Q442" s="850">
        <v>3938.1800000000003</v>
      </c>
    </row>
    <row r="443" spans="1:17" ht="14.4" customHeight="1" x14ac:dyDescent="0.3">
      <c r="A443" s="831" t="s">
        <v>575</v>
      </c>
      <c r="B443" s="832" t="s">
        <v>3880</v>
      </c>
      <c r="C443" s="832" t="s">
        <v>4122</v>
      </c>
      <c r="D443" s="832" t="s">
        <v>4599</v>
      </c>
      <c r="E443" s="832" t="s">
        <v>4144</v>
      </c>
      <c r="F443" s="849"/>
      <c r="G443" s="849"/>
      <c r="H443" s="849"/>
      <c r="I443" s="849"/>
      <c r="J443" s="849">
        <v>1</v>
      </c>
      <c r="K443" s="849">
        <v>874.69</v>
      </c>
      <c r="L443" s="849">
        <v>1</v>
      </c>
      <c r="M443" s="849">
        <v>874.69</v>
      </c>
      <c r="N443" s="849"/>
      <c r="O443" s="849"/>
      <c r="P443" s="837"/>
      <c r="Q443" s="850"/>
    </row>
    <row r="444" spans="1:17" ht="14.4" customHeight="1" x14ac:dyDescent="0.3">
      <c r="A444" s="831" t="s">
        <v>575</v>
      </c>
      <c r="B444" s="832" t="s">
        <v>3880</v>
      </c>
      <c r="C444" s="832" t="s">
        <v>4122</v>
      </c>
      <c r="D444" s="832" t="s">
        <v>4600</v>
      </c>
      <c r="E444" s="832" t="s">
        <v>4601</v>
      </c>
      <c r="F444" s="849">
        <v>1</v>
      </c>
      <c r="G444" s="849">
        <v>5255.92</v>
      </c>
      <c r="H444" s="849"/>
      <c r="I444" s="849">
        <v>5255.92</v>
      </c>
      <c r="J444" s="849"/>
      <c r="K444" s="849"/>
      <c r="L444" s="849"/>
      <c r="M444" s="849"/>
      <c r="N444" s="849"/>
      <c r="O444" s="849"/>
      <c r="P444" s="837"/>
      <c r="Q444" s="850"/>
    </row>
    <row r="445" spans="1:17" ht="14.4" customHeight="1" x14ac:dyDescent="0.3">
      <c r="A445" s="831" t="s">
        <v>575</v>
      </c>
      <c r="B445" s="832" t="s">
        <v>3880</v>
      </c>
      <c r="C445" s="832" t="s">
        <v>4122</v>
      </c>
      <c r="D445" s="832" t="s">
        <v>4148</v>
      </c>
      <c r="E445" s="832" t="s">
        <v>4149</v>
      </c>
      <c r="F445" s="849">
        <v>11</v>
      </c>
      <c r="G445" s="849">
        <v>43211.740000000005</v>
      </c>
      <c r="H445" s="849">
        <v>2.2000000000000002</v>
      </c>
      <c r="I445" s="849">
        <v>3928.3400000000006</v>
      </c>
      <c r="J445" s="849">
        <v>5</v>
      </c>
      <c r="K445" s="849">
        <v>19641.7</v>
      </c>
      <c r="L445" s="849">
        <v>1</v>
      </c>
      <c r="M445" s="849">
        <v>3928.34</v>
      </c>
      <c r="N445" s="849">
        <v>3</v>
      </c>
      <c r="O445" s="849">
        <v>11785.02</v>
      </c>
      <c r="P445" s="837">
        <v>0.6</v>
      </c>
      <c r="Q445" s="850">
        <v>3928.34</v>
      </c>
    </row>
    <row r="446" spans="1:17" ht="14.4" customHeight="1" x14ac:dyDescent="0.3">
      <c r="A446" s="831" t="s">
        <v>575</v>
      </c>
      <c r="B446" s="832" t="s">
        <v>3880</v>
      </c>
      <c r="C446" s="832" t="s">
        <v>4122</v>
      </c>
      <c r="D446" s="832" t="s">
        <v>4150</v>
      </c>
      <c r="E446" s="832" t="s">
        <v>4151</v>
      </c>
      <c r="F446" s="849">
        <v>1</v>
      </c>
      <c r="G446" s="849">
        <v>3939.22</v>
      </c>
      <c r="H446" s="849"/>
      <c r="I446" s="849">
        <v>3939.22</v>
      </c>
      <c r="J446" s="849"/>
      <c r="K446" s="849"/>
      <c r="L446" s="849"/>
      <c r="M446" s="849"/>
      <c r="N446" s="849"/>
      <c r="O446" s="849"/>
      <c r="P446" s="837"/>
      <c r="Q446" s="850"/>
    </row>
    <row r="447" spans="1:17" ht="14.4" customHeight="1" x14ac:dyDescent="0.3">
      <c r="A447" s="831" t="s">
        <v>575</v>
      </c>
      <c r="B447" s="832" t="s">
        <v>3880</v>
      </c>
      <c r="C447" s="832" t="s">
        <v>4122</v>
      </c>
      <c r="D447" s="832" t="s">
        <v>4152</v>
      </c>
      <c r="E447" s="832" t="s">
        <v>4153</v>
      </c>
      <c r="F447" s="849">
        <v>3</v>
      </c>
      <c r="G447" s="849">
        <v>13156.11</v>
      </c>
      <c r="H447" s="849">
        <v>1</v>
      </c>
      <c r="I447" s="849">
        <v>4385.37</v>
      </c>
      <c r="J447" s="849">
        <v>3</v>
      </c>
      <c r="K447" s="849">
        <v>13156.11</v>
      </c>
      <c r="L447" s="849">
        <v>1</v>
      </c>
      <c r="M447" s="849">
        <v>4385.37</v>
      </c>
      <c r="N447" s="849">
        <v>5</v>
      </c>
      <c r="O447" s="849">
        <v>21926.85</v>
      </c>
      <c r="P447" s="837">
        <v>1.6666666666666665</v>
      </c>
      <c r="Q447" s="850">
        <v>4385.37</v>
      </c>
    </row>
    <row r="448" spans="1:17" ht="14.4" customHeight="1" x14ac:dyDescent="0.3">
      <c r="A448" s="831" t="s">
        <v>575</v>
      </c>
      <c r="B448" s="832" t="s">
        <v>3880</v>
      </c>
      <c r="C448" s="832" t="s">
        <v>4122</v>
      </c>
      <c r="D448" s="832" t="s">
        <v>4154</v>
      </c>
      <c r="E448" s="832" t="s">
        <v>4155</v>
      </c>
      <c r="F448" s="849">
        <v>1</v>
      </c>
      <c r="G448" s="849">
        <v>5255.92</v>
      </c>
      <c r="H448" s="849"/>
      <c r="I448" s="849">
        <v>5255.92</v>
      </c>
      <c r="J448" s="849"/>
      <c r="K448" s="849"/>
      <c r="L448" s="849"/>
      <c r="M448" s="849"/>
      <c r="N448" s="849"/>
      <c r="O448" s="849"/>
      <c r="P448" s="837"/>
      <c r="Q448" s="850"/>
    </row>
    <row r="449" spans="1:17" ht="14.4" customHeight="1" x14ac:dyDescent="0.3">
      <c r="A449" s="831" t="s">
        <v>575</v>
      </c>
      <c r="B449" s="832" t="s">
        <v>3880</v>
      </c>
      <c r="C449" s="832" t="s">
        <v>4122</v>
      </c>
      <c r="D449" s="832" t="s">
        <v>4156</v>
      </c>
      <c r="E449" s="832" t="s">
        <v>4157</v>
      </c>
      <c r="F449" s="849">
        <v>5</v>
      </c>
      <c r="G449" s="849">
        <v>19641.7</v>
      </c>
      <c r="H449" s="849">
        <v>0.83333333333333337</v>
      </c>
      <c r="I449" s="849">
        <v>3928.34</v>
      </c>
      <c r="J449" s="849">
        <v>6</v>
      </c>
      <c r="K449" s="849">
        <v>23570.04</v>
      </c>
      <c r="L449" s="849">
        <v>1</v>
      </c>
      <c r="M449" s="849">
        <v>3928.34</v>
      </c>
      <c r="N449" s="849">
        <v>2</v>
      </c>
      <c r="O449" s="849">
        <v>7856.68</v>
      </c>
      <c r="P449" s="837">
        <v>0.33333333333333331</v>
      </c>
      <c r="Q449" s="850">
        <v>3928.34</v>
      </c>
    </row>
    <row r="450" spans="1:17" ht="14.4" customHeight="1" x14ac:dyDescent="0.3">
      <c r="A450" s="831" t="s">
        <v>575</v>
      </c>
      <c r="B450" s="832" t="s">
        <v>3880</v>
      </c>
      <c r="C450" s="832" t="s">
        <v>4122</v>
      </c>
      <c r="D450" s="832" t="s">
        <v>4160</v>
      </c>
      <c r="E450" s="832" t="s">
        <v>4161</v>
      </c>
      <c r="F450" s="849">
        <v>12</v>
      </c>
      <c r="G450" s="849">
        <v>168399.59999999998</v>
      </c>
      <c r="H450" s="849"/>
      <c r="I450" s="849">
        <v>14033.299999999997</v>
      </c>
      <c r="J450" s="849"/>
      <c r="K450" s="849"/>
      <c r="L450" s="849"/>
      <c r="M450" s="849"/>
      <c r="N450" s="849"/>
      <c r="O450" s="849"/>
      <c r="P450" s="837"/>
      <c r="Q450" s="850"/>
    </row>
    <row r="451" spans="1:17" ht="14.4" customHeight="1" x14ac:dyDescent="0.3">
      <c r="A451" s="831" t="s">
        <v>575</v>
      </c>
      <c r="B451" s="832" t="s">
        <v>3880</v>
      </c>
      <c r="C451" s="832" t="s">
        <v>4122</v>
      </c>
      <c r="D451" s="832" t="s">
        <v>4162</v>
      </c>
      <c r="E451" s="832" t="s">
        <v>4161</v>
      </c>
      <c r="F451" s="849">
        <v>4</v>
      </c>
      <c r="G451" s="849">
        <v>10711.84</v>
      </c>
      <c r="H451" s="849"/>
      <c r="I451" s="849">
        <v>2677.96</v>
      </c>
      <c r="J451" s="849"/>
      <c r="K451" s="849"/>
      <c r="L451" s="849"/>
      <c r="M451" s="849"/>
      <c r="N451" s="849"/>
      <c r="O451" s="849"/>
      <c r="P451" s="837"/>
      <c r="Q451" s="850"/>
    </row>
    <row r="452" spans="1:17" ht="14.4" customHeight="1" x14ac:dyDescent="0.3">
      <c r="A452" s="831" t="s">
        <v>575</v>
      </c>
      <c r="B452" s="832" t="s">
        <v>3880</v>
      </c>
      <c r="C452" s="832" t="s">
        <v>4122</v>
      </c>
      <c r="D452" s="832" t="s">
        <v>4163</v>
      </c>
      <c r="E452" s="832" t="s">
        <v>4164</v>
      </c>
      <c r="F452" s="849">
        <v>3</v>
      </c>
      <c r="G452" s="849">
        <v>10061.01</v>
      </c>
      <c r="H452" s="849">
        <v>0.60000000000000009</v>
      </c>
      <c r="I452" s="849">
        <v>3353.67</v>
      </c>
      <c r="J452" s="849">
        <v>5</v>
      </c>
      <c r="K452" s="849">
        <v>16768.349999999999</v>
      </c>
      <c r="L452" s="849">
        <v>1</v>
      </c>
      <c r="M452" s="849">
        <v>3353.6699999999996</v>
      </c>
      <c r="N452" s="849"/>
      <c r="O452" s="849"/>
      <c r="P452" s="837"/>
      <c r="Q452" s="850"/>
    </row>
    <row r="453" spans="1:17" ht="14.4" customHeight="1" x14ac:dyDescent="0.3">
      <c r="A453" s="831" t="s">
        <v>575</v>
      </c>
      <c r="B453" s="832" t="s">
        <v>3880</v>
      </c>
      <c r="C453" s="832" t="s">
        <v>4122</v>
      </c>
      <c r="D453" s="832" t="s">
        <v>4165</v>
      </c>
      <c r="E453" s="832" t="s">
        <v>4166</v>
      </c>
      <c r="F453" s="849"/>
      <c r="G453" s="849"/>
      <c r="H453" s="849"/>
      <c r="I453" s="849"/>
      <c r="J453" s="849">
        <v>0.5</v>
      </c>
      <c r="K453" s="849">
        <v>2150.4499999999998</v>
      </c>
      <c r="L453" s="849">
        <v>1</v>
      </c>
      <c r="M453" s="849">
        <v>4300.8999999999996</v>
      </c>
      <c r="N453" s="849">
        <v>1</v>
      </c>
      <c r="O453" s="849">
        <v>4300.91</v>
      </c>
      <c r="P453" s="837">
        <v>2.0000046501894952</v>
      </c>
      <c r="Q453" s="850">
        <v>4300.91</v>
      </c>
    </row>
    <row r="454" spans="1:17" ht="14.4" customHeight="1" x14ac:dyDescent="0.3">
      <c r="A454" s="831" t="s">
        <v>575</v>
      </c>
      <c r="B454" s="832" t="s">
        <v>3880</v>
      </c>
      <c r="C454" s="832" t="s">
        <v>4122</v>
      </c>
      <c r="D454" s="832" t="s">
        <v>4169</v>
      </c>
      <c r="E454" s="832" t="s">
        <v>4170</v>
      </c>
      <c r="F454" s="849">
        <v>7</v>
      </c>
      <c r="G454" s="849">
        <v>32732</v>
      </c>
      <c r="H454" s="849">
        <v>1.1666666666666667</v>
      </c>
      <c r="I454" s="849">
        <v>4676</v>
      </c>
      <c r="J454" s="849">
        <v>6</v>
      </c>
      <c r="K454" s="849">
        <v>28056</v>
      </c>
      <c r="L454" s="849">
        <v>1</v>
      </c>
      <c r="M454" s="849">
        <v>4676</v>
      </c>
      <c r="N454" s="849">
        <v>5</v>
      </c>
      <c r="O454" s="849">
        <v>23380</v>
      </c>
      <c r="P454" s="837">
        <v>0.83333333333333337</v>
      </c>
      <c r="Q454" s="850">
        <v>4676</v>
      </c>
    </row>
    <row r="455" spans="1:17" ht="14.4" customHeight="1" x14ac:dyDescent="0.3">
      <c r="A455" s="831" t="s">
        <v>575</v>
      </c>
      <c r="B455" s="832" t="s">
        <v>3880</v>
      </c>
      <c r="C455" s="832" t="s">
        <v>4122</v>
      </c>
      <c r="D455" s="832" t="s">
        <v>4171</v>
      </c>
      <c r="E455" s="832" t="s">
        <v>4170</v>
      </c>
      <c r="F455" s="849"/>
      <c r="G455" s="849"/>
      <c r="H455" s="849"/>
      <c r="I455" s="849"/>
      <c r="J455" s="849">
        <v>3</v>
      </c>
      <c r="K455" s="849">
        <v>15717</v>
      </c>
      <c r="L455" s="849">
        <v>1</v>
      </c>
      <c r="M455" s="849">
        <v>5239</v>
      </c>
      <c r="N455" s="849"/>
      <c r="O455" s="849"/>
      <c r="P455" s="837"/>
      <c r="Q455" s="850"/>
    </row>
    <row r="456" spans="1:17" ht="14.4" customHeight="1" x14ac:dyDescent="0.3">
      <c r="A456" s="831" t="s">
        <v>575</v>
      </c>
      <c r="B456" s="832" t="s">
        <v>3880</v>
      </c>
      <c r="C456" s="832" t="s">
        <v>4122</v>
      </c>
      <c r="D456" s="832" t="s">
        <v>4172</v>
      </c>
      <c r="E456" s="832" t="s">
        <v>4170</v>
      </c>
      <c r="F456" s="849">
        <v>3</v>
      </c>
      <c r="G456" s="849">
        <v>17469</v>
      </c>
      <c r="H456" s="849">
        <v>3</v>
      </c>
      <c r="I456" s="849">
        <v>5823</v>
      </c>
      <c r="J456" s="849">
        <v>1</v>
      </c>
      <c r="K456" s="849">
        <v>5823</v>
      </c>
      <c r="L456" s="849">
        <v>1</v>
      </c>
      <c r="M456" s="849">
        <v>5823</v>
      </c>
      <c r="N456" s="849">
        <v>1</v>
      </c>
      <c r="O456" s="849">
        <v>5823</v>
      </c>
      <c r="P456" s="837">
        <v>1</v>
      </c>
      <c r="Q456" s="850">
        <v>5823</v>
      </c>
    </row>
    <row r="457" spans="1:17" ht="14.4" customHeight="1" x14ac:dyDescent="0.3">
      <c r="A457" s="831" t="s">
        <v>575</v>
      </c>
      <c r="B457" s="832" t="s">
        <v>3880</v>
      </c>
      <c r="C457" s="832" t="s">
        <v>4122</v>
      </c>
      <c r="D457" s="832" t="s">
        <v>4174</v>
      </c>
      <c r="E457" s="832" t="s">
        <v>4175</v>
      </c>
      <c r="F457" s="849">
        <v>45</v>
      </c>
      <c r="G457" s="849">
        <v>26640</v>
      </c>
      <c r="H457" s="849">
        <v>1.125</v>
      </c>
      <c r="I457" s="849">
        <v>592</v>
      </c>
      <c r="J457" s="849">
        <v>40</v>
      </c>
      <c r="K457" s="849">
        <v>23680</v>
      </c>
      <c r="L457" s="849">
        <v>1</v>
      </c>
      <c r="M457" s="849">
        <v>592</v>
      </c>
      <c r="N457" s="849">
        <v>32</v>
      </c>
      <c r="O457" s="849">
        <v>18944</v>
      </c>
      <c r="P457" s="837">
        <v>0.8</v>
      </c>
      <c r="Q457" s="850">
        <v>592</v>
      </c>
    </row>
    <row r="458" spans="1:17" ht="14.4" customHeight="1" x14ac:dyDescent="0.3">
      <c r="A458" s="831" t="s">
        <v>575</v>
      </c>
      <c r="B458" s="832" t="s">
        <v>3880</v>
      </c>
      <c r="C458" s="832" t="s">
        <v>4122</v>
      </c>
      <c r="D458" s="832" t="s">
        <v>4176</v>
      </c>
      <c r="E458" s="832" t="s">
        <v>4177</v>
      </c>
      <c r="F458" s="849">
        <v>3</v>
      </c>
      <c r="G458" s="849">
        <v>19780.05</v>
      </c>
      <c r="H458" s="849">
        <v>0.99999999999999978</v>
      </c>
      <c r="I458" s="849">
        <v>6593.3499999999995</v>
      </c>
      <c r="J458" s="849">
        <v>3</v>
      </c>
      <c r="K458" s="849">
        <v>19780.050000000003</v>
      </c>
      <c r="L458" s="849">
        <v>1</v>
      </c>
      <c r="M458" s="849">
        <v>6593.3500000000013</v>
      </c>
      <c r="N458" s="849">
        <v>7</v>
      </c>
      <c r="O458" s="849">
        <v>46153.45</v>
      </c>
      <c r="P458" s="837">
        <v>2.333333333333333</v>
      </c>
      <c r="Q458" s="850">
        <v>6593.3499999999995</v>
      </c>
    </row>
    <row r="459" spans="1:17" ht="14.4" customHeight="1" x14ac:dyDescent="0.3">
      <c r="A459" s="831" t="s">
        <v>575</v>
      </c>
      <c r="B459" s="832" t="s">
        <v>3880</v>
      </c>
      <c r="C459" s="832" t="s">
        <v>4122</v>
      </c>
      <c r="D459" s="832" t="s">
        <v>4178</v>
      </c>
      <c r="E459" s="832" t="s">
        <v>4177</v>
      </c>
      <c r="F459" s="849">
        <v>2</v>
      </c>
      <c r="G459" s="849">
        <v>3957.88</v>
      </c>
      <c r="H459" s="849">
        <v>0.39999999999999997</v>
      </c>
      <c r="I459" s="849">
        <v>1978.94</v>
      </c>
      <c r="J459" s="849">
        <v>5</v>
      </c>
      <c r="K459" s="849">
        <v>9894.7000000000007</v>
      </c>
      <c r="L459" s="849">
        <v>1</v>
      </c>
      <c r="M459" s="849">
        <v>1978.94</v>
      </c>
      <c r="N459" s="849">
        <v>4</v>
      </c>
      <c r="O459" s="849">
        <v>7915.76</v>
      </c>
      <c r="P459" s="837">
        <v>0.79999999999999993</v>
      </c>
      <c r="Q459" s="850">
        <v>1978.94</v>
      </c>
    </row>
    <row r="460" spans="1:17" ht="14.4" customHeight="1" x14ac:dyDescent="0.3">
      <c r="A460" s="831" t="s">
        <v>575</v>
      </c>
      <c r="B460" s="832" t="s">
        <v>3880</v>
      </c>
      <c r="C460" s="832" t="s">
        <v>4122</v>
      </c>
      <c r="D460" s="832" t="s">
        <v>4179</v>
      </c>
      <c r="E460" s="832" t="s">
        <v>4180</v>
      </c>
      <c r="F460" s="849">
        <v>12</v>
      </c>
      <c r="G460" s="849">
        <v>157092</v>
      </c>
      <c r="H460" s="849">
        <v>1.7142857142857142</v>
      </c>
      <c r="I460" s="849">
        <v>13091</v>
      </c>
      <c r="J460" s="849">
        <v>7</v>
      </c>
      <c r="K460" s="849">
        <v>91637</v>
      </c>
      <c r="L460" s="849">
        <v>1</v>
      </c>
      <c r="M460" s="849">
        <v>13091</v>
      </c>
      <c r="N460" s="849">
        <v>1</v>
      </c>
      <c r="O460" s="849">
        <v>13091</v>
      </c>
      <c r="P460" s="837">
        <v>0.14285714285714285</v>
      </c>
      <c r="Q460" s="850">
        <v>13091</v>
      </c>
    </row>
    <row r="461" spans="1:17" ht="14.4" customHeight="1" x14ac:dyDescent="0.3">
      <c r="A461" s="831" t="s">
        <v>575</v>
      </c>
      <c r="B461" s="832" t="s">
        <v>3880</v>
      </c>
      <c r="C461" s="832" t="s">
        <v>4122</v>
      </c>
      <c r="D461" s="832" t="s">
        <v>4181</v>
      </c>
      <c r="E461" s="832" t="s">
        <v>4182</v>
      </c>
      <c r="F461" s="849">
        <v>10</v>
      </c>
      <c r="G461" s="849">
        <v>25732.9</v>
      </c>
      <c r="H461" s="849"/>
      <c r="I461" s="849">
        <v>2573.29</v>
      </c>
      <c r="J461" s="849"/>
      <c r="K461" s="849"/>
      <c r="L461" s="849"/>
      <c r="M461" s="849"/>
      <c r="N461" s="849"/>
      <c r="O461" s="849"/>
      <c r="P461" s="837"/>
      <c r="Q461" s="850"/>
    </row>
    <row r="462" spans="1:17" ht="14.4" customHeight="1" x14ac:dyDescent="0.3">
      <c r="A462" s="831" t="s">
        <v>575</v>
      </c>
      <c r="B462" s="832" t="s">
        <v>3880</v>
      </c>
      <c r="C462" s="832" t="s">
        <v>4122</v>
      </c>
      <c r="D462" s="832" t="s">
        <v>4602</v>
      </c>
      <c r="E462" s="832" t="s">
        <v>4283</v>
      </c>
      <c r="F462" s="849"/>
      <c r="G462" s="849"/>
      <c r="H462" s="849"/>
      <c r="I462" s="849"/>
      <c r="J462" s="849"/>
      <c r="K462" s="849"/>
      <c r="L462" s="849"/>
      <c r="M462" s="849"/>
      <c r="N462" s="849">
        <v>1</v>
      </c>
      <c r="O462" s="849">
        <v>10478</v>
      </c>
      <c r="P462" s="837"/>
      <c r="Q462" s="850">
        <v>10478</v>
      </c>
    </row>
    <row r="463" spans="1:17" ht="14.4" customHeight="1" x14ac:dyDescent="0.3">
      <c r="A463" s="831" t="s">
        <v>575</v>
      </c>
      <c r="B463" s="832" t="s">
        <v>3880</v>
      </c>
      <c r="C463" s="832" t="s">
        <v>4122</v>
      </c>
      <c r="D463" s="832" t="s">
        <v>4183</v>
      </c>
      <c r="E463" s="832" t="s">
        <v>4161</v>
      </c>
      <c r="F463" s="849">
        <v>2</v>
      </c>
      <c r="G463" s="849">
        <v>8222.5</v>
      </c>
      <c r="H463" s="849"/>
      <c r="I463" s="849">
        <v>4111.25</v>
      </c>
      <c r="J463" s="849"/>
      <c r="K463" s="849"/>
      <c r="L463" s="849"/>
      <c r="M463" s="849"/>
      <c r="N463" s="849"/>
      <c r="O463" s="849"/>
      <c r="P463" s="837"/>
      <c r="Q463" s="850"/>
    </row>
    <row r="464" spans="1:17" ht="14.4" customHeight="1" x14ac:dyDescent="0.3">
      <c r="A464" s="831" t="s">
        <v>575</v>
      </c>
      <c r="B464" s="832" t="s">
        <v>3880</v>
      </c>
      <c r="C464" s="832" t="s">
        <v>4122</v>
      </c>
      <c r="D464" s="832" t="s">
        <v>4184</v>
      </c>
      <c r="E464" s="832" t="s">
        <v>4185</v>
      </c>
      <c r="F464" s="849"/>
      <c r="G464" s="849"/>
      <c r="H464" s="849"/>
      <c r="I464" s="849"/>
      <c r="J464" s="849"/>
      <c r="K464" s="849"/>
      <c r="L464" s="849"/>
      <c r="M464" s="849"/>
      <c r="N464" s="849">
        <v>4</v>
      </c>
      <c r="O464" s="849">
        <v>7366.48</v>
      </c>
      <c r="P464" s="837"/>
      <c r="Q464" s="850">
        <v>1841.62</v>
      </c>
    </row>
    <row r="465" spans="1:17" ht="14.4" customHeight="1" x14ac:dyDescent="0.3">
      <c r="A465" s="831" t="s">
        <v>575</v>
      </c>
      <c r="B465" s="832" t="s">
        <v>3880</v>
      </c>
      <c r="C465" s="832" t="s">
        <v>4122</v>
      </c>
      <c r="D465" s="832" t="s">
        <v>4187</v>
      </c>
      <c r="E465" s="832" t="s">
        <v>4185</v>
      </c>
      <c r="F465" s="849"/>
      <c r="G465" s="849"/>
      <c r="H465" s="849"/>
      <c r="I465" s="849"/>
      <c r="J465" s="849"/>
      <c r="K465" s="849"/>
      <c r="L465" s="849"/>
      <c r="M465" s="849"/>
      <c r="N465" s="849">
        <v>1</v>
      </c>
      <c r="O465" s="849">
        <v>31129.25</v>
      </c>
      <c r="P465" s="837"/>
      <c r="Q465" s="850">
        <v>31129.25</v>
      </c>
    </row>
    <row r="466" spans="1:17" ht="14.4" customHeight="1" x14ac:dyDescent="0.3">
      <c r="A466" s="831" t="s">
        <v>575</v>
      </c>
      <c r="B466" s="832" t="s">
        <v>3880</v>
      </c>
      <c r="C466" s="832" t="s">
        <v>4122</v>
      </c>
      <c r="D466" s="832" t="s">
        <v>4188</v>
      </c>
      <c r="E466" s="832" t="s">
        <v>4189</v>
      </c>
      <c r="F466" s="849">
        <v>2</v>
      </c>
      <c r="G466" s="849">
        <v>11837.34</v>
      </c>
      <c r="H466" s="849">
        <v>2</v>
      </c>
      <c r="I466" s="849">
        <v>5918.67</v>
      </c>
      <c r="J466" s="849">
        <v>1</v>
      </c>
      <c r="K466" s="849">
        <v>5918.67</v>
      </c>
      <c r="L466" s="849">
        <v>1</v>
      </c>
      <c r="M466" s="849">
        <v>5918.67</v>
      </c>
      <c r="N466" s="849"/>
      <c r="O466" s="849"/>
      <c r="P466" s="837"/>
      <c r="Q466" s="850"/>
    </row>
    <row r="467" spans="1:17" ht="14.4" customHeight="1" x14ac:dyDescent="0.3">
      <c r="A467" s="831" t="s">
        <v>575</v>
      </c>
      <c r="B467" s="832" t="s">
        <v>3880</v>
      </c>
      <c r="C467" s="832" t="s">
        <v>4122</v>
      </c>
      <c r="D467" s="832" t="s">
        <v>4190</v>
      </c>
      <c r="E467" s="832" t="s">
        <v>4189</v>
      </c>
      <c r="F467" s="849">
        <v>2</v>
      </c>
      <c r="G467" s="849">
        <v>16573.52</v>
      </c>
      <c r="H467" s="849">
        <v>0.66666666666666674</v>
      </c>
      <c r="I467" s="849">
        <v>8286.76</v>
      </c>
      <c r="J467" s="849">
        <v>3</v>
      </c>
      <c r="K467" s="849">
        <v>24860.28</v>
      </c>
      <c r="L467" s="849">
        <v>1</v>
      </c>
      <c r="M467" s="849">
        <v>8286.76</v>
      </c>
      <c r="N467" s="849"/>
      <c r="O467" s="849"/>
      <c r="P467" s="837"/>
      <c r="Q467" s="850"/>
    </row>
    <row r="468" spans="1:17" ht="14.4" customHeight="1" x14ac:dyDescent="0.3">
      <c r="A468" s="831" t="s">
        <v>575</v>
      </c>
      <c r="B468" s="832" t="s">
        <v>3880</v>
      </c>
      <c r="C468" s="832" t="s">
        <v>4122</v>
      </c>
      <c r="D468" s="832" t="s">
        <v>4191</v>
      </c>
      <c r="E468" s="832" t="s">
        <v>4189</v>
      </c>
      <c r="F468" s="849">
        <v>20</v>
      </c>
      <c r="G468" s="849">
        <v>57746.2</v>
      </c>
      <c r="H468" s="849">
        <v>0.54054054054054046</v>
      </c>
      <c r="I468" s="849">
        <v>2887.31</v>
      </c>
      <c r="J468" s="849">
        <v>37</v>
      </c>
      <c r="K468" s="849">
        <v>106830.47</v>
      </c>
      <c r="L468" s="849">
        <v>1</v>
      </c>
      <c r="M468" s="849">
        <v>2887.31</v>
      </c>
      <c r="N468" s="849">
        <v>7</v>
      </c>
      <c r="O468" s="849">
        <v>20211.170000000002</v>
      </c>
      <c r="P468" s="837">
        <v>0.1891891891891892</v>
      </c>
      <c r="Q468" s="850">
        <v>2887.3100000000004</v>
      </c>
    </row>
    <row r="469" spans="1:17" ht="14.4" customHeight="1" x14ac:dyDescent="0.3">
      <c r="A469" s="831" t="s">
        <v>575</v>
      </c>
      <c r="B469" s="832" t="s">
        <v>3880</v>
      </c>
      <c r="C469" s="832" t="s">
        <v>4122</v>
      </c>
      <c r="D469" s="832" t="s">
        <v>4194</v>
      </c>
      <c r="E469" s="832" t="s">
        <v>4195</v>
      </c>
      <c r="F469" s="849">
        <v>70</v>
      </c>
      <c r="G469" s="849">
        <v>569310</v>
      </c>
      <c r="H469" s="849">
        <v>1.1290322580645162</v>
      </c>
      <c r="I469" s="849">
        <v>8133</v>
      </c>
      <c r="J469" s="849">
        <v>62</v>
      </c>
      <c r="K469" s="849">
        <v>504246</v>
      </c>
      <c r="L469" s="849">
        <v>1</v>
      </c>
      <c r="M469" s="849">
        <v>8133</v>
      </c>
      <c r="N469" s="849"/>
      <c r="O469" s="849"/>
      <c r="P469" s="837"/>
      <c r="Q469" s="850"/>
    </row>
    <row r="470" spans="1:17" ht="14.4" customHeight="1" x14ac:dyDescent="0.3">
      <c r="A470" s="831" t="s">
        <v>575</v>
      </c>
      <c r="B470" s="832" t="s">
        <v>3880</v>
      </c>
      <c r="C470" s="832" t="s">
        <v>4122</v>
      </c>
      <c r="D470" s="832" t="s">
        <v>4198</v>
      </c>
      <c r="E470" s="832" t="s">
        <v>4195</v>
      </c>
      <c r="F470" s="849">
        <v>33</v>
      </c>
      <c r="G470" s="849">
        <v>189717</v>
      </c>
      <c r="H470" s="849">
        <v>1.4347826086956521</v>
      </c>
      <c r="I470" s="849">
        <v>5749</v>
      </c>
      <c r="J470" s="849">
        <v>23</v>
      </c>
      <c r="K470" s="849">
        <v>132227</v>
      </c>
      <c r="L470" s="849">
        <v>1</v>
      </c>
      <c r="M470" s="849">
        <v>5749</v>
      </c>
      <c r="N470" s="849"/>
      <c r="O470" s="849"/>
      <c r="P470" s="837"/>
      <c r="Q470" s="850"/>
    </row>
    <row r="471" spans="1:17" ht="14.4" customHeight="1" x14ac:dyDescent="0.3">
      <c r="A471" s="831" t="s">
        <v>575</v>
      </c>
      <c r="B471" s="832" t="s">
        <v>3880</v>
      </c>
      <c r="C471" s="832" t="s">
        <v>4122</v>
      </c>
      <c r="D471" s="832" t="s">
        <v>4199</v>
      </c>
      <c r="E471" s="832" t="s">
        <v>4197</v>
      </c>
      <c r="F471" s="849">
        <v>70</v>
      </c>
      <c r="G471" s="849">
        <v>190540</v>
      </c>
      <c r="H471" s="849">
        <v>1.1290322580645162</v>
      </c>
      <c r="I471" s="849">
        <v>2722</v>
      </c>
      <c r="J471" s="849">
        <v>62</v>
      </c>
      <c r="K471" s="849">
        <v>168764</v>
      </c>
      <c r="L471" s="849">
        <v>1</v>
      </c>
      <c r="M471" s="849">
        <v>2722</v>
      </c>
      <c r="N471" s="849"/>
      <c r="O471" s="849"/>
      <c r="P471" s="837"/>
      <c r="Q471" s="850"/>
    </row>
    <row r="472" spans="1:17" ht="14.4" customHeight="1" x14ac:dyDescent="0.3">
      <c r="A472" s="831" t="s">
        <v>575</v>
      </c>
      <c r="B472" s="832" t="s">
        <v>3880</v>
      </c>
      <c r="C472" s="832" t="s">
        <v>4122</v>
      </c>
      <c r="D472" s="832" t="s">
        <v>4200</v>
      </c>
      <c r="E472" s="832" t="s">
        <v>4201</v>
      </c>
      <c r="F472" s="849"/>
      <c r="G472" s="849"/>
      <c r="H472" s="849"/>
      <c r="I472" s="849"/>
      <c r="J472" s="849">
        <v>2</v>
      </c>
      <c r="K472" s="849">
        <v>12747.28</v>
      </c>
      <c r="L472" s="849">
        <v>1</v>
      </c>
      <c r="M472" s="849">
        <v>6373.64</v>
      </c>
      <c r="N472" s="849">
        <v>2</v>
      </c>
      <c r="O472" s="849">
        <v>12747.28</v>
      </c>
      <c r="P472" s="837">
        <v>1</v>
      </c>
      <c r="Q472" s="850">
        <v>6373.64</v>
      </c>
    </row>
    <row r="473" spans="1:17" ht="14.4" customHeight="1" x14ac:dyDescent="0.3">
      <c r="A473" s="831" t="s">
        <v>575</v>
      </c>
      <c r="B473" s="832" t="s">
        <v>3880</v>
      </c>
      <c r="C473" s="832" t="s">
        <v>4122</v>
      </c>
      <c r="D473" s="832" t="s">
        <v>4202</v>
      </c>
      <c r="E473" s="832" t="s">
        <v>4201</v>
      </c>
      <c r="F473" s="849">
        <v>12</v>
      </c>
      <c r="G473" s="849">
        <v>73959</v>
      </c>
      <c r="H473" s="849">
        <v>0.46153846153846156</v>
      </c>
      <c r="I473" s="849">
        <v>6163.25</v>
      </c>
      <c r="J473" s="849">
        <v>26</v>
      </c>
      <c r="K473" s="849">
        <v>160244.5</v>
      </c>
      <c r="L473" s="849">
        <v>1</v>
      </c>
      <c r="M473" s="849">
        <v>6163.25</v>
      </c>
      <c r="N473" s="849">
        <v>6</v>
      </c>
      <c r="O473" s="849">
        <v>36979.5</v>
      </c>
      <c r="P473" s="837">
        <v>0.23076923076923078</v>
      </c>
      <c r="Q473" s="850">
        <v>6163.25</v>
      </c>
    </row>
    <row r="474" spans="1:17" ht="14.4" customHeight="1" x14ac:dyDescent="0.3">
      <c r="A474" s="831" t="s">
        <v>575</v>
      </c>
      <c r="B474" s="832" t="s">
        <v>3880</v>
      </c>
      <c r="C474" s="832" t="s">
        <v>4122</v>
      </c>
      <c r="D474" s="832" t="s">
        <v>4203</v>
      </c>
      <c r="E474" s="832" t="s">
        <v>4201</v>
      </c>
      <c r="F474" s="849">
        <v>16</v>
      </c>
      <c r="G474" s="849">
        <v>17145.599999999999</v>
      </c>
      <c r="H474" s="849">
        <v>0.55172413793103436</v>
      </c>
      <c r="I474" s="849">
        <v>1071.5999999999999</v>
      </c>
      <c r="J474" s="849">
        <v>29</v>
      </c>
      <c r="K474" s="849">
        <v>31076.400000000001</v>
      </c>
      <c r="L474" s="849">
        <v>1</v>
      </c>
      <c r="M474" s="849">
        <v>1071.6000000000001</v>
      </c>
      <c r="N474" s="849">
        <v>8</v>
      </c>
      <c r="O474" s="849">
        <v>8572.7999999999993</v>
      </c>
      <c r="P474" s="837">
        <v>0.27586206896551718</v>
      </c>
      <c r="Q474" s="850">
        <v>1071.5999999999999</v>
      </c>
    </row>
    <row r="475" spans="1:17" ht="14.4" customHeight="1" x14ac:dyDescent="0.3">
      <c r="A475" s="831" t="s">
        <v>575</v>
      </c>
      <c r="B475" s="832" t="s">
        <v>3880</v>
      </c>
      <c r="C475" s="832" t="s">
        <v>4122</v>
      </c>
      <c r="D475" s="832" t="s">
        <v>4603</v>
      </c>
      <c r="E475" s="832" t="s">
        <v>4604</v>
      </c>
      <c r="F475" s="849">
        <v>1</v>
      </c>
      <c r="G475" s="849">
        <v>556.5</v>
      </c>
      <c r="H475" s="849"/>
      <c r="I475" s="849">
        <v>556.5</v>
      </c>
      <c r="J475" s="849"/>
      <c r="K475" s="849"/>
      <c r="L475" s="849"/>
      <c r="M475" s="849"/>
      <c r="N475" s="849">
        <v>2</v>
      </c>
      <c r="O475" s="849">
        <v>1113</v>
      </c>
      <c r="P475" s="837"/>
      <c r="Q475" s="850">
        <v>556.5</v>
      </c>
    </row>
    <row r="476" spans="1:17" ht="14.4" customHeight="1" x14ac:dyDescent="0.3">
      <c r="A476" s="831" t="s">
        <v>575</v>
      </c>
      <c r="B476" s="832" t="s">
        <v>3880</v>
      </c>
      <c r="C476" s="832" t="s">
        <v>4122</v>
      </c>
      <c r="D476" s="832" t="s">
        <v>4605</v>
      </c>
      <c r="E476" s="832" t="s">
        <v>4205</v>
      </c>
      <c r="F476" s="849"/>
      <c r="G476" s="849"/>
      <c r="H476" s="849"/>
      <c r="I476" s="849"/>
      <c r="J476" s="849">
        <v>1</v>
      </c>
      <c r="K476" s="849">
        <v>55245</v>
      </c>
      <c r="L476" s="849">
        <v>1</v>
      </c>
      <c r="M476" s="849">
        <v>55245</v>
      </c>
      <c r="N476" s="849"/>
      <c r="O476" s="849"/>
      <c r="P476" s="837"/>
      <c r="Q476" s="850"/>
    </row>
    <row r="477" spans="1:17" ht="14.4" customHeight="1" x14ac:dyDescent="0.3">
      <c r="A477" s="831" t="s">
        <v>575</v>
      </c>
      <c r="B477" s="832" t="s">
        <v>3880</v>
      </c>
      <c r="C477" s="832" t="s">
        <v>4122</v>
      </c>
      <c r="D477" s="832" t="s">
        <v>4204</v>
      </c>
      <c r="E477" s="832" t="s">
        <v>4205</v>
      </c>
      <c r="F477" s="849">
        <v>5</v>
      </c>
      <c r="G477" s="849">
        <v>313290</v>
      </c>
      <c r="H477" s="849">
        <v>0.7142857142857143</v>
      </c>
      <c r="I477" s="849">
        <v>62658</v>
      </c>
      <c r="J477" s="849">
        <v>7</v>
      </c>
      <c r="K477" s="849">
        <v>438606</v>
      </c>
      <c r="L477" s="849">
        <v>1</v>
      </c>
      <c r="M477" s="849">
        <v>62658</v>
      </c>
      <c r="N477" s="849">
        <v>3</v>
      </c>
      <c r="O477" s="849">
        <v>187974</v>
      </c>
      <c r="P477" s="837">
        <v>0.42857142857142855</v>
      </c>
      <c r="Q477" s="850">
        <v>62658</v>
      </c>
    </row>
    <row r="478" spans="1:17" ht="14.4" customHeight="1" x14ac:dyDescent="0.3">
      <c r="A478" s="831" t="s">
        <v>575</v>
      </c>
      <c r="B478" s="832" t="s">
        <v>3880</v>
      </c>
      <c r="C478" s="832" t="s">
        <v>4122</v>
      </c>
      <c r="D478" s="832" t="s">
        <v>4606</v>
      </c>
      <c r="E478" s="832" t="s">
        <v>4607</v>
      </c>
      <c r="F478" s="849">
        <v>0.3</v>
      </c>
      <c r="G478" s="849">
        <v>75.599999999999994</v>
      </c>
      <c r="H478" s="849"/>
      <c r="I478" s="849">
        <v>252</v>
      </c>
      <c r="J478" s="849"/>
      <c r="K478" s="849"/>
      <c r="L478" s="849"/>
      <c r="M478" s="849"/>
      <c r="N478" s="849">
        <v>0.5</v>
      </c>
      <c r="O478" s="849">
        <v>126.02</v>
      </c>
      <c r="P478" s="837"/>
      <c r="Q478" s="850">
        <v>252.04</v>
      </c>
    </row>
    <row r="479" spans="1:17" ht="14.4" customHeight="1" x14ac:dyDescent="0.3">
      <c r="A479" s="831" t="s">
        <v>575</v>
      </c>
      <c r="B479" s="832" t="s">
        <v>3880</v>
      </c>
      <c r="C479" s="832" t="s">
        <v>4122</v>
      </c>
      <c r="D479" s="832" t="s">
        <v>4608</v>
      </c>
      <c r="E479" s="832" t="s">
        <v>4607</v>
      </c>
      <c r="F479" s="849"/>
      <c r="G479" s="849"/>
      <c r="H479" s="849"/>
      <c r="I479" s="849"/>
      <c r="J479" s="849"/>
      <c r="K479" s="849"/>
      <c r="L479" s="849"/>
      <c r="M479" s="849"/>
      <c r="N479" s="849">
        <v>1</v>
      </c>
      <c r="O479" s="849">
        <v>547.20000000000005</v>
      </c>
      <c r="P479" s="837"/>
      <c r="Q479" s="850">
        <v>547.20000000000005</v>
      </c>
    </row>
    <row r="480" spans="1:17" ht="14.4" customHeight="1" x14ac:dyDescent="0.3">
      <c r="A480" s="831" t="s">
        <v>575</v>
      </c>
      <c r="B480" s="832" t="s">
        <v>3880</v>
      </c>
      <c r="C480" s="832" t="s">
        <v>4122</v>
      </c>
      <c r="D480" s="832" t="s">
        <v>4609</v>
      </c>
      <c r="E480" s="832" t="s">
        <v>4607</v>
      </c>
      <c r="F480" s="849">
        <v>4</v>
      </c>
      <c r="G480" s="849">
        <v>7395.48</v>
      </c>
      <c r="H480" s="849"/>
      <c r="I480" s="849">
        <v>1848.87</v>
      </c>
      <c r="J480" s="849"/>
      <c r="K480" s="849"/>
      <c r="L480" s="849"/>
      <c r="M480" s="849"/>
      <c r="N480" s="849">
        <v>3</v>
      </c>
      <c r="O480" s="849">
        <v>5546.61</v>
      </c>
      <c r="P480" s="837"/>
      <c r="Q480" s="850">
        <v>1848.87</v>
      </c>
    </row>
    <row r="481" spans="1:17" ht="14.4" customHeight="1" x14ac:dyDescent="0.3">
      <c r="A481" s="831" t="s">
        <v>575</v>
      </c>
      <c r="B481" s="832" t="s">
        <v>3880</v>
      </c>
      <c r="C481" s="832" t="s">
        <v>4122</v>
      </c>
      <c r="D481" s="832" t="s">
        <v>4610</v>
      </c>
      <c r="E481" s="832" t="s">
        <v>4611</v>
      </c>
      <c r="F481" s="849"/>
      <c r="G481" s="849"/>
      <c r="H481" s="849"/>
      <c r="I481" s="849"/>
      <c r="J481" s="849"/>
      <c r="K481" s="849"/>
      <c r="L481" s="849"/>
      <c r="M481" s="849"/>
      <c r="N481" s="849">
        <v>1</v>
      </c>
      <c r="O481" s="849">
        <v>2383.64</v>
      </c>
      <c r="P481" s="837"/>
      <c r="Q481" s="850">
        <v>2383.64</v>
      </c>
    </row>
    <row r="482" spans="1:17" ht="14.4" customHeight="1" x14ac:dyDescent="0.3">
      <c r="A482" s="831" t="s">
        <v>575</v>
      </c>
      <c r="B482" s="832" t="s">
        <v>3880</v>
      </c>
      <c r="C482" s="832" t="s">
        <v>4122</v>
      </c>
      <c r="D482" s="832" t="s">
        <v>4612</v>
      </c>
      <c r="E482" s="832" t="s">
        <v>4613</v>
      </c>
      <c r="F482" s="849"/>
      <c r="G482" s="849"/>
      <c r="H482" s="849"/>
      <c r="I482" s="849"/>
      <c r="J482" s="849"/>
      <c r="K482" s="849"/>
      <c r="L482" s="849"/>
      <c r="M482" s="849"/>
      <c r="N482" s="849">
        <v>2</v>
      </c>
      <c r="O482" s="849">
        <v>3025.36</v>
      </c>
      <c r="P482" s="837"/>
      <c r="Q482" s="850">
        <v>1512.68</v>
      </c>
    </row>
    <row r="483" spans="1:17" ht="14.4" customHeight="1" x14ac:dyDescent="0.3">
      <c r="A483" s="831" t="s">
        <v>575</v>
      </c>
      <c r="B483" s="832" t="s">
        <v>3880</v>
      </c>
      <c r="C483" s="832" t="s">
        <v>4122</v>
      </c>
      <c r="D483" s="832" t="s">
        <v>4614</v>
      </c>
      <c r="E483" s="832" t="s">
        <v>4615</v>
      </c>
      <c r="F483" s="849"/>
      <c r="G483" s="849"/>
      <c r="H483" s="849"/>
      <c r="I483" s="849"/>
      <c r="J483" s="849"/>
      <c r="K483" s="849"/>
      <c r="L483" s="849"/>
      <c r="M483" s="849"/>
      <c r="N483" s="849">
        <v>1</v>
      </c>
      <c r="O483" s="849">
        <v>22843.53</v>
      </c>
      <c r="P483" s="837"/>
      <c r="Q483" s="850">
        <v>22843.53</v>
      </c>
    </row>
    <row r="484" spans="1:17" ht="14.4" customHeight="1" x14ac:dyDescent="0.3">
      <c r="A484" s="831" t="s">
        <v>575</v>
      </c>
      <c r="B484" s="832" t="s">
        <v>3880</v>
      </c>
      <c r="C484" s="832" t="s">
        <v>4122</v>
      </c>
      <c r="D484" s="832" t="s">
        <v>4616</v>
      </c>
      <c r="E484" s="832" t="s">
        <v>4617</v>
      </c>
      <c r="F484" s="849"/>
      <c r="G484" s="849"/>
      <c r="H484" s="849"/>
      <c r="I484" s="849"/>
      <c r="J484" s="849"/>
      <c r="K484" s="849"/>
      <c r="L484" s="849"/>
      <c r="M484" s="849"/>
      <c r="N484" s="849">
        <v>3</v>
      </c>
      <c r="O484" s="849">
        <v>8997.7199999999993</v>
      </c>
      <c r="P484" s="837"/>
      <c r="Q484" s="850">
        <v>2999.24</v>
      </c>
    </row>
    <row r="485" spans="1:17" ht="14.4" customHeight="1" x14ac:dyDescent="0.3">
      <c r="A485" s="831" t="s">
        <v>575</v>
      </c>
      <c r="B485" s="832" t="s">
        <v>3880</v>
      </c>
      <c r="C485" s="832" t="s">
        <v>4122</v>
      </c>
      <c r="D485" s="832" t="s">
        <v>4214</v>
      </c>
      <c r="E485" s="832" t="s">
        <v>4215</v>
      </c>
      <c r="F485" s="849">
        <v>2</v>
      </c>
      <c r="G485" s="849">
        <v>16146</v>
      </c>
      <c r="H485" s="849"/>
      <c r="I485" s="849">
        <v>8073</v>
      </c>
      <c r="J485" s="849"/>
      <c r="K485" s="849"/>
      <c r="L485" s="849"/>
      <c r="M485" s="849"/>
      <c r="N485" s="849"/>
      <c r="O485" s="849"/>
      <c r="P485" s="837"/>
      <c r="Q485" s="850"/>
    </row>
    <row r="486" spans="1:17" ht="14.4" customHeight="1" x14ac:dyDescent="0.3">
      <c r="A486" s="831" t="s">
        <v>575</v>
      </c>
      <c r="B486" s="832" t="s">
        <v>3880</v>
      </c>
      <c r="C486" s="832" t="s">
        <v>4122</v>
      </c>
      <c r="D486" s="832" t="s">
        <v>4216</v>
      </c>
      <c r="E486" s="832" t="s">
        <v>4217</v>
      </c>
      <c r="F486" s="849">
        <v>2</v>
      </c>
      <c r="G486" s="849">
        <v>17494</v>
      </c>
      <c r="H486" s="849">
        <v>2</v>
      </c>
      <c r="I486" s="849">
        <v>8747</v>
      </c>
      <c r="J486" s="849">
        <v>1</v>
      </c>
      <c r="K486" s="849">
        <v>8747</v>
      </c>
      <c r="L486" s="849">
        <v>1</v>
      </c>
      <c r="M486" s="849">
        <v>8747</v>
      </c>
      <c r="N486" s="849"/>
      <c r="O486" s="849"/>
      <c r="P486" s="837"/>
      <c r="Q486" s="850"/>
    </row>
    <row r="487" spans="1:17" ht="14.4" customHeight="1" x14ac:dyDescent="0.3">
      <c r="A487" s="831" t="s">
        <v>575</v>
      </c>
      <c r="B487" s="832" t="s">
        <v>3880</v>
      </c>
      <c r="C487" s="832" t="s">
        <v>4122</v>
      </c>
      <c r="D487" s="832" t="s">
        <v>4218</v>
      </c>
      <c r="E487" s="832" t="s">
        <v>4217</v>
      </c>
      <c r="F487" s="849">
        <v>6</v>
      </c>
      <c r="G487" s="849">
        <v>33660</v>
      </c>
      <c r="H487" s="849">
        <v>2</v>
      </c>
      <c r="I487" s="849">
        <v>5610</v>
      </c>
      <c r="J487" s="849">
        <v>3</v>
      </c>
      <c r="K487" s="849">
        <v>16830</v>
      </c>
      <c r="L487" s="849">
        <v>1</v>
      </c>
      <c r="M487" s="849">
        <v>5610</v>
      </c>
      <c r="N487" s="849">
        <v>2</v>
      </c>
      <c r="O487" s="849">
        <v>11220</v>
      </c>
      <c r="P487" s="837">
        <v>0.66666666666666663</v>
      </c>
      <c r="Q487" s="850">
        <v>5610</v>
      </c>
    </row>
    <row r="488" spans="1:17" ht="14.4" customHeight="1" x14ac:dyDescent="0.3">
      <c r="A488" s="831" t="s">
        <v>575</v>
      </c>
      <c r="B488" s="832" t="s">
        <v>3880</v>
      </c>
      <c r="C488" s="832" t="s">
        <v>4122</v>
      </c>
      <c r="D488" s="832" t="s">
        <v>4618</v>
      </c>
      <c r="E488" s="832" t="s">
        <v>4217</v>
      </c>
      <c r="F488" s="849">
        <v>1</v>
      </c>
      <c r="G488" s="849">
        <v>7973</v>
      </c>
      <c r="H488" s="849"/>
      <c r="I488" s="849">
        <v>7973</v>
      </c>
      <c r="J488" s="849"/>
      <c r="K488" s="849"/>
      <c r="L488" s="849"/>
      <c r="M488" s="849"/>
      <c r="N488" s="849"/>
      <c r="O488" s="849"/>
      <c r="P488" s="837"/>
      <c r="Q488" s="850"/>
    </row>
    <row r="489" spans="1:17" ht="14.4" customHeight="1" x14ac:dyDescent="0.3">
      <c r="A489" s="831" t="s">
        <v>575</v>
      </c>
      <c r="B489" s="832" t="s">
        <v>3880</v>
      </c>
      <c r="C489" s="832" t="s">
        <v>4122</v>
      </c>
      <c r="D489" s="832" t="s">
        <v>4219</v>
      </c>
      <c r="E489" s="832" t="s">
        <v>4217</v>
      </c>
      <c r="F489" s="849">
        <v>9</v>
      </c>
      <c r="G489" s="849">
        <v>55386</v>
      </c>
      <c r="H489" s="849">
        <v>3</v>
      </c>
      <c r="I489" s="849">
        <v>6154</v>
      </c>
      <c r="J489" s="849">
        <v>3</v>
      </c>
      <c r="K489" s="849">
        <v>18462</v>
      </c>
      <c r="L489" s="849">
        <v>1</v>
      </c>
      <c r="M489" s="849">
        <v>6154</v>
      </c>
      <c r="N489" s="849">
        <v>2</v>
      </c>
      <c r="O489" s="849">
        <v>12308</v>
      </c>
      <c r="P489" s="837">
        <v>0.66666666666666663</v>
      </c>
      <c r="Q489" s="850">
        <v>6154</v>
      </c>
    </row>
    <row r="490" spans="1:17" ht="14.4" customHeight="1" x14ac:dyDescent="0.3">
      <c r="A490" s="831" t="s">
        <v>575</v>
      </c>
      <c r="B490" s="832" t="s">
        <v>3880</v>
      </c>
      <c r="C490" s="832" t="s">
        <v>4122</v>
      </c>
      <c r="D490" s="832" t="s">
        <v>4225</v>
      </c>
      <c r="E490" s="832" t="s">
        <v>4226</v>
      </c>
      <c r="F490" s="849">
        <v>2</v>
      </c>
      <c r="G490" s="849">
        <v>31961.46</v>
      </c>
      <c r="H490" s="849">
        <v>2</v>
      </c>
      <c r="I490" s="849">
        <v>15980.73</v>
      </c>
      <c r="J490" s="849">
        <v>1</v>
      </c>
      <c r="K490" s="849">
        <v>15980.73</v>
      </c>
      <c r="L490" s="849">
        <v>1</v>
      </c>
      <c r="M490" s="849">
        <v>15980.73</v>
      </c>
      <c r="N490" s="849"/>
      <c r="O490" s="849"/>
      <c r="P490" s="837"/>
      <c r="Q490" s="850"/>
    </row>
    <row r="491" spans="1:17" ht="14.4" customHeight="1" x14ac:dyDescent="0.3">
      <c r="A491" s="831" t="s">
        <v>575</v>
      </c>
      <c r="B491" s="832" t="s">
        <v>3880</v>
      </c>
      <c r="C491" s="832" t="s">
        <v>4122</v>
      </c>
      <c r="D491" s="832" t="s">
        <v>4227</v>
      </c>
      <c r="E491" s="832" t="s">
        <v>4226</v>
      </c>
      <c r="F491" s="849">
        <v>8</v>
      </c>
      <c r="G491" s="849">
        <v>6566.4</v>
      </c>
      <c r="H491" s="849">
        <v>2</v>
      </c>
      <c r="I491" s="849">
        <v>820.8</v>
      </c>
      <c r="J491" s="849">
        <v>4</v>
      </c>
      <c r="K491" s="849">
        <v>3283.2</v>
      </c>
      <c r="L491" s="849">
        <v>1</v>
      </c>
      <c r="M491" s="849">
        <v>820.8</v>
      </c>
      <c r="N491" s="849"/>
      <c r="O491" s="849"/>
      <c r="P491" s="837"/>
      <c r="Q491" s="850"/>
    </row>
    <row r="492" spans="1:17" ht="14.4" customHeight="1" x14ac:dyDescent="0.3">
      <c r="A492" s="831" t="s">
        <v>575</v>
      </c>
      <c r="B492" s="832" t="s">
        <v>3880</v>
      </c>
      <c r="C492" s="832" t="s">
        <v>4122</v>
      </c>
      <c r="D492" s="832" t="s">
        <v>4228</v>
      </c>
      <c r="E492" s="832" t="s">
        <v>4226</v>
      </c>
      <c r="F492" s="849">
        <v>4</v>
      </c>
      <c r="G492" s="849">
        <v>27260.52</v>
      </c>
      <c r="H492" s="849">
        <v>2</v>
      </c>
      <c r="I492" s="849">
        <v>6815.13</v>
      </c>
      <c r="J492" s="849">
        <v>2</v>
      </c>
      <c r="K492" s="849">
        <v>13630.26</v>
      </c>
      <c r="L492" s="849">
        <v>1</v>
      </c>
      <c r="M492" s="849">
        <v>6815.13</v>
      </c>
      <c r="N492" s="849"/>
      <c r="O492" s="849"/>
      <c r="P492" s="837"/>
      <c r="Q492" s="850"/>
    </row>
    <row r="493" spans="1:17" ht="14.4" customHeight="1" x14ac:dyDescent="0.3">
      <c r="A493" s="831" t="s">
        <v>575</v>
      </c>
      <c r="B493" s="832" t="s">
        <v>3880</v>
      </c>
      <c r="C493" s="832" t="s">
        <v>4122</v>
      </c>
      <c r="D493" s="832" t="s">
        <v>4229</v>
      </c>
      <c r="E493" s="832" t="s">
        <v>4230</v>
      </c>
      <c r="F493" s="849">
        <v>5</v>
      </c>
      <c r="G493" s="849">
        <v>110035</v>
      </c>
      <c r="H493" s="849">
        <v>1.6666666666666667</v>
      </c>
      <c r="I493" s="849">
        <v>22007</v>
      </c>
      <c r="J493" s="849">
        <v>3</v>
      </c>
      <c r="K493" s="849">
        <v>66021</v>
      </c>
      <c r="L493" s="849">
        <v>1</v>
      </c>
      <c r="M493" s="849">
        <v>22007</v>
      </c>
      <c r="N493" s="849"/>
      <c r="O493" s="849"/>
      <c r="P493" s="837"/>
      <c r="Q493" s="850"/>
    </row>
    <row r="494" spans="1:17" ht="14.4" customHeight="1" x14ac:dyDescent="0.3">
      <c r="A494" s="831" t="s">
        <v>575</v>
      </c>
      <c r="B494" s="832" t="s">
        <v>3880</v>
      </c>
      <c r="C494" s="832" t="s">
        <v>4122</v>
      </c>
      <c r="D494" s="832" t="s">
        <v>4233</v>
      </c>
      <c r="E494" s="832" t="s">
        <v>4232</v>
      </c>
      <c r="F494" s="849">
        <v>3</v>
      </c>
      <c r="G494" s="849">
        <v>19551</v>
      </c>
      <c r="H494" s="849">
        <v>0.75</v>
      </c>
      <c r="I494" s="849">
        <v>6517</v>
      </c>
      <c r="J494" s="849">
        <v>4</v>
      </c>
      <c r="K494" s="849">
        <v>26068</v>
      </c>
      <c r="L494" s="849">
        <v>1</v>
      </c>
      <c r="M494" s="849">
        <v>6517</v>
      </c>
      <c r="N494" s="849">
        <v>2</v>
      </c>
      <c r="O494" s="849">
        <v>13034</v>
      </c>
      <c r="P494" s="837">
        <v>0.5</v>
      </c>
      <c r="Q494" s="850">
        <v>6517</v>
      </c>
    </row>
    <row r="495" spans="1:17" ht="14.4" customHeight="1" x14ac:dyDescent="0.3">
      <c r="A495" s="831" t="s">
        <v>575</v>
      </c>
      <c r="B495" s="832" t="s">
        <v>3880</v>
      </c>
      <c r="C495" s="832" t="s">
        <v>4122</v>
      </c>
      <c r="D495" s="832" t="s">
        <v>4077</v>
      </c>
      <c r="E495" s="832" t="s">
        <v>4619</v>
      </c>
      <c r="F495" s="849">
        <v>0.3</v>
      </c>
      <c r="G495" s="849">
        <v>7069.44</v>
      </c>
      <c r="H495" s="849"/>
      <c r="I495" s="849">
        <v>23564.799999999999</v>
      </c>
      <c r="J495" s="849"/>
      <c r="K495" s="849"/>
      <c r="L495" s="849"/>
      <c r="M495" s="849"/>
      <c r="N495" s="849"/>
      <c r="O495" s="849"/>
      <c r="P495" s="837"/>
      <c r="Q495" s="850"/>
    </row>
    <row r="496" spans="1:17" ht="14.4" customHeight="1" x14ac:dyDescent="0.3">
      <c r="A496" s="831" t="s">
        <v>575</v>
      </c>
      <c r="B496" s="832" t="s">
        <v>3880</v>
      </c>
      <c r="C496" s="832" t="s">
        <v>4122</v>
      </c>
      <c r="D496" s="832" t="s">
        <v>4236</v>
      </c>
      <c r="E496" s="832" t="s">
        <v>4237</v>
      </c>
      <c r="F496" s="849">
        <v>4</v>
      </c>
      <c r="G496" s="849">
        <v>67652</v>
      </c>
      <c r="H496" s="849"/>
      <c r="I496" s="849">
        <v>16913</v>
      </c>
      <c r="J496" s="849"/>
      <c r="K496" s="849"/>
      <c r="L496" s="849"/>
      <c r="M496" s="849"/>
      <c r="N496" s="849"/>
      <c r="O496" s="849"/>
      <c r="P496" s="837"/>
      <c r="Q496" s="850"/>
    </row>
    <row r="497" spans="1:17" ht="14.4" customHeight="1" x14ac:dyDescent="0.3">
      <c r="A497" s="831" t="s">
        <v>575</v>
      </c>
      <c r="B497" s="832" t="s">
        <v>3880</v>
      </c>
      <c r="C497" s="832" t="s">
        <v>4122</v>
      </c>
      <c r="D497" s="832" t="s">
        <v>4085</v>
      </c>
      <c r="E497" s="832" t="s">
        <v>4239</v>
      </c>
      <c r="F497" s="849"/>
      <c r="G497" s="849"/>
      <c r="H497" s="849"/>
      <c r="I497" s="849"/>
      <c r="J497" s="849">
        <v>0.3</v>
      </c>
      <c r="K497" s="849">
        <v>474.3</v>
      </c>
      <c r="L497" s="849">
        <v>1</v>
      </c>
      <c r="M497" s="849">
        <v>1581</v>
      </c>
      <c r="N497" s="849"/>
      <c r="O497" s="849"/>
      <c r="P497" s="837"/>
      <c r="Q497" s="850"/>
    </row>
    <row r="498" spans="1:17" ht="14.4" customHeight="1" x14ac:dyDescent="0.3">
      <c r="A498" s="831" t="s">
        <v>575</v>
      </c>
      <c r="B498" s="832" t="s">
        <v>3880</v>
      </c>
      <c r="C498" s="832" t="s">
        <v>4122</v>
      </c>
      <c r="D498" s="832" t="s">
        <v>4244</v>
      </c>
      <c r="E498" s="832" t="s">
        <v>4243</v>
      </c>
      <c r="F498" s="849">
        <v>8</v>
      </c>
      <c r="G498" s="849">
        <v>109344</v>
      </c>
      <c r="H498" s="849"/>
      <c r="I498" s="849">
        <v>13668</v>
      </c>
      <c r="J498" s="849"/>
      <c r="K498" s="849"/>
      <c r="L498" s="849"/>
      <c r="M498" s="849"/>
      <c r="N498" s="849"/>
      <c r="O498" s="849"/>
      <c r="P498" s="837"/>
      <c r="Q498" s="850"/>
    </row>
    <row r="499" spans="1:17" ht="14.4" customHeight="1" x14ac:dyDescent="0.3">
      <c r="A499" s="831" t="s">
        <v>575</v>
      </c>
      <c r="B499" s="832" t="s">
        <v>3880</v>
      </c>
      <c r="C499" s="832" t="s">
        <v>4122</v>
      </c>
      <c r="D499" s="832" t="s">
        <v>4245</v>
      </c>
      <c r="E499" s="832" t="s">
        <v>4243</v>
      </c>
      <c r="F499" s="849">
        <v>8</v>
      </c>
      <c r="G499" s="849">
        <v>26821.119999999999</v>
      </c>
      <c r="H499" s="849"/>
      <c r="I499" s="849">
        <v>3352.64</v>
      </c>
      <c r="J499" s="849"/>
      <c r="K499" s="849"/>
      <c r="L499" s="849"/>
      <c r="M499" s="849"/>
      <c r="N499" s="849"/>
      <c r="O499" s="849"/>
      <c r="P499" s="837"/>
      <c r="Q499" s="850"/>
    </row>
    <row r="500" spans="1:17" ht="14.4" customHeight="1" x14ac:dyDescent="0.3">
      <c r="A500" s="831" t="s">
        <v>575</v>
      </c>
      <c r="B500" s="832" t="s">
        <v>3880</v>
      </c>
      <c r="C500" s="832" t="s">
        <v>4122</v>
      </c>
      <c r="D500" s="832" t="s">
        <v>4246</v>
      </c>
      <c r="E500" s="832" t="s">
        <v>4243</v>
      </c>
      <c r="F500" s="849">
        <v>4</v>
      </c>
      <c r="G500" s="849">
        <v>12855.04</v>
      </c>
      <c r="H500" s="849"/>
      <c r="I500" s="849">
        <v>3213.76</v>
      </c>
      <c r="J500" s="849"/>
      <c r="K500" s="849"/>
      <c r="L500" s="849"/>
      <c r="M500" s="849"/>
      <c r="N500" s="849"/>
      <c r="O500" s="849"/>
      <c r="P500" s="837"/>
      <c r="Q500" s="850"/>
    </row>
    <row r="501" spans="1:17" ht="14.4" customHeight="1" x14ac:dyDescent="0.3">
      <c r="A501" s="831" t="s">
        <v>575</v>
      </c>
      <c r="B501" s="832" t="s">
        <v>3880</v>
      </c>
      <c r="C501" s="832" t="s">
        <v>4122</v>
      </c>
      <c r="D501" s="832" t="s">
        <v>4247</v>
      </c>
      <c r="E501" s="832" t="s">
        <v>4243</v>
      </c>
      <c r="F501" s="849">
        <v>4</v>
      </c>
      <c r="G501" s="849">
        <v>17141.439999999999</v>
      </c>
      <c r="H501" s="849"/>
      <c r="I501" s="849">
        <v>4285.3599999999997</v>
      </c>
      <c r="J501" s="849"/>
      <c r="K501" s="849"/>
      <c r="L501" s="849"/>
      <c r="M501" s="849"/>
      <c r="N501" s="849"/>
      <c r="O501" s="849"/>
      <c r="P501" s="837"/>
      <c r="Q501" s="850"/>
    </row>
    <row r="502" spans="1:17" ht="14.4" customHeight="1" x14ac:dyDescent="0.3">
      <c r="A502" s="831" t="s">
        <v>575</v>
      </c>
      <c r="B502" s="832" t="s">
        <v>3880</v>
      </c>
      <c r="C502" s="832" t="s">
        <v>4122</v>
      </c>
      <c r="D502" s="832" t="s">
        <v>4620</v>
      </c>
      <c r="E502" s="832" t="s">
        <v>4621</v>
      </c>
      <c r="F502" s="849"/>
      <c r="G502" s="849"/>
      <c r="H502" s="849"/>
      <c r="I502" s="849"/>
      <c r="J502" s="849">
        <v>3</v>
      </c>
      <c r="K502" s="849">
        <v>33846</v>
      </c>
      <c r="L502" s="849">
        <v>1</v>
      </c>
      <c r="M502" s="849">
        <v>11282</v>
      </c>
      <c r="N502" s="849"/>
      <c r="O502" s="849"/>
      <c r="P502" s="837"/>
      <c r="Q502" s="850"/>
    </row>
    <row r="503" spans="1:17" ht="14.4" customHeight="1" x14ac:dyDescent="0.3">
      <c r="A503" s="831" t="s">
        <v>575</v>
      </c>
      <c r="B503" s="832" t="s">
        <v>3880</v>
      </c>
      <c r="C503" s="832" t="s">
        <v>4122</v>
      </c>
      <c r="D503" s="832" t="s">
        <v>4622</v>
      </c>
      <c r="E503" s="832" t="s">
        <v>4621</v>
      </c>
      <c r="F503" s="849">
        <v>2</v>
      </c>
      <c r="G503" s="849">
        <v>14142</v>
      </c>
      <c r="H503" s="849"/>
      <c r="I503" s="849">
        <v>7071</v>
      </c>
      <c r="J503" s="849"/>
      <c r="K503" s="849"/>
      <c r="L503" s="849"/>
      <c r="M503" s="849"/>
      <c r="N503" s="849"/>
      <c r="O503" s="849"/>
      <c r="P503" s="837"/>
      <c r="Q503" s="850"/>
    </row>
    <row r="504" spans="1:17" ht="14.4" customHeight="1" x14ac:dyDescent="0.3">
      <c r="A504" s="831" t="s">
        <v>575</v>
      </c>
      <c r="B504" s="832" t="s">
        <v>3880</v>
      </c>
      <c r="C504" s="832" t="s">
        <v>4122</v>
      </c>
      <c r="D504" s="832" t="s">
        <v>4248</v>
      </c>
      <c r="E504" s="832" t="s">
        <v>4249</v>
      </c>
      <c r="F504" s="849"/>
      <c r="G504" s="849"/>
      <c r="H504" s="849"/>
      <c r="I504" s="849"/>
      <c r="J504" s="849">
        <v>1</v>
      </c>
      <c r="K504" s="849">
        <v>3072.82</v>
      </c>
      <c r="L504" s="849">
        <v>1</v>
      </c>
      <c r="M504" s="849">
        <v>3072.82</v>
      </c>
      <c r="N504" s="849"/>
      <c r="O504" s="849"/>
      <c r="P504" s="837"/>
      <c r="Q504" s="850"/>
    </row>
    <row r="505" spans="1:17" ht="14.4" customHeight="1" x14ac:dyDescent="0.3">
      <c r="A505" s="831" t="s">
        <v>575</v>
      </c>
      <c r="B505" s="832" t="s">
        <v>3880</v>
      </c>
      <c r="C505" s="832" t="s">
        <v>4122</v>
      </c>
      <c r="D505" s="832" t="s">
        <v>4250</v>
      </c>
      <c r="E505" s="832" t="s">
        <v>4249</v>
      </c>
      <c r="F505" s="849"/>
      <c r="G505" s="849"/>
      <c r="H505" s="849"/>
      <c r="I505" s="849"/>
      <c r="J505" s="849">
        <v>2</v>
      </c>
      <c r="K505" s="849">
        <v>949.3</v>
      </c>
      <c r="L505" s="849">
        <v>1</v>
      </c>
      <c r="M505" s="849">
        <v>474.65</v>
      </c>
      <c r="N505" s="849"/>
      <c r="O505" s="849"/>
      <c r="P505" s="837"/>
      <c r="Q505" s="850"/>
    </row>
    <row r="506" spans="1:17" ht="14.4" customHeight="1" x14ac:dyDescent="0.3">
      <c r="A506" s="831" t="s">
        <v>575</v>
      </c>
      <c r="B506" s="832" t="s">
        <v>3880</v>
      </c>
      <c r="C506" s="832" t="s">
        <v>4122</v>
      </c>
      <c r="D506" s="832" t="s">
        <v>4623</v>
      </c>
      <c r="E506" s="832" t="s">
        <v>4624</v>
      </c>
      <c r="F506" s="849"/>
      <c r="G506" s="849"/>
      <c r="H506" s="849"/>
      <c r="I506" s="849"/>
      <c r="J506" s="849">
        <v>7</v>
      </c>
      <c r="K506" s="849">
        <v>1095.43</v>
      </c>
      <c r="L506" s="849">
        <v>1</v>
      </c>
      <c r="M506" s="849">
        <v>156.49</v>
      </c>
      <c r="N506" s="849"/>
      <c r="O506" s="849"/>
      <c r="P506" s="837"/>
      <c r="Q506" s="850"/>
    </row>
    <row r="507" spans="1:17" ht="14.4" customHeight="1" x14ac:dyDescent="0.3">
      <c r="A507" s="831" t="s">
        <v>575</v>
      </c>
      <c r="B507" s="832" t="s">
        <v>3880</v>
      </c>
      <c r="C507" s="832" t="s">
        <v>4122</v>
      </c>
      <c r="D507" s="832" t="s">
        <v>4625</v>
      </c>
      <c r="E507" s="832" t="s">
        <v>4249</v>
      </c>
      <c r="F507" s="849"/>
      <c r="G507" s="849"/>
      <c r="H507" s="849"/>
      <c r="I507" s="849"/>
      <c r="J507" s="849"/>
      <c r="K507" s="849"/>
      <c r="L507" s="849"/>
      <c r="M507" s="849"/>
      <c r="N507" s="849">
        <v>11</v>
      </c>
      <c r="O507" s="849">
        <v>1721.39</v>
      </c>
      <c r="P507" s="837"/>
      <c r="Q507" s="850">
        <v>156.49</v>
      </c>
    </row>
    <row r="508" spans="1:17" ht="14.4" customHeight="1" x14ac:dyDescent="0.3">
      <c r="A508" s="831" t="s">
        <v>575</v>
      </c>
      <c r="B508" s="832" t="s">
        <v>3880</v>
      </c>
      <c r="C508" s="832" t="s">
        <v>4122</v>
      </c>
      <c r="D508" s="832" t="s">
        <v>4626</v>
      </c>
      <c r="E508" s="832" t="s">
        <v>4249</v>
      </c>
      <c r="F508" s="849">
        <v>9</v>
      </c>
      <c r="G508" s="849">
        <v>1548.36</v>
      </c>
      <c r="H508" s="849"/>
      <c r="I508" s="849">
        <v>172.04</v>
      </c>
      <c r="J508" s="849"/>
      <c r="K508" s="849"/>
      <c r="L508" s="849"/>
      <c r="M508" s="849"/>
      <c r="N508" s="849">
        <v>1</v>
      </c>
      <c r="O508" s="849">
        <v>172.04</v>
      </c>
      <c r="P508" s="837"/>
      <c r="Q508" s="850">
        <v>172.04</v>
      </c>
    </row>
    <row r="509" spans="1:17" ht="14.4" customHeight="1" x14ac:dyDescent="0.3">
      <c r="A509" s="831" t="s">
        <v>575</v>
      </c>
      <c r="B509" s="832" t="s">
        <v>3880</v>
      </c>
      <c r="C509" s="832" t="s">
        <v>4122</v>
      </c>
      <c r="D509" s="832" t="s">
        <v>4627</v>
      </c>
      <c r="E509" s="832" t="s">
        <v>4249</v>
      </c>
      <c r="F509" s="849">
        <v>2</v>
      </c>
      <c r="G509" s="849">
        <v>393.82</v>
      </c>
      <c r="H509" s="849"/>
      <c r="I509" s="849">
        <v>196.91</v>
      </c>
      <c r="J509" s="849"/>
      <c r="K509" s="849"/>
      <c r="L509" s="849"/>
      <c r="M509" s="849"/>
      <c r="N509" s="849"/>
      <c r="O509" s="849"/>
      <c r="P509" s="837"/>
      <c r="Q509" s="850"/>
    </row>
    <row r="510" spans="1:17" ht="14.4" customHeight="1" x14ac:dyDescent="0.3">
      <c r="A510" s="831" t="s">
        <v>575</v>
      </c>
      <c r="B510" s="832" t="s">
        <v>3880</v>
      </c>
      <c r="C510" s="832" t="s">
        <v>4122</v>
      </c>
      <c r="D510" s="832" t="s">
        <v>4628</v>
      </c>
      <c r="E510" s="832" t="s">
        <v>4249</v>
      </c>
      <c r="F510" s="849"/>
      <c r="G510" s="849"/>
      <c r="H510" s="849"/>
      <c r="I510" s="849"/>
      <c r="J510" s="849"/>
      <c r="K510" s="849"/>
      <c r="L510" s="849"/>
      <c r="M510" s="849"/>
      <c r="N510" s="849">
        <v>1</v>
      </c>
      <c r="O510" s="849">
        <v>312.98</v>
      </c>
      <c r="P510" s="837"/>
      <c r="Q510" s="850">
        <v>312.98</v>
      </c>
    </row>
    <row r="511" spans="1:17" ht="14.4" customHeight="1" x14ac:dyDescent="0.3">
      <c r="A511" s="831" t="s">
        <v>575</v>
      </c>
      <c r="B511" s="832" t="s">
        <v>3880</v>
      </c>
      <c r="C511" s="832" t="s">
        <v>4122</v>
      </c>
      <c r="D511" s="832" t="s">
        <v>4629</v>
      </c>
      <c r="E511" s="832" t="s">
        <v>4249</v>
      </c>
      <c r="F511" s="849">
        <v>2</v>
      </c>
      <c r="G511" s="849">
        <v>750.32</v>
      </c>
      <c r="H511" s="849"/>
      <c r="I511" s="849">
        <v>375.16</v>
      </c>
      <c r="J511" s="849"/>
      <c r="K511" s="849"/>
      <c r="L511" s="849"/>
      <c r="M511" s="849"/>
      <c r="N511" s="849">
        <v>2</v>
      </c>
      <c r="O511" s="849">
        <v>750.32</v>
      </c>
      <c r="P511" s="837"/>
      <c r="Q511" s="850">
        <v>375.16</v>
      </c>
    </row>
    <row r="512" spans="1:17" ht="14.4" customHeight="1" x14ac:dyDescent="0.3">
      <c r="A512" s="831" t="s">
        <v>575</v>
      </c>
      <c r="B512" s="832" t="s">
        <v>3880</v>
      </c>
      <c r="C512" s="832" t="s">
        <v>4122</v>
      </c>
      <c r="D512" s="832" t="s">
        <v>4251</v>
      </c>
      <c r="E512" s="832" t="s">
        <v>4252</v>
      </c>
      <c r="F512" s="849">
        <v>4</v>
      </c>
      <c r="G512" s="849">
        <v>13080</v>
      </c>
      <c r="H512" s="849"/>
      <c r="I512" s="849">
        <v>3270</v>
      </c>
      <c r="J512" s="849"/>
      <c r="K512" s="849"/>
      <c r="L512" s="849"/>
      <c r="M512" s="849"/>
      <c r="N512" s="849"/>
      <c r="O512" s="849"/>
      <c r="P512" s="837"/>
      <c r="Q512" s="850"/>
    </row>
    <row r="513" spans="1:17" ht="14.4" customHeight="1" x14ac:dyDescent="0.3">
      <c r="A513" s="831" t="s">
        <v>575</v>
      </c>
      <c r="B513" s="832" t="s">
        <v>3880</v>
      </c>
      <c r="C513" s="832" t="s">
        <v>4122</v>
      </c>
      <c r="D513" s="832" t="s">
        <v>4253</v>
      </c>
      <c r="E513" s="832" t="s">
        <v>4252</v>
      </c>
      <c r="F513" s="849">
        <v>2</v>
      </c>
      <c r="G513" s="849">
        <v>12622</v>
      </c>
      <c r="H513" s="849"/>
      <c r="I513" s="849">
        <v>6311</v>
      </c>
      <c r="J513" s="849"/>
      <c r="K513" s="849"/>
      <c r="L513" s="849"/>
      <c r="M513" s="849"/>
      <c r="N513" s="849"/>
      <c r="O513" s="849"/>
      <c r="P513" s="837"/>
      <c r="Q513" s="850"/>
    </row>
    <row r="514" spans="1:17" ht="14.4" customHeight="1" x14ac:dyDescent="0.3">
      <c r="A514" s="831" t="s">
        <v>575</v>
      </c>
      <c r="B514" s="832" t="s">
        <v>3880</v>
      </c>
      <c r="C514" s="832" t="s">
        <v>4122</v>
      </c>
      <c r="D514" s="832" t="s">
        <v>4254</v>
      </c>
      <c r="E514" s="832" t="s">
        <v>4252</v>
      </c>
      <c r="F514" s="849">
        <v>4</v>
      </c>
      <c r="G514" s="849">
        <v>40480</v>
      </c>
      <c r="H514" s="849"/>
      <c r="I514" s="849">
        <v>10120</v>
      </c>
      <c r="J514" s="849"/>
      <c r="K514" s="849"/>
      <c r="L514" s="849"/>
      <c r="M514" s="849"/>
      <c r="N514" s="849"/>
      <c r="O514" s="849"/>
      <c r="P514" s="837"/>
      <c r="Q514" s="850"/>
    </row>
    <row r="515" spans="1:17" ht="14.4" customHeight="1" x14ac:dyDescent="0.3">
      <c r="A515" s="831" t="s">
        <v>575</v>
      </c>
      <c r="B515" s="832" t="s">
        <v>3880</v>
      </c>
      <c r="C515" s="832" t="s">
        <v>4122</v>
      </c>
      <c r="D515" s="832" t="s">
        <v>4630</v>
      </c>
      <c r="E515" s="832" t="s">
        <v>4631</v>
      </c>
      <c r="F515" s="849">
        <v>1</v>
      </c>
      <c r="G515" s="849">
        <v>4646.54</v>
      </c>
      <c r="H515" s="849"/>
      <c r="I515" s="849">
        <v>4646.54</v>
      </c>
      <c r="J515" s="849"/>
      <c r="K515" s="849"/>
      <c r="L515" s="849"/>
      <c r="M515" s="849"/>
      <c r="N515" s="849"/>
      <c r="O515" s="849"/>
      <c r="P515" s="837"/>
      <c r="Q515" s="850"/>
    </row>
    <row r="516" spans="1:17" ht="14.4" customHeight="1" x14ac:dyDescent="0.3">
      <c r="A516" s="831" t="s">
        <v>575</v>
      </c>
      <c r="B516" s="832" t="s">
        <v>3880</v>
      </c>
      <c r="C516" s="832" t="s">
        <v>4122</v>
      </c>
      <c r="D516" s="832" t="s">
        <v>4259</v>
      </c>
      <c r="E516" s="832" t="s">
        <v>4189</v>
      </c>
      <c r="F516" s="849"/>
      <c r="G516" s="849"/>
      <c r="H516" s="849"/>
      <c r="I516" s="849"/>
      <c r="J516" s="849">
        <v>2</v>
      </c>
      <c r="K516" s="849">
        <v>21311.78</v>
      </c>
      <c r="L516" s="849">
        <v>1</v>
      </c>
      <c r="M516" s="849">
        <v>10655.89</v>
      </c>
      <c r="N516" s="849">
        <v>1</v>
      </c>
      <c r="O516" s="849">
        <v>10655.89</v>
      </c>
      <c r="P516" s="837">
        <v>0.5</v>
      </c>
      <c r="Q516" s="850">
        <v>10655.89</v>
      </c>
    </row>
    <row r="517" spans="1:17" ht="14.4" customHeight="1" x14ac:dyDescent="0.3">
      <c r="A517" s="831" t="s">
        <v>575</v>
      </c>
      <c r="B517" s="832" t="s">
        <v>3880</v>
      </c>
      <c r="C517" s="832" t="s">
        <v>4122</v>
      </c>
      <c r="D517" s="832" t="s">
        <v>4632</v>
      </c>
      <c r="E517" s="832" t="s">
        <v>4283</v>
      </c>
      <c r="F517" s="849">
        <v>2</v>
      </c>
      <c r="G517" s="849">
        <v>12850</v>
      </c>
      <c r="H517" s="849">
        <v>0.66666666666666663</v>
      </c>
      <c r="I517" s="849">
        <v>6425</v>
      </c>
      <c r="J517" s="849">
        <v>3</v>
      </c>
      <c r="K517" s="849">
        <v>19275</v>
      </c>
      <c r="L517" s="849">
        <v>1</v>
      </c>
      <c r="M517" s="849">
        <v>6425</v>
      </c>
      <c r="N517" s="849"/>
      <c r="O517" s="849"/>
      <c r="P517" s="837"/>
      <c r="Q517" s="850"/>
    </row>
    <row r="518" spans="1:17" ht="14.4" customHeight="1" x14ac:dyDescent="0.3">
      <c r="A518" s="831" t="s">
        <v>575</v>
      </c>
      <c r="B518" s="832" t="s">
        <v>3880</v>
      </c>
      <c r="C518" s="832" t="s">
        <v>4122</v>
      </c>
      <c r="D518" s="832" t="s">
        <v>4263</v>
      </c>
      <c r="E518" s="832" t="s">
        <v>4264</v>
      </c>
      <c r="F518" s="849">
        <v>6</v>
      </c>
      <c r="G518" s="849">
        <v>9706.56</v>
      </c>
      <c r="H518" s="849"/>
      <c r="I518" s="849">
        <v>1617.76</v>
      </c>
      <c r="J518" s="849"/>
      <c r="K518" s="849"/>
      <c r="L518" s="849"/>
      <c r="M518" s="849"/>
      <c r="N518" s="849"/>
      <c r="O518" s="849"/>
      <c r="P518" s="837"/>
      <c r="Q518" s="850"/>
    </row>
    <row r="519" spans="1:17" ht="14.4" customHeight="1" x14ac:dyDescent="0.3">
      <c r="A519" s="831" t="s">
        <v>575</v>
      </c>
      <c r="B519" s="832" t="s">
        <v>3880</v>
      </c>
      <c r="C519" s="832" t="s">
        <v>4122</v>
      </c>
      <c r="D519" s="832" t="s">
        <v>4633</v>
      </c>
      <c r="E519" s="832" t="s">
        <v>4170</v>
      </c>
      <c r="F519" s="849"/>
      <c r="G519" s="849"/>
      <c r="H519" s="849"/>
      <c r="I519" s="849"/>
      <c r="J519" s="849"/>
      <c r="K519" s="849"/>
      <c r="L519" s="849"/>
      <c r="M519" s="849"/>
      <c r="N519" s="849">
        <v>1</v>
      </c>
      <c r="O519" s="849">
        <v>6919</v>
      </c>
      <c r="P519" s="837"/>
      <c r="Q519" s="850">
        <v>6919</v>
      </c>
    </row>
    <row r="520" spans="1:17" ht="14.4" customHeight="1" x14ac:dyDescent="0.3">
      <c r="A520" s="831" t="s">
        <v>575</v>
      </c>
      <c r="B520" s="832" t="s">
        <v>3880</v>
      </c>
      <c r="C520" s="832" t="s">
        <v>4122</v>
      </c>
      <c r="D520" s="832" t="s">
        <v>4634</v>
      </c>
      <c r="E520" s="832" t="s">
        <v>4635</v>
      </c>
      <c r="F520" s="849">
        <v>1</v>
      </c>
      <c r="G520" s="849">
        <v>4385.37</v>
      </c>
      <c r="H520" s="849"/>
      <c r="I520" s="849">
        <v>4385.37</v>
      </c>
      <c r="J520" s="849"/>
      <c r="K520" s="849"/>
      <c r="L520" s="849"/>
      <c r="M520" s="849"/>
      <c r="N520" s="849"/>
      <c r="O520" s="849"/>
      <c r="P520" s="837"/>
      <c r="Q520" s="850"/>
    </row>
    <row r="521" spans="1:17" ht="14.4" customHeight="1" x14ac:dyDescent="0.3">
      <c r="A521" s="831" t="s">
        <v>575</v>
      </c>
      <c r="B521" s="832" t="s">
        <v>3880</v>
      </c>
      <c r="C521" s="832" t="s">
        <v>4122</v>
      </c>
      <c r="D521" s="832" t="s">
        <v>4267</v>
      </c>
      <c r="E521" s="832" t="s">
        <v>4268</v>
      </c>
      <c r="F521" s="849">
        <v>1</v>
      </c>
      <c r="G521" s="849">
        <v>10353.27</v>
      </c>
      <c r="H521" s="849"/>
      <c r="I521" s="849">
        <v>10353.27</v>
      </c>
      <c r="J521" s="849"/>
      <c r="K521" s="849"/>
      <c r="L521" s="849"/>
      <c r="M521" s="849"/>
      <c r="N521" s="849"/>
      <c r="O521" s="849"/>
      <c r="P521" s="837"/>
      <c r="Q521" s="850"/>
    </row>
    <row r="522" spans="1:17" ht="14.4" customHeight="1" x14ac:dyDescent="0.3">
      <c r="A522" s="831" t="s">
        <v>575</v>
      </c>
      <c r="B522" s="832" t="s">
        <v>3880</v>
      </c>
      <c r="C522" s="832" t="s">
        <v>4122</v>
      </c>
      <c r="D522" s="832" t="s">
        <v>4273</v>
      </c>
      <c r="E522" s="832" t="s">
        <v>4274</v>
      </c>
      <c r="F522" s="849">
        <v>2</v>
      </c>
      <c r="G522" s="849">
        <v>66516</v>
      </c>
      <c r="H522" s="849"/>
      <c r="I522" s="849">
        <v>33258</v>
      </c>
      <c r="J522" s="849"/>
      <c r="K522" s="849"/>
      <c r="L522" s="849"/>
      <c r="M522" s="849"/>
      <c r="N522" s="849"/>
      <c r="O522" s="849"/>
      <c r="P522" s="837"/>
      <c r="Q522" s="850"/>
    </row>
    <row r="523" spans="1:17" ht="14.4" customHeight="1" x14ac:dyDescent="0.3">
      <c r="A523" s="831" t="s">
        <v>575</v>
      </c>
      <c r="B523" s="832" t="s">
        <v>3880</v>
      </c>
      <c r="C523" s="832" t="s">
        <v>4122</v>
      </c>
      <c r="D523" s="832" t="s">
        <v>4275</v>
      </c>
      <c r="E523" s="832" t="s">
        <v>4276</v>
      </c>
      <c r="F523" s="849">
        <v>1</v>
      </c>
      <c r="G523" s="849">
        <v>69250</v>
      </c>
      <c r="H523" s="849">
        <v>1</v>
      </c>
      <c r="I523" s="849">
        <v>69250</v>
      </c>
      <c r="J523" s="849">
        <v>1</v>
      </c>
      <c r="K523" s="849">
        <v>69250</v>
      </c>
      <c r="L523" s="849">
        <v>1</v>
      </c>
      <c r="M523" s="849">
        <v>69250</v>
      </c>
      <c r="N523" s="849"/>
      <c r="O523" s="849"/>
      <c r="P523" s="837"/>
      <c r="Q523" s="850"/>
    </row>
    <row r="524" spans="1:17" ht="14.4" customHeight="1" x14ac:dyDescent="0.3">
      <c r="A524" s="831" t="s">
        <v>575</v>
      </c>
      <c r="B524" s="832" t="s">
        <v>3880</v>
      </c>
      <c r="C524" s="832" t="s">
        <v>4122</v>
      </c>
      <c r="D524" s="832" t="s">
        <v>4636</v>
      </c>
      <c r="E524" s="832" t="s">
        <v>4637</v>
      </c>
      <c r="F524" s="849">
        <v>2</v>
      </c>
      <c r="G524" s="849">
        <v>159968</v>
      </c>
      <c r="H524" s="849"/>
      <c r="I524" s="849">
        <v>79984</v>
      </c>
      <c r="J524" s="849"/>
      <c r="K524" s="849"/>
      <c r="L524" s="849"/>
      <c r="M524" s="849"/>
      <c r="N524" s="849"/>
      <c r="O524" s="849"/>
      <c r="P524" s="837"/>
      <c r="Q524" s="850"/>
    </row>
    <row r="525" spans="1:17" ht="14.4" customHeight="1" x14ac:dyDescent="0.3">
      <c r="A525" s="831" t="s">
        <v>575</v>
      </c>
      <c r="B525" s="832" t="s">
        <v>3880</v>
      </c>
      <c r="C525" s="832" t="s">
        <v>4122</v>
      </c>
      <c r="D525" s="832" t="s">
        <v>4282</v>
      </c>
      <c r="E525" s="832" t="s">
        <v>4283</v>
      </c>
      <c r="F525" s="849"/>
      <c r="G525" s="849"/>
      <c r="H525" s="849"/>
      <c r="I525" s="849"/>
      <c r="J525" s="849">
        <v>1</v>
      </c>
      <c r="K525" s="849">
        <v>3480</v>
      </c>
      <c r="L525" s="849">
        <v>1</v>
      </c>
      <c r="M525" s="849">
        <v>3480</v>
      </c>
      <c r="N525" s="849"/>
      <c r="O525" s="849"/>
      <c r="P525" s="837"/>
      <c r="Q525" s="850"/>
    </row>
    <row r="526" spans="1:17" ht="14.4" customHeight="1" x14ac:dyDescent="0.3">
      <c r="A526" s="831" t="s">
        <v>575</v>
      </c>
      <c r="B526" s="832" t="s">
        <v>3880</v>
      </c>
      <c r="C526" s="832" t="s">
        <v>4122</v>
      </c>
      <c r="D526" s="832" t="s">
        <v>4284</v>
      </c>
      <c r="E526" s="832" t="s">
        <v>4177</v>
      </c>
      <c r="F526" s="849">
        <v>3</v>
      </c>
      <c r="G526" s="849">
        <v>12681.99</v>
      </c>
      <c r="H526" s="849">
        <v>1</v>
      </c>
      <c r="I526" s="849">
        <v>4227.33</v>
      </c>
      <c r="J526" s="849">
        <v>3</v>
      </c>
      <c r="K526" s="849">
        <v>12681.99</v>
      </c>
      <c r="L526" s="849">
        <v>1</v>
      </c>
      <c r="M526" s="849">
        <v>4227.33</v>
      </c>
      <c r="N526" s="849">
        <v>3</v>
      </c>
      <c r="O526" s="849">
        <v>12681.99</v>
      </c>
      <c r="P526" s="837">
        <v>1</v>
      </c>
      <c r="Q526" s="850">
        <v>4227.33</v>
      </c>
    </row>
    <row r="527" spans="1:17" ht="14.4" customHeight="1" x14ac:dyDescent="0.3">
      <c r="A527" s="831" t="s">
        <v>575</v>
      </c>
      <c r="B527" s="832" t="s">
        <v>3880</v>
      </c>
      <c r="C527" s="832" t="s">
        <v>4122</v>
      </c>
      <c r="D527" s="832" t="s">
        <v>4638</v>
      </c>
      <c r="E527" s="832" t="s">
        <v>4144</v>
      </c>
      <c r="F527" s="849">
        <v>3</v>
      </c>
      <c r="G527" s="849">
        <v>8955</v>
      </c>
      <c r="H527" s="849">
        <v>3</v>
      </c>
      <c r="I527" s="849">
        <v>2985</v>
      </c>
      <c r="J527" s="849">
        <v>1</v>
      </c>
      <c r="K527" s="849">
        <v>2985</v>
      </c>
      <c r="L527" s="849">
        <v>1</v>
      </c>
      <c r="M527" s="849">
        <v>2985</v>
      </c>
      <c r="N527" s="849">
        <v>1</v>
      </c>
      <c r="O527" s="849">
        <v>2985</v>
      </c>
      <c r="P527" s="837">
        <v>1</v>
      </c>
      <c r="Q527" s="850">
        <v>2985</v>
      </c>
    </row>
    <row r="528" spans="1:17" ht="14.4" customHeight="1" x14ac:dyDescent="0.3">
      <c r="A528" s="831" t="s">
        <v>575</v>
      </c>
      <c r="B528" s="832" t="s">
        <v>3880</v>
      </c>
      <c r="C528" s="832" t="s">
        <v>4122</v>
      </c>
      <c r="D528" s="832" t="s">
        <v>4290</v>
      </c>
      <c r="E528" s="832" t="s">
        <v>4291</v>
      </c>
      <c r="F528" s="849"/>
      <c r="G528" s="849"/>
      <c r="H528" s="849"/>
      <c r="I528" s="849"/>
      <c r="J528" s="849">
        <v>1</v>
      </c>
      <c r="K528" s="849">
        <v>14750.56</v>
      </c>
      <c r="L528" s="849">
        <v>1</v>
      </c>
      <c r="M528" s="849">
        <v>14750.56</v>
      </c>
      <c r="N528" s="849"/>
      <c r="O528" s="849"/>
      <c r="P528" s="837"/>
      <c r="Q528" s="850"/>
    </row>
    <row r="529" spans="1:17" ht="14.4" customHeight="1" x14ac:dyDescent="0.3">
      <c r="A529" s="831" t="s">
        <v>575</v>
      </c>
      <c r="B529" s="832" t="s">
        <v>3880</v>
      </c>
      <c r="C529" s="832" t="s">
        <v>4122</v>
      </c>
      <c r="D529" s="832" t="s">
        <v>4294</v>
      </c>
      <c r="E529" s="832" t="s">
        <v>4205</v>
      </c>
      <c r="F529" s="849">
        <v>1</v>
      </c>
      <c r="G529" s="849">
        <v>57042</v>
      </c>
      <c r="H529" s="849">
        <v>0.5</v>
      </c>
      <c r="I529" s="849">
        <v>57042</v>
      </c>
      <c r="J529" s="849">
        <v>2</v>
      </c>
      <c r="K529" s="849">
        <v>114084</v>
      </c>
      <c r="L529" s="849">
        <v>1</v>
      </c>
      <c r="M529" s="849">
        <v>57042</v>
      </c>
      <c r="N529" s="849">
        <v>1</v>
      </c>
      <c r="O529" s="849">
        <v>57042</v>
      </c>
      <c r="P529" s="837">
        <v>0.5</v>
      </c>
      <c r="Q529" s="850">
        <v>57042</v>
      </c>
    </row>
    <row r="530" spans="1:17" ht="14.4" customHeight="1" x14ac:dyDescent="0.3">
      <c r="A530" s="831" t="s">
        <v>575</v>
      </c>
      <c r="B530" s="832" t="s">
        <v>3880</v>
      </c>
      <c r="C530" s="832" t="s">
        <v>4122</v>
      </c>
      <c r="D530" s="832" t="s">
        <v>4639</v>
      </c>
      <c r="E530" s="832" t="s">
        <v>4640</v>
      </c>
      <c r="F530" s="849"/>
      <c r="G530" s="849"/>
      <c r="H530" s="849"/>
      <c r="I530" s="849"/>
      <c r="J530" s="849"/>
      <c r="K530" s="849"/>
      <c r="L530" s="849"/>
      <c r="M530" s="849"/>
      <c r="N530" s="849">
        <v>1</v>
      </c>
      <c r="O530" s="849">
        <v>1075.75</v>
      </c>
      <c r="P530" s="837"/>
      <c r="Q530" s="850">
        <v>1075.75</v>
      </c>
    </row>
    <row r="531" spans="1:17" ht="14.4" customHeight="1" x14ac:dyDescent="0.3">
      <c r="A531" s="831" t="s">
        <v>575</v>
      </c>
      <c r="B531" s="832" t="s">
        <v>3880</v>
      </c>
      <c r="C531" s="832" t="s">
        <v>4122</v>
      </c>
      <c r="D531" s="832" t="s">
        <v>4641</v>
      </c>
      <c r="E531" s="832" t="s">
        <v>4144</v>
      </c>
      <c r="F531" s="849">
        <v>1</v>
      </c>
      <c r="G531" s="849">
        <v>3336</v>
      </c>
      <c r="H531" s="849"/>
      <c r="I531" s="849">
        <v>3336</v>
      </c>
      <c r="J531" s="849"/>
      <c r="K531" s="849"/>
      <c r="L531" s="849"/>
      <c r="M531" s="849"/>
      <c r="N531" s="849"/>
      <c r="O531" s="849"/>
      <c r="P531" s="837"/>
      <c r="Q531" s="850"/>
    </row>
    <row r="532" spans="1:17" ht="14.4" customHeight="1" x14ac:dyDescent="0.3">
      <c r="A532" s="831" t="s">
        <v>575</v>
      </c>
      <c r="B532" s="832" t="s">
        <v>3880</v>
      </c>
      <c r="C532" s="832" t="s">
        <v>4122</v>
      </c>
      <c r="D532" s="832" t="s">
        <v>4642</v>
      </c>
      <c r="E532" s="832" t="s">
        <v>4643</v>
      </c>
      <c r="F532" s="849">
        <v>4</v>
      </c>
      <c r="G532" s="849">
        <v>47486.2</v>
      </c>
      <c r="H532" s="849"/>
      <c r="I532" s="849">
        <v>11871.55</v>
      </c>
      <c r="J532" s="849"/>
      <c r="K532" s="849"/>
      <c r="L532" s="849"/>
      <c r="M532" s="849"/>
      <c r="N532" s="849"/>
      <c r="O532" s="849"/>
      <c r="P532" s="837"/>
      <c r="Q532" s="850"/>
    </row>
    <row r="533" spans="1:17" ht="14.4" customHeight="1" x14ac:dyDescent="0.3">
      <c r="A533" s="831" t="s">
        <v>575</v>
      </c>
      <c r="B533" s="832" t="s">
        <v>3880</v>
      </c>
      <c r="C533" s="832" t="s">
        <v>4122</v>
      </c>
      <c r="D533" s="832" t="s">
        <v>4301</v>
      </c>
      <c r="E533" s="832" t="s">
        <v>4302</v>
      </c>
      <c r="F533" s="849">
        <v>1</v>
      </c>
      <c r="G533" s="849">
        <v>9592.17</v>
      </c>
      <c r="H533" s="849">
        <v>0.25</v>
      </c>
      <c r="I533" s="849">
        <v>9592.17</v>
      </c>
      <c r="J533" s="849">
        <v>4</v>
      </c>
      <c r="K533" s="849">
        <v>38368.68</v>
      </c>
      <c r="L533" s="849">
        <v>1</v>
      </c>
      <c r="M533" s="849">
        <v>9592.17</v>
      </c>
      <c r="N533" s="849">
        <v>1</v>
      </c>
      <c r="O533" s="849">
        <v>9592.17</v>
      </c>
      <c r="P533" s="837">
        <v>0.25</v>
      </c>
      <c r="Q533" s="850">
        <v>9592.17</v>
      </c>
    </row>
    <row r="534" spans="1:17" ht="14.4" customHeight="1" x14ac:dyDescent="0.3">
      <c r="A534" s="831" t="s">
        <v>575</v>
      </c>
      <c r="B534" s="832" t="s">
        <v>3880</v>
      </c>
      <c r="C534" s="832" t="s">
        <v>4122</v>
      </c>
      <c r="D534" s="832" t="s">
        <v>4644</v>
      </c>
      <c r="E534" s="832" t="s">
        <v>4210</v>
      </c>
      <c r="F534" s="849">
        <v>0.5</v>
      </c>
      <c r="G534" s="849">
        <v>1392.35</v>
      </c>
      <c r="H534" s="849"/>
      <c r="I534" s="849">
        <v>2784.7</v>
      </c>
      <c r="J534" s="849"/>
      <c r="K534" s="849"/>
      <c r="L534" s="849"/>
      <c r="M534" s="849"/>
      <c r="N534" s="849"/>
      <c r="O534" s="849"/>
      <c r="P534" s="837"/>
      <c r="Q534" s="850"/>
    </row>
    <row r="535" spans="1:17" ht="14.4" customHeight="1" x14ac:dyDescent="0.3">
      <c r="A535" s="831" t="s">
        <v>575</v>
      </c>
      <c r="B535" s="832" t="s">
        <v>3880</v>
      </c>
      <c r="C535" s="832" t="s">
        <v>4122</v>
      </c>
      <c r="D535" s="832" t="s">
        <v>4315</v>
      </c>
      <c r="E535" s="832" t="s">
        <v>4316</v>
      </c>
      <c r="F535" s="849">
        <v>6</v>
      </c>
      <c r="G535" s="849">
        <v>53100</v>
      </c>
      <c r="H535" s="849">
        <v>0.2</v>
      </c>
      <c r="I535" s="849">
        <v>8850</v>
      </c>
      <c r="J535" s="849">
        <v>30</v>
      </c>
      <c r="K535" s="849">
        <v>265500</v>
      </c>
      <c r="L535" s="849">
        <v>1</v>
      </c>
      <c r="M535" s="849">
        <v>8850</v>
      </c>
      <c r="N535" s="849">
        <v>36</v>
      </c>
      <c r="O535" s="849">
        <v>318600</v>
      </c>
      <c r="P535" s="837">
        <v>1.2</v>
      </c>
      <c r="Q535" s="850">
        <v>8850</v>
      </c>
    </row>
    <row r="536" spans="1:17" ht="14.4" customHeight="1" x14ac:dyDescent="0.3">
      <c r="A536" s="831" t="s">
        <v>575</v>
      </c>
      <c r="B536" s="832" t="s">
        <v>3880</v>
      </c>
      <c r="C536" s="832" t="s">
        <v>4122</v>
      </c>
      <c r="D536" s="832" t="s">
        <v>4317</v>
      </c>
      <c r="E536" s="832" t="s">
        <v>4316</v>
      </c>
      <c r="F536" s="849">
        <v>1</v>
      </c>
      <c r="G536" s="849">
        <v>4531</v>
      </c>
      <c r="H536" s="849">
        <v>0.1</v>
      </c>
      <c r="I536" s="849">
        <v>4531</v>
      </c>
      <c r="J536" s="849">
        <v>10</v>
      </c>
      <c r="K536" s="849">
        <v>45310</v>
      </c>
      <c r="L536" s="849">
        <v>1</v>
      </c>
      <c r="M536" s="849">
        <v>4531</v>
      </c>
      <c r="N536" s="849">
        <v>13</v>
      </c>
      <c r="O536" s="849">
        <v>58903</v>
      </c>
      <c r="P536" s="837">
        <v>1.3</v>
      </c>
      <c r="Q536" s="850">
        <v>4531</v>
      </c>
    </row>
    <row r="537" spans="1:17" ht="14.4" customHeight="1" x14ac:dyDescent="0.3">
      <c r="A537" s="831" t="s">
        <v>575</v>
      </c>
      <c r="B537" s="832" t="s">
        <v>3880</v>
      </c>
      <c r="C537" s="832" t="s">
        <v>4122</v>
      </c>
      <c r="D537" s="832" t="s">
        <v>4318</v>
      </c>
      <c r="E537" s="832" t="s">
        <v>4319</v>
      </c>
      <c r="F537" s="849">
        <v>2</v>
      </c>
      <c r="G537" s="849">
        <v>36570</v>
      </c>
      <c r="H537" s="849">
        <v>0.14285714285714285</v>
      </c>
      <c r="I537" s="849">
        <v>18285</v>
      </c>
      <c r="J537" s="849">
        <v>14</v>
      </c>
      <c r="K537" s="849">
        <v>255990</v>
      </c>
      <c r="L537" s="849">
        <v>1</v>
      </c>
      <c r="M537" s="849">
        <v>18285</v>
      </c>
      <c r="N537" s="849">
        <v>13</v>
      </c>
      <c r="O537" s="849">
        <v>237705</v>
      </c>
      <c r="P537" s="837">
        <v>0.9285714285714286</v>
      </c>
      <c r="Q537" s="850">
        <v>18285</v>
      </c>
    </row>
    <row r="538" spans="1:17" ht="14.4" customHeight="1" x14ac:dyDescent="0.3">
      <c r="A538" s="831" t="s">
        <v>575</v>
      </c>
      <c r="B538" s="832" t="s">
        <v>3880</v>
      </c>
      <c r="C538" s="832" t="s">
        <v>4122</v>
      </c>
      <c r="D538" s="832" t="s">
        <v>4320</v>
      </c>
      <c r="E538" s="832" t="s">
        <v>4316</v>
      </c>
      <c r="F538" s="849">
        <v>6</v>
      </c>
      <c r="G538" s="849">
        <v>11976</v>
      </c>
      <c r="H538" s="849">
        <v>0.2</v>
      </c>
      <c r="I538" s="849">
        <v>1996</v>
      </c>
      <c r="J538" s="849">
        <v>30</v>
      </c>
      <c r="K538" s="849">
        <v>59880</v>
      </c>
      <c r="L538" s="849">
        <v>1</v>
      </c>
      <c r="M538" s="849">
        <v>1996</v>
      </c>
      <c r="N538" s="849">
        <v>36</v>
      </c>
      <c r="O538" s="849">
        <v>71856</v>
      </c>
      <c r="P538" s="837">
        <v>1.2</v>
      </c>
      <c r="Q538" s="850">
        <v>1996</v>
      </c>
    </row>
    <row r="539" spans="1:17" ht="14.4" customHeight="1" x14ac:dyDescent="0.3">
      <c r="A539" s="831" t="s">
        <v>575</v>
      </c>
      <c r="B539" s="832" t="s">
        <v>3880</v>
      </c>
      <c r="C539" s="832" t="s">
        <v>4122</v>
      </c>
      <c r="D539" s="832" t="s">
        <v>4321</v>
      </c>
      <c r="E539" s="832" t="s">
        <v>4316</v>
      </c>
      <c r="F539" s="849"/>
      <c r="G539" s="849"/>
      <c r="H539" s="849"/>
      <c r="I539" s="849"/>
      <c r="J539" s="849">
        <v>1</v>
      </c>
      <c r="K539" s="849">
        <v>10110</v>
      </c>
      <c r="L539" s="849">
        <v>1</v>
      </c>
      <c r="M539" s="849">
        <v>10110</v>
      </c>
      <c r="N539" s="849">
        <v>1</v>
      </c>
      <c r="O539" s="849">
        <v>10110</v>
      </c>
      <c r="P539" s="837">
        <v>1</v>
      </c>
      <c r="Q539" s="850">
        <v>10110</v>
      </c>
    </row>
    <row r="540" spans="1:17" ht="14.4" customHeight="1" x14ac:dyDescent="0.3">
      <c r="A540" s="831" t="s">
        <v>575</v>
      </c>
      <c r="B540" s="832" t="s">
        <v>3880</v>
      </c>
      <c r="C540" s="832" t="s">
        <v>4122</v>
      </c>
      <c r="D540" s="832" t="s">
        <v>4322</v>
      </c>
      <c r="E540" s="832" t="s">
        <v>4323</v>
      </c>
      <c r="F540" s="849"/>
      <c r="G540" s="849"/>
      <c r="H540" s="849"/>
      <c r="I540" s="849"/>
      <c r="J540" s="849">
        <v>4</v>
      </c>
      <c r="K540" s="849">
        <v>10260</v>
      </c>
      <c r="L540" s="849">
        <v>1</v>
      </c>
      <c r="M540" s="849">
        <v>2565</v>
      </c>
      <c r="N540" s="849"/>
      <c r="O540" s="849"/>
      <c r="P540" s="837"/>
      <c r="Q540" s="850"/>
    </row>
    <row r="541" spans="1:17" ht="14.4" customHeight="1" x14ac:dyDescent="0.3">
      <c r="A541" s="831" t="s">
        <v>575</v>
      </c>
      <c r="B541" s="832" t="s">
        <v>3880</v>
      </c>
      <c r="C541" s="832" t="s">
        <v>4122</v>
      </c>
      <c r="D541" s="832" t="s">
        <v>4324</v>
      </c>
      <c r="E541" s="832" t="s">
        <v>4323</v>
      </c>
      <c r="F541" s="849"/>
      <c r="G541" s="849"/>
      <c r="H541" s="849"/>
      <c r="I541" s="849"/>
      <c r="J541" s="849">
        <v>4</v>
      </c>
      <c r="K541" s="849">
        <v>46460</v>
      </c>
      <c r="L541" s="849">
        <v>1</v>
      </c>
      <c r="M541" s="849">
        <v>11615</v>
      </c>
      <c r="N541" s="849"/>
      <c r="O541" s="849"/>
      <c r="P541" s="837"/>
      <c r="Q541" s="850"/>
    </row>
    <row r="542" spans="1:17" ht="14.4" customHeight="1" x14ac:dyDescent="0.3">
      <c r="A542" s="831" t="s">
        <v>575</v>
      </c>
      <c r="B542" s="832" t="s">
        <v>3880</v>
      </c>
      <c r="C542" s="832" t="s">
        <v>4122</v>
      </c>
      <c r="D542" s="832" t="s">
        <v>4325</v>
      </c>
      <c r="E542" s="832" t="s">
        <v>4323</v>
      </c>
      <c r="F542" s="849"/>
      <c r="G542" s="849"/>
      <c r="H542" s="849"/>
      <c r="I542" s="849"/>
      <c r="J542" s="849">
        <v>4</v>
      </c>
      <c r="K542" s="849">
        <v>9982</v>
      </c>
      <c r="L542" s="849">
        <v>1</v>
      </c>
      <c r="M542" s="849">
        <v>2495.5</v>
      </c>
      <c r="N542" s="849"/>
      <c r="O542" s="849"/>
      <c r="P542" s="837"/>
      <c r="Q542" s="850"/>
    </row>
    <row r="543" spans="1:17" ht="14.4" customHeight="1" x14ac:dyDescent="0.3">
      <c r="A543" s="831" t="s">
        <v>575</v>
      </c>
      <c r="B543" s="832" t="s">
        <v>3880</v>
      </c>
      <c r="C543" s="832" t="s">
        <v>4122</v>
      </c>
      <c r="D543" s="832" t="s">
        <v>4645</v>
      </c>
      <c r="E543" s="832" t="s">
        <v>4596</v>
      </c>
      <c r="F543" s="849">
        <v>3</v>
      </c>
      <c r="G543" s="849">
        <v>58202.16</v>
      </c>
      <c r="H543" s="849">
        <v>0.33333333333333331</v>
      </c>
      <c r="I543" s="849">
        <v>19400.72</v>
      </c>
      <c r="J543" s="849">
        <v>9</v>
      </c>
      <c r="K543" s="849">
        <v>174606.48</v>
      </c>
      <c r="L543" s="849">
        <v>1</v>
      </c>
      <c r="M543" s="849">
        <v>19400.72</v>
      </c>
      <c r="N543" s="849">
        <v>6</v>
      </c>
      <c r="O543" s="849">
        <v>116404.32</v>
      </c>
      <c r="P543" s="837">
        <v>0.66666666666666663</v>
      </c>
      <c r="Q543" s="850">
        <v>19400.72</v>
      </c>
    </row>
    <row r="544" spans="1:17" ht="14.4" customHeight="1" x14ac:dyDescent="0.3">
      <c r="A544" s="831" t="s">
        <v>575</v>
      </c>
      <c r="B544" s="832" t="s">
        <v>3880</v>
      </c>
      <c r="C544" s="832" t="s">
        <v>4122</v>
      </c>
      <c r="D544" s="832" t="s">
        <v>4646</v>
      </c>
      <c r="E544" s="832" t="s">
        <v>4647</v>
      </c>
      <c r="F544" s="849">
        <v>0.1</v>
      </c>
      <c r="G544" s="849">
        <v>6.7</v>
      </c>
      <c r="H544" s="849"/>
      <c r="I544" s="849">
        <v>67</v>
      </c>
      <c r="J544" s="849"/>
      <c r="K544" s="849"/>
      <c r="L544" s="849"/>
      <c r="M544" s="849"/>
      <c r="N544" s="849">
        <v>0.3</v>
      </c>
      <c r="O544" s="849">
        <v>20.100000000000001</v>
      </c>
      <c r="P544" s="837"/>
      <c r="Q544" s="850">
        <v>67.000000000000014</v>
      </c>
    </row>
    <row r="545" spans="1:17" ht="14.4" customHeight="1" x14ac:dyDescent="0.3">
      <c r="A545" s="831" t="s">
        <v>575</v>
      </c>
      <c r="B545" s="832" t="s">
        <v>3880</v>
      </c>
      <c r="C545" s="832" t="s">
        <v>4122</v>
      </c>
      <c r="D545" s="832" t="s">
        <v>4326</v>
      </c>
      <c r="E545" s="832" t="s">
        <v>4327</v>
      </c>
      <c r="F545" s="849"/>
      <c r="G545" s="849"/>
      <c r="H545" s="849"/>
      <c r="I545" s="849"/>
      <c r="J545" s="849">
        <v>1</v>
      </c>
      <c r="K545" s="849">
        <v>21212</v>
      </c>
      <c r="L545" s="849">
        <v>1</v>
      </c>
      <c r="M545" s="849">
        <v>21212</v>
      </c>
      <c r="N545" s="849"/>
      <c r="O545" s="849"/>
      <c r="P545" s="837"/>
      <c r="Q545" s="850"/>
    </row>
    <row r="546" spans="1:17" ht="14.4" customHeight="1" x14ac:dyDescent="0.3">
      <c r="A546" s="831" t="s">
        <v>575</v>
      </c>
      <c r="B546" s="832" t="s">
        <v>3880</v>
      </c>
      <c r="C546" s="832" t="s">
        <v>4122</v>
      </c>
      <c r="D546" s="832" t="s">
        <v>4648</v>
      </c>
      <c r="E546" s="832" t="s">
        <v>4144</v>
      </c>
      <c r="F546" s="849">
        <v>0</v>
      </c>
      <c r="G546" s="849">
        <v>0</v>
      </c>
      <c r="H546" s="849">
        <v>0</v>
      </c>
      <c r="I546" s="849"/>
      <c r="J546" s="849">
        <v>1</v>
      </c>
      <c r="K546" s="849">
        <v>2033.67</v>
      </c>
      <c r="L546" s="849">
        <v>1</v>
      </c>
      <c r="M546" s="849">
        <v>2033.67</v>
      </c>
      <c r="N546" s="849"/>
      <c r="O546" s="849"/>
      <c r="P546" s="837"/>
      <c r="Q546" s="850"/>
    </row>
    <row r="547" spans="1:17" ht="14.4" customHeight="1" x14ac:dyDescent="0.3">
      <c r="A547" s="831" t="s">
        <v>575</v>
      </c>
      <c r="B547" s="832" t="s">
        <v>3880</v>
      </c>
      <c r="C547" s="832" t="s">
        <v>4122</v>
      </c>
      <c r="D547" s="832" t="s">
        <v>4339</v>
      </c>
      <c r="E547" s="832" t="s">
        <v>4340</v>
      </c>
      <c r="F547" s="849"/>
      <c r="G547" s="849"/>
      <c r="H547" s="849"/>
      <c r="I547" s="849"/>
      <c r="J547" s="849"/>
      <c r="K547" s="849"/>
      <c r="L547" s="849"/>
      <c r="M547" s="849"/>
      <c r="N547" s="849">
        <v>2</v>
      </c>
      <c r="O547" s="849">
        <v>25691</v>
      </c>
      <c r="P547" s="837"/>
      <c r="Q547" s="850">
        <v>12845.5</v>
      </c>
    </row>
    <row r="548" spans="1:17" ht="14.4" customHeight="1" x14ac:dyDescent="0.3">
      <c r="A548" s="831" t="s">
        <v>575</v>
      </c>
      <c r="B548" s="832" t="s">
        <v>3880</v>
      </c>
      <c r="C548" s="832" t="s">
        <v>4122</v>
      </c>
      <c r="D548" s="832" t="s">
        <v>4341</v>
      </c>
      <c r="E548" s="832" t="s">
        <v>4340</v>
      </c>
      <c r="F548" s="849"/>
      <c r="G548" s="849"/>
      <c r="H548" s="849"/>
      <c r="I548" s="849"/>
      <c r="J548" s="849"/>
      <c r="K548" s="849"/>
      <c r="L548" s="849"/>
      <c r="M548" s="849"/>
      <c r="N548" s="849">
        <v>2</v>
      </c>
      <c r="O548" s="849">
        <v>129134.6</v>
      </c>
      <c r="P548" s="837"/>
      <c r="Q548" s="850">
        <v>64567.3</v>
      </c>
    </row>
    <row r="549" spans="1:17" ht="14.4" customHeight="1" x14ac:dyDescent="0.3">
      <c r="A549" s="831" t="s">
        <v>575</v>
      </c>
      <c r="B549" s="832" t="s">
        <v>3880</v>
      </c>
      <c r="C549" s="832" t="s">
        <v>4122</v>
      </c>
      <c r="D549" s="832" t="s">
        <v>4348</v>
      </c>
      <c r="E549" s="832" t="s">
        <v>4349</v>
      </c>
      <c r="F549" s="849"/>
      <c r="G549" s="849"/>
      <c r="H549" s="849"/>
      <c r="I549" s="849"/>
      <c r="J549" s="849"/>
      <c r="K549" s="849"/>
      <c r="L549" s="849"/>
      <c r="M549" s="849"/>
      <c r="N549" s="849">
        <v>2</v>
      </c>
      <c r="O549" s="849">
        <v>7797</v>
      </c>
      <c r="P549" s="837"/>
      <c r="Q549" s="850">
        <v>3898.5</v>
      </c>
    </row>
    <row r="550" spans="1:17" ht="14.4" customHeight="1" x14ac:dyDescent="0.3">
      <c r="A550" s="831" t="s">
        <v>575</v>
      </c>
      <c r="B550" s="832" t="s">
        <v>3880</v>
      </c>
      <c r="C550" s="832" t="s">
        <v>4122</v>
      </c>
      <c r="D550" s="832" t="s">
        <v>4350</v>
      </c>
      <c r="E550" s="832" t="s">
        <v>4351</v>
      </c>
      <c r="F550" s="849"/>
      <c r="G550" s="849"/>
      <c r="H550" s="849"/>
      <c r="I550" s="849"/>
      <c r="J550" s="849"/>
      <c r="K550" s="849"/>
      <c r="L550" s="849"/>
      <c r="M550" s="849"/>
      <c r="N550" s="849">
        <v>8</v>
      </c>
      <c r="O550" s="849">
        <v>18632</v>
      </c>
      <c r="P550" s="837"/>
      <c r="Q550" s="850">
        <v>2329</v>
      </c>
    </row>
    <row r="551" spans="1:17" ht="14.4" customHeight="1" x14ac:dyDescent="0.3">
      <c r="A551" s="831" t="s">
        <v>575</v>
      </c>
      <c r="B551" s="832" t="s">
        <v>3880</v>
      </c>
      <c r="C551" s="832" t="s">
        <v>4122</v>
      </c>
      <c r="D551" s="832" t="s">
        <v>4352</v>
      </c>
      <c r="E551" s="832" t="s">
        <v>4351</v>
      </c>
      <c r="F551" s="849"/>
      <c r="G551" s="849"/>
      <c r="H551" s="849"/>
      <c r="I551" s="849"/>
      <c r="J551" s="849"/>
      <c r="K551" s="849"/>
      <c r="L551" s="849"/>
      <c r="M551" s="849"/>
      <c r="N551" s="849">
        <v>8</v>
      </c>
      <c r="O551" s="849">
        <v>74808</v>
      </c>
      <c r="P551" s="837"/>
      <c r="Q551" s="850">
        <v>9351</v>
      </c>
    </row>
    <row r="552" spans="1:17" ht="14.4" customHeight="1" x14ac:dyDescent="0.3">
      <c r="A552" s="831" t="s">
        <v>575</v>
      </c>
      <c r="B552" s="832" t="s">
        <v>3880</v>
      </c>
      <c r="C552" s="832" t="s">
        <v>4122</v>
      </c>
      <c r="D552" s="832" t="s">
        <v>4649</v>
      </c>
      <c r="E552" s="832" t="s">
        <v>4249</v>
      </c>
      <c r="F552" s="849"/>
      <c r="G552" s="849"/>
      <c r="H552" s="849"/>
      <c r="I552" s="849"/>
      <c r="J552" s="849"/>
      <c r="K552" s="849"/>
      <c r="L552" s="849"/>
      <c r="M552" s="849"/>
      <c r="N552" s="849">
        <v>27</v>
      </c>
      <c r="O552" s="849">
        <v>7699.05</v>
      </c>
      <c r="P552" s="837"/>
      <c r="Q552" s="850">
        <v>285.15000000000003</v>
      </c>
    </row>
    <row r="553" spans="1:17" ht="14.4" customHeight="1" x14ac:dyDescent="0.3">
      <c r="A553" s="831" t="s">
        <v>575</v>
      </c>
      <c r="B553" s="832" t="s">
        <v>3880</v>
      </c>
      <c r="C553" s="832" t="s">
        <v>4122</v>
      </c>
      <c r="D553" s="832" t="s">
        <v>4358</v>
      </c>
      <c r="E553" s="832" t="s">
        <v>4359</v>
      </c>
      <c r="F553" s="849"/>
      <c r="G553" s="849"/>
      <c r="H553" s="849"/>
      <c r="I553" s="849"/>
      <c r="J553" s="849"/>
      <c r="K553" s="849"/>
      <c r="L553" s="849"/>
      <c r="M553" s="849"/>
      <c r="N553" s="849">
        <v>7</v>
      </c>
      <c r="O553" s="849">
        <v>84280</v>
      </c>
      <c r="P553" s="837"/>
      <c r="Q553" s="850">
        <v>12040</v>
      </c>
    </row>
    <row r="554" spans="1:17" ht="14.4" customHeight="1" x14ac:dyDescent="0.3">
      <c r="A554" s="831" t="s">
        <v>575</v>
      </c>
      <c r="B554" s="832" t="s">
        <v>3880</v>
      </c>
      <c r="C554" s="832" t="s">
        <v>4122</v>
      </c>
      <c r="D554" s="832" t="s">
        <v>4650</v>
      </c>
      <c r="E554" s="832" t="s">
        <v>4651</v>
      </c>
      <c r="F554" s="849"/>
      <c r="G554" s="849"/>
      <c r="H554" s="849"/>
      <c r="I554" s="849"/>
      <c r="J554" s="849"/>
      <c r="K554" s="849"/>
      <c r="L554" s="849"/>
      <c r="M554" s="849"/>
      <c r="N554" s="849">
        <v>4</v>
      </c>
      <c r="O554" s="849">
        <v>9812</v>
      </c>
      <c r="P554" s="837"/>
      <c r="Q554" s="850">
        <v>2453</v>
      </c>
    </row>
    <row r="555" spans="1:17" ht="14.4" customHeight="1" x14ac:dyDescent="0.3">
      <c r="A555" s="831" t="s">
        <v>575</v>
      </c>
      <c r="B555" s="832" t="s">
        <v>3880</v>
      </c>
      <c r="C555" s="832" t="s">
        <v>4122</v>
      </c>
      <c r="D555" s="832" t="s">
        <v>4364</v>
      </c>
      <c r="E555" s="832" t="s">
        <v>4359</v>
      </c>
      <c r="F555" s="849"/>
      <c r="G555" s="849"/>
      <c r="H555" s="849"/>
      <c r="I555" s="849"/>
      <c r="J555" s="849"/>
      <c r="K555" s="849"/>
      <c r="L555" s="849"/>
      <c r="M555" s="849"/>
      <c r="N555" s="849">
        <v>2</v>
      </c>
      <c r="O555" s="849">
        <v>17294</v>
      </c>
      <c r="P555" s="837"/>
      <c r="Q555" s="850">
        <v>8647</v>
      </c>
    </row>
    <row r="556" spans="1:17" ht="14.4" customHeight="1" x14ac:dyDescent="0.3">
      <c r="A556" s="831" t="s">
        <v>575</v>
      </c>
      <c r="B556" s="832" t="s">
        <v>3880</v>
      </c>
      <c r="C556" s="832" t="s">
        <v>4122</v>
      </c>
      <c r="D556" s="832" t="s">
        <v>4369</v>
      </c>
      <c r="E556" s="832" t="s">
        <v>4359</v>
      </c>
      <c r="F556" s="849"/>
      <c r="G556" s="849"/>
      <c r="H556" s="849"/>
      <c r="I556" s="849"/>
      <c r="J556" s="849"/>
      <c r="K556" s="849"/>
      <c r="L556" s="849"/>
      <c r="M556" s="849"/>
      <c r="N556" s="849">
        <v>9</v>
      </c>
      <c r="O556" s="849">
        <v>18324</v>
      </c>
      <c r="P556" s="837"/>
      <c r="Q556" s="850">
        <v>2036</v>
      </c>
    </row>
    <row r="557" spans="1:17" ht="14.4" customHeight="1" x14ac:dyDescent="0.3">
      <c r="A557" s="831" t="s">
        <v>575</v>
      </c>
      <c r="B557" s="832" t="s">
        <v>3880</v>
      </c>
      <c r="C557" s="832" t="s">
        <v>4122</v>
      </c>
      <c r="D557" s="832" t="s">
        <v>4652</v>
      </c>
      <c r="E557" s="832" t="s">
        <v>4651</v>
      </c>
      <c r="F557" s="849"/>
      <c r="G557" s="849"/>
      <c r="H557" s="849"/>
      <c r="I557" s="849"/>
      <c r="J557" s="849"/>
      <c r="K557" s="849"/>
      <c r="L557" s="849"/>
      <c r="M557" s="849"/>
      <c r="N557" s="849">
        <v>1</v>
      </c>
      <c r="O557" s="849">
        <v>15842</v>
      </c>
      <c r="P557" s="837"/>
      <c r="Q557" s="850">
        <v>15842</v>
      </c>
    </row>
    <row r="558" spans="1:17" ht="14.4" customHeight="1" x14ac:dyDescent="0.3">
      <c r="A558" s="831" t="s">
        <v>575</v>
      </c>
      <c r="B558" s="832" t="s">
        <v>3880</v>
      </c>
      <c r="C558" s="832" t="s">
        <v>4122</v>
      </c>
      <c r="D558" s="832" t="s">
        <v>4372</v>
      </c>
      <c r="E558" s="832" t="s">
        <v>4351</v>
      </c>
      <c r="F558" s="849"/>
      <c r="G558" s="849"/>
      <c r="H558" s="849"/>
      <c r="I558" s="849"/>
      <c r="J558" s="849"/>
      <c r="K558" s="849"/>
      <c r="L558" s="849"/>
      <c r="M558" s="849"/>
      <c r="N558" s="849">
        <v>6</v>
      </c>
      <c r="O558" s="849">
        <v>33120</v>
      </c>
      <c r="P558" s="837"/>
      <c r="Q558" s="850">
        <v>5520</v>
      </c>
    </row>
    <row r="559" spans="1:17" ht="14.4" customHeight="1" x14ac:dyDescent="0.3">
      <c r="A559" s="831" t="s">
        <v>575</v>
      </c>
      <c r="B559" s="832" t="s">
        <v>3880</v>
      </c>
      <c r="C559" s="832" t="s">
        <v>4122</v>
      </c>
      <c r="D559" s="832" t="s">
        <v>4373</v>
      </c>
      <c r="E559" s="832" t="s">
        <v>4351</v>
      </c>
      <c r="F559" s="849"/>
      <c r="G559" s="849"/>
      <c r="H559" s="849"/>
      <c r="I559" s="849"/>
      <c r="J559" s="849"/>
      <c r="K559" s="849"/>
      <c r="L559" s="849"/>
      <c r="M559" s="849"/>
      <c r="N559" s="849">
        <v>2</v>
      </c>
      <c r="O559" s="849">
        <v>3841</v>
      </c>
      <c r="P559" s="837"/>
      <c r="Q559" s="850">
        <v>1920.5</v>
      </c>
    </row>
    <row r="560" spans="1:17" ht="14.4" customHeight="1" x14ac:dyDescent="0.3">
      <c r="A560" s="831" t="s">
        <v>575</v>
      </c>
      <c r="B560" s="832" t="s">
        <v>3880</v>
      </c>
      <c r="C560" s="832" t="s">
        <v>4122</v>
      </c>
      <c r="D560" s="832" t="s">
        <v>4376</v>
      </c>
      <c r="E560" s="832" t="s">
        <v>4283</v>
      </c>
      <c r="F560" s="849">
        <v>1</v>
      </c>
      <c r="G560" s="849">
        <v>6960</v>
      </c>
      <c r="H560" s="849"/>
      <c r="I560" s="849">
        <v>6960</v>
      </c>
      <c r="J560" s="849"/>
      <c r="K560" s="849"/>
      <c r="L560" s="849"/>
      <c r="M560" s="849"/>
      <c r="N560" s="849"/>
      <c r="O560" s="849"/>
      <c r="P560" s="837"/>
      <c r="Q560" s="850"/>
    </row>
    <row r="561" spans="1:17" ht="14.4" customHeight="1" x14ac:dyDescent="0.3">
      <c r="A561" s="831" t="s">
        <v>575</v>
      </c>
      <c r="B561" s="832" t="s">
        <v>3880</v>
      </c>
      <c r="C561" s="832" t="s">
        <v>4122</v>
      </c>
      <c r="D561" s="832" t="s">
        <v>4653</v>
      </c>
      <c r="E561" s="832" t="s">
        <v>4249</v>
      </c>
      <c r="F561" s="849"/>
      <c r="G561" s="849"/>
      <c r="H561" s="849"/>
      <c r="I561" s="849"/>
      <c r="J561" s="849"/>
      <c r="K561" s="849"/>
      <c r="L561" s="849"/>
      <c r="M561" s="849"/>
      <c r="N561" s="849">
        <v>2</v>
      </c>
      <c r="O561" s="849">
        <v>1382.08</v>
      </c>
      <c r="P561" s="837"/>
      <c r="Q561" s="850">
        <v>691.04</v>
      </c>
    </row>
    <row r="562" spans="1:17" ht="14.4" customHeight="1" x14ac:dyDescent="0.3">
      <c r="A562" s="831" t="s">
        <v>575</v>
      </c>
      <c r="B562" s="832" t="s">
        <v>3880</v>
      </c>
      <c r="C562" s="832" t="s">
        <v>4122</v>
      </c>
      <c r="D562" s="832" t="s">
        <v>4654</v>
      </c>
      <c r="E562" s="832" t="s">
        <v>4205</v>
      </c>
      <c r="F562" s="849">
        <v>1</v>
      </c>
      <c r="G562" s="849">
        <v>41520</v>
      </c>
      <c r="H562" s="849"/>
      <c r="I562" s="849">
        <v>41520</v>
      </c>
      <c r="J562" s="849"/>
      <c r="K562" s="849"/>
      <c r="L562" s="849"/>
      <c r="M562" s="849"/>
      <c r="N562" s="849"/>
      <c r="O562" s="849"/>
      <c r="P562" s="837"/>
      <c r="Q562" s="850"/>
    </row>
    <row r="563" spans="1:17" ht="14.4" customHeight="1" x14ac:dyDescent="0.3">
      <c r="A563" s="831" t="s">
        <v>575</v>
      </c>
      <c r="B563" s="832" t="s">
        <v>3880</v>
      </c>
      <c r="C563" s="832" t="s">
        <v>4122</v>
      </c>
      <c r="D563" s="832" t="s">
        <v>4655</v>
      </c>
      <c r="E563" s="832" t="s">
        <v>4624</v>
      </c>
      <c r="F563" s="849"/>
      <c r="G563" s="849"/>
      <c r="H563" s="849"/>
      <c r="I563" s="849"/>
      <c r="J563" s="849">
        <v>7</v>
      </c>
      <c r="K563" s="849">
        <v>1269.52</v>
      </c>
      <c r="L563" s="849">
        <v>1</v>
      </c>
      <c r="M563" s="849">
        <v>181.35999999999999</v>
      </c>
      <c r="N563" s="849"/>
      <c r="O563" s="849"/>
      <c r="P563" s="837"/>
      <c r="Q563" s="850"/>
    </row>
    <row r="564" spans="1:17" ht="14.4" customHeight="1" x14ac:dyDescent="0.3">
      <c r="A564" s="831" t="s">
        <v>575</v>
      </c>
      <c r="B564" s="832" t="s">
        <v>3880</v>
      </c>
      <c r="C564" s="832" t="s">
        <v>4122</v>
      </c>
      <c r="D564" s="832" t="s">
        <v>4656</v>
      </c>
      <c r="E564" s="832" t="s">
        <v>4624</v>
      </c>
      <c r="F564" s="849"/>
      <c r="G564" s="849"/>
      <c r="H564" s="849"/>
      <c r="I564" s="849"/>
      <c r="J564" s="849">
        <v>3</v>
      </c>
      <c r="K564" s="849">
        <v>898.53</v>
      </c>
      <c r="L564" s="849">
        <v>1</v>
      </c>
      <c r="M564" s="849">
        <v>299.51</v>
      </c>
      <c r="N564" s="849"/>
      <c r="O564" s="849"/>
      <c r="P564" s="837"/>
      <c r="Q564" s="850"/>
    </row>
    <row r="565" spans="1:17" ht="14.4" customHeight="1" x14ac:dyDescent="0.3">
      <c r="A565" s="831" t="s">
        <v>575</v>
      </c>
      <c r="B565" s="832" t="s">
        <v>3880</v>
      </c>
      <c r="C565" s="832" t="s">
        <v>4122</v>
      </c>
      <c r="D565" s="832" t="s">
        <v>4657</v>
      </c>
      <c r="E565" s="832" t="s">
        <v>4249</v>
      </c>
      <c r="F565" s="849"/>
      <c r="G565" s="849"/>
      <c r="H565" s="849"/>
      <c r="I565" s="849"/>
      <c r="J565" s="849"/>
      <c r="K565" s="849"/>
      <c r="L565" s="849"/>
      <c r="M565" s="849"/>
      <c r="N565" s="849">
        <v>1</v>
      </c>
      <c r="O565" s="849">
        <v>299.93</v>
      </c>
      <c r="P565" s="837"/>
      <c r="Q565" s="850">
        <v>299.93</v>
      </c>
    </row>
    <row r="566" spans="1:17" ht="14.4" customHeight="1" x14ac:dyDescent="0.3">
      <c r="A566" s="831" t="s">
        <v>575</v>
      </c>
      <c r="B566" s="832" t="s">
        <v>3880</v>
      </c>
      <c r="C566" s="832" t="s">
        <v>4122</v>
      </c>
      <c r="D566" s="832" t="s">
        <v>4658</v>
      </c>
      <c r="E566" s="832" t="s">
        <v>4249</v>
      </c>
      <c r="F566" s="849"/>
      <c r="G566" s="849"/>
      <c r="H566" s="849"/>
      <c r="I566" s="849"/>
      <c r="J566" s="849"/>
      <c r="K566" s="849"/>
      <c r="L566" s="849"/>
      <c r="M566" s="849"/>
      <c r="N566" s="849">
        <v>1</v>
      </c>
      <c r="O566" s="849">
        <v>773.84</v>
      </c>
      <c r="P566" s="837"/>
      <c r="Q566" s="850">
        <v>773.84</v>
      </c>
    </row>
    <row r="567" spans="1:17" ht="14.4" customHeight="1" x14ac:dyDescent="0.3">
      <c r="A567" s="831" t="s">
        <v>575</v>
      </c>
      <c r="B567" s="832" t="s">
        <v>3880</v>
      </c>
      <c r="C567" s="832" t="s">
        <v>4122</v>
      </c>
      <c r="D567" s="832" t="s">
        <v>4659</v>
      </c>
      <c r="E567" s="832" t="s">
        <v>4249</v>
      </c>
      <c r="F567" s="849"/>
      <c r="G567" s="849"/>
      <c r="H567" s="849"/>
      <c r="I567" s="849"/>
      <c r="J567" s="849"/>
      <c r="K567" s="849"/>
      <c r="L567" s="849"/>
      <c r="M567" s="849"/>
      <c r="N567" s="849">
        <v>2</v>
      </c>
      <c r="O567" s="849">
        <v>1644.52</v>
      </c>
      <c r="P567" s="837"/>
      <c r="Q567" s="850">
        <v>822.26</v>
      </c>
    </row>
    <row r="568" spans="1:17" ht="14.4" customHeight="1" x14ac:dyDescent="0.3">
      <c r="A568" s="831" t="s">
        <v>575</v>
      </c>
      <c r="B568" s="832" t="s">
        <v>3880</v>
      </c>
      <c r="C568" s="832" t="s">
        <v>4122</v>
      </c>
      <c r="D568" s="832" t="s">
        <v>4660</v>
      </c>
      <c r="E568" s="832" t="s">
        <v>4624</v>
      </c>
      <c r="F568" s="849"/>
      <c r="G568" s="849"/>
      <c r="H568" s="849"/>
      <c r="I568" s="849"/>
      <c r="J568" s="849">
        <v>1</v>
      </c>
      <c r="K568" s="849">
        <v>236.29</v>
      </c>
      <c r="L568" s="849">
        <v>1</v>
      </c>
      <c r="M568" s="849">
        <v>236.29</v>
      </c>
      <c r="N568" s="849"/>
      <c r="O568" s="849"/>
      <c r="P568" s="837"/>
      <c r="Q568" s="850"/>
    </row>
    <row r="569" spans="1:17" ht="14.4" customHeight="1" x14ac:dyDescent="0.3">
      <c r="A569" s="831" t="s">
        <v>575</v>
      </c>
      <c r="B569" s="832" t="s">
        <v>3880</v>
      </c>
      <c r="C569" s="832" t="s">
        <v>4122</v>
      </c>
      <c r="D569" s="832" t="s">
        <v>4661</v>
      </c>
      <c r="E569" s="832" t="s">
        <v>4323</v>
      </c>
      <c r="F569" s="849"/>
      <c r="G569" s="849"/>
      <c r="H569" s="849"/>
      <c r="I569" s="849"/>
      <c r="J569" s="849"/>
      <c r="K569" s="849"/>
      <c r="L569" s="849"/>
      <c r="M569" s="849"/>
      <c r="N569" s="849">
        <v>1</v>
      </c>
      <c r="O569" s="849">
        <v>1838</v>
      </c>
      <c r="P569" s="837"/>
      <c r="Q569" s="850">
        <v>1838</v>
      </c>
    </row>
    <row r="570" spans="1:17" ht="14.4" customHeight="1" x14ac:dyDescent="0.3">
      <c r="A570" s="831" t="s">
        <v>575</v>
      </c>
      <c r="B570" s="832" t="s">
        <v>3880</v>
      </c>
      <c r="C570" s="832" t="s">
        <v>4122</v>
      </c>
      <c r="D570" s="832" t="s">
        <v>4662</v>
      </c>
      <c r="E570" s="832" t="s">
        <v>4663</v>
      </c>
      <c r="F570" s="849">
        <v>1</v>
      </c>
      <c r="G570" s="849">
        <v>3928.34</v>
      </c>
      <c r="H570" s="849">
        <v>1</v>
      </c>
      <c r="I570" s="849">
        <v>3928.34</v>
      </c>
      <c r="J570" s="849">
        <v>1</v>
      </c>
      <c r="K570" s="849">
        <v>3928.34</v>
      </c>
      <c r="L570" s="849">
        <v>1</v>
      </c>
      <c r="M570" s="849">
        <v>3928.34</v>
      </c>
      <c r="N570" s="849"/>
      <c r="O570" s="849"/>
      <c r="P570" s="837"/>
      <c r="Q570" s="850"/>
    </row>
    <row r="571" spans="1:17" ht="14.4" customHeight="1" x14ac:dyDescent="0.3">
      <c r="A571" s="831" t="s">
        <v>575</v>
      </c>
      <c r="B571" s="832" t="s">
        <v>3880</v>
      </c>
      <c r="C571" s="832" t="s">
        <v>4122</v>
      </c>
      <c r="D571" s="832" t="s">
        <v>4664</v>
      </c>
      <c r="E571" s="832" t="s">
        <v>4665</v>
      </c>
      <c r="F571" s="849"/>
      <c r="G571" s="849"/>
      <c r="H571" s="849"/>
      <c r="I571" s="849"/>
      <c r="J571" s="849"/>
      <c r="K571" s="849"/>
      <c r="L571" s="849"/>
      <c r="M571" s="849"/>
      <c r="N571" s="849">
        <v>3</v>
      </c>
      <c r="O571" s="849">
        <v>142959</v>
      </c>
      <c r="P571" s="837"/>
      <c r="Q571" s="850">
        <v>47653</v>
      </c>
    </row>
    <row r="572" spans="1:17" ht="14.4" customHeight="1" x14ac:dyDescent="0.3">
      <c r="A572" s="831" t="s">
        <v>575</v>
      </c>
      <c r="B572" s="832" t="s">
        <v>3880</v>
      </c>
      <c r="C572" s="832" t="s">
        <v>4122</v>
      </c>
      <c r="D572" s="832" t="s">
        <v>4666</v>
      </c>
      <c r="E572" s="832" t="s">
        <v>4667</v>
      </c>
      <c r="F572" s="849"/>
      <c r="G572" s="849"/>
      <c r="H572" s="849"/>
      <c r="I572" s="849"/>
      <c r="J572" s="849"/>
      <c r="K572" s="849"/>
      <c r="L572" s="849"/>
      <c r="M572" s="849"/>
      <c r="N572" s="849">
        <v>1</v>
      </c>
      <c r="O572" s="849">
        <v>214.53</v>
      </c>
      <c r="P572" s="837"/>
      <c r="Q572" s="850">
        <v>214.53</v>
      </c>
    </row>
    <row r="573" spans="1:17" ht="14.4" customHeight="1" x14ac:dyDescent="0.3">
      <c r="A573" s="831" t="s">
        <v>575</v>
      </c>
      <c r="B573" s="832" t="s">
        <v>3880</v>
      </c>
      <c r="C573" s="832" t="s">
        <v>4122</v>
      </c>
      <c r="D573" s="832" t="s">
        <v>4668</v>
      </c>
      <c r="E573" s="832" t="s">
        <v>4596</v>
      </c>
      <c r="F573" s="849"/>
      <c r="G573" s="849"/>
      <c r="H573" s="849"/>
      <c r="I573" s="849"/>
      <c r="J573" s="849"/>
      <c r="K573" s="849"/>
      <c r="L573" s="849"/>
      <c r="M573" s="849"/>
      <c r="N573" s="849">
        <v>1</v>
      </c>
      <c r="O573" s="849">
        <v>1786</v>
      </c>
      <c r="P573" s="837"/>
      <c r="Q573" s="850">
        <v>1786</v>
      </c>
    </row>
    <row r="574" spans="1:17" ht="14.4" customHeight="1" x14ac:dyDescent="0.3">
      <c r="A574" s="831" t="s">
        <v>575</v>
      </c>
      <c r="B574" s="832" t="s">
        <v>3880</v>
      </c>
      <c r="C574" s="832" t="s">
        <v>4122</v>
      </c>
      <c r="D574" s="832" t="s">
        <v>4669</v>
      </c>
      <c r="E574" s="832" t="s">
        <v>4596</v>
      </c>
      <c r="F574" s="849"/>
      <c r="G574" s="849"/>
      <c r="H574" s="849"/>
      <c r="I574" s="849"/>
      <c r="J574" s="849"/>
      <c r="K574" s="849"/>
      <c r="L574" s="849"/>
      <c r="M574" s="849"/>
      <c r="N574" s="849">
        <v>1</v>
      </c>
      <c r="O574" s="849">
        <v>3471</v>
      </c>
      <c r="P574" s="837"/>
      <c r="Q574" s="850">
        <v>3471</v>
      </c>
    </row>
    <row r="575" spans="1:17" ht="14.4" customHeight="1" x14ac:dyDescent="0.3">
      <c r="A575" s="831" t="s">
        <v>575</v>
      </c>
      <c r="B575" s="832" t="s">
        <v>3880</v>
      </c>
      <c r="C575" s="832" t="s">
        <v>3881</v>
      </c>
      <c r="D575" s="832" t="s">
        <v>4670</v>
      </c>
      <c r="E575" s="832" t="s">
        <v>4671</v>
      </c>
      <c r="F575" s="849">
        <v>31</v>
      </c>
      <c r="G575" s="849">
        <v>990946</v>
      </c>
      <c r="H575" s="849">
        <v>0.91176470588235292</v>
      </c>
      <c r="I575" s="849">
        <v>31966</v>
      </c>
      <c r="J575" s="849">
        <v>34</v>
      </c>
      <c r="K575" s="849">
        <v>1086844</v>
      </c>
      <c r="L575" s="849">
        <v>1</v>
      </c>
      <c r="M575" s="849">
        <v>31966</v>
      </c>
      <c r="N575" s="849">
        <v>31</v>
      </c>
      <c r="O575" s="849">
        <v>990946</v>
      </c>
      <c r="P575" s="837">
        <v>0.91176470588235292</v>
      </c>
      <c r="Q575" s="850">
        <v>31966</v>
      </c>
    </row>
    <row r="576" spans="1:17" ht="14.4" customHeight="1" x14ac:dyDescent="0.3">
      <c r="A576" s="831" t="s">
        <v>575</v>
      </c>
      <c r="B576" s="832" t="s">
        <v>3880</v>
      </c>
      <c r="C576" s="832" t="s">
        <v>3881</v>
      </c>
      <c r="D576" s="832" t="s">
        <v>4672</v>
      </c>
      <c r="E576" s="832" t="s">
        <v>4673</v>
      </c>
      <c r="F576" s="849">
        <v>457</v>
      </c>
      <c r="G576" s="849">
        <v>5436929</v>
      </c>
      <c r="H576" s="849">
        <v>0.96617336152219868</v>
      </c>
      <c r="I576" s="849">
        <v>11897</v>
      </c>
      <c r="J576" s="849">
        <v>473</v>
      </c>
      <c r="K576" s="849">
        <v>5627281</v>
      </c>
      <c r="L576" s="849">
        <v>1</v>
      </c>
      <c r="M576" s="849">
        <v>11897</v>
      </c>
      <c r="N576" s="849">
        <v>451</v>
      </c>
      <c r="O576" s="849">
        <v>5365547</v>
      </c>
      <c r="P576" s="837">
        <v>0.95348837209302328</v>
      </c>
      <c r="Q576" s="850">
        <v>11897</v>
      </c>
    </row>
    <row r="577" spans="1:17" ht="14.4" customHeight="1" x14ac:dyDescent="0.3">
      <c r="A577" s="831" t="s">
        <v>575</v>
      </c>
      <c r="B577" s="832" t="s">
        <v>3880</v>
      </c>
      <c r="C577" s="832" t="s">
        <v>3881</v>
      </c>
      <c r="D577" s="832" t="s">
        <v>4674</v>
      </c>
      <c r="E577" s="832" t="s">
        <v>4675</v>
      </c>
      <c r="F577" s="849">
        <v>22</v>
      </c>
      <c r="G577" s="849">
        <v>18018</v>
      </c>
      <c r="H577" s="849">
        <v>0.86210526315789471</v>
      </c>
      <c r="I577" s="849">
        <v>819</v>
      </c>
      <c r="J577" s="849">
        <v>25</v>
      </c>
      <c r="K577" s="849">
        <v>20900</v>
      </c>
      <c r="L577" s="849">
        <v>1</v>
      </c>
      <c r="M577" s="849">
        <v>836</v>
      </c>
      <c r="N577" s="849">
        <v>22</v>
      </c>
      <c r="O577" s="849">
        <v>18411</v>
      </c>
      <c r="P577" s="837">
        <v>0.88090909090909086</v>
      </c>
      <c r="Q577" s="850">
        <v>836.86363636363637</v>
      </c>
    </row>
    <row r="578" spans="1:17" ht="14.4" customHeight="1" x14ac:dyDescent="0.3">
      <c r="A578" s="831" t="s">
        <v>575</v>
      </c>
      <c r="B578" s="832" t="s">
        <v>3880</v>
      </c>
      <c r="C578" s="832" t="s">
        <v>3881</v>
      </c>
      <c r="D578" s="832" t="s">
        <v>4450</v>
      </c>
      <c r="E578" s="832" t="s">
        <v>4451</v>
      </c>
      <c r="F578" s="849">
        <v>0</v>
      </c>
      <c r="G578" s="849">
        <v>0</v>
      </c>
      <c r="H578" s="849"/>
      <c r="I578" s="849"/>
      <c r="J578" s="849">
        <v>0</v>
      </c>
      <c r="K578" s="849">
        <v>0</v>
      </c>
      <c r="L578" s="849"/>
      <c r="M578" s="849"/>
      <c r="N578" s="849">
        <v>0</v>
      </c>
      <c r="O578" s="849">
        <v>0</v>
      </c>
      <c r="P578" s="837"/>
      <c r="Q578" s="850"/>
    </row>
    <row r="579" spans="1:17" ht="14.4" customHeight="1" x14ac:dyDescent="0.3">
      <c r="A579" s="831" t="s">
        <v>575</v>
      </c>
      <c r="B579" s="832" t="s">
        <v>3880</v>
      </c>
      <c r="C579" s="832" t="s">
        <v>3881</v>
      </c>
      <c r="D579" s="832" t="s">
        <v>4452</v>
      </c>
      <c r="E579" s="832" t="s">
        <v>4453</v>
      </c>
      <c r="F579" s="849">
        <v>458</v>
      </c>
      <c r="G579" s="849">
        <v>0</v>
      </c>
      <c r="H579" s="849"/>
      <c r="I579" s="849">
        <v>0</v>
      </c>
      <c r="J579" s="849">
        <v>508</v>
      </c>
      <c r="K579" s="849">
        <v>0</v>
      </c>
      <c r="L579" s="849"/>
      <c r="M579" s="849">
        <v>0</v>
      </c>
      <c r="N579" s="849">
        <v>429</v>
      </c>
      <c r="O579" s="849">
        <v>0</v>
      </c>
      <c r="P579" s="837"/>
      <c r="Q579" s="850">
        <v>0</v>
      </c>
    </row>
    <row r="580" spans="1:17" ht="14.4" customHeight="1" x14ac:dyDescent="0.3">
      <c r="A580" s="831" t="s">
        <v>575</v>
      </c>
      <c r="B580" s="832" t="s">
        <v>3880</v>
      </c>
      <c r="C580" s="832" t="s">
        <v>3881</v>
      </c>
      <c r="D580" s="832" t="s">
        <v>4676</v>
      </c>
      <c r="E580" s="832" t="s">
        <v>4677</v>
      </c>
      <c r="F580" s="849">
        <v>19</v>
      </c>
      <c r="G580" s="849">
        <v>0</v>
      </c>
      <c r="H580" s="849"/>
      <c r="I580" s="849">
        <v>0</v>
      </c>
      <c r="J580" s="849">
        <v>30</v>
      </c>
      <c r="K580" s="849">
        <v>0</v>
      </c>
      <c r="L580" s="849"/>
      <c r="M580" s="849">
        <v>0</v>
      </c>
      <c r="N580" s="849">
        <v>12</v>
      </c>
      <c r="O580" s="849">
        <v>0</v>
      </c>
      <c r="P580" s="837"/>
      <c r="Q580" s="850">
        <v>0</v>
      </c>
    </row>
    <row r="581" spans="1:17" ht="14.4" customHeight="1" x14ac:dyDescent="0.3">
      <c r="A581" s="831" t="s">
        <v>575</v>
      </c>
      <c r="B581" s="832" t="s">
        <v>3880</v>
      </c>
      <c r="C581" s="832" t="s">
        <v>3881</v>
      </c>
      <c r="D581" s="832" t="s">
        <v>4678</v>
      </c>
      <c r="E581" s="832" t="s">
        <v>4679</v>
      </c>
      <c r="F581" s="849">
        <v>54</v>
      </c>
      <c r="G581" s="849">
        <v>0</v>
      </c>
      <c r="H581" s="849"/>
      <c r="I581" s="849">
        <v>0</v>
      </c>
      <c r="J581" s="849">
        <v>57</v>
      </c>
      <c r="K581" s="849">
        <v>0</v>
      </c>
      <c r="L581" s="849"/>
      <c r="M581" s="849">
        <v>0</v>
      </c>
      <c r="N581" s="849">
        <v>54</v>
      </c>
      <c r="O581" s="849">
        <v>0</v>
      </c>
      <c r="P581" s="837"/>
      <c r="Q581" s="850">
        <v>0</v>
      </c>
    </row>
    <row r="582" spans="1:17" ht="14.4" customHeight="1" x14ac:dyDescent="0.3">
      <c r="A582" s="831" t="s">
        <v>575</v>
      </c>
      <c r="B582" s="832" t="s">
        <v>3880</v>
      </c>
      <c r="C582" s="832" t="s">
        <v>3881</v>
      </c>
      <c r="D582" s="832" t="s">
        <v>4454</v>
      </c>
      <c r="E582" s="832" t="s">
        <v>4455</v>
      </c>
      <c r="F582" s="849">
        <v>60</v>
      </c>
      <c r="G582" s="849">
        <v>0</v>
      </c>
      <c r="H582" s="849"/>
      <c r="I582" s="849">
        <v>0</v>
      </c>
      <c r="J582" s="849">
        <v>48</v>
      </c>
      <c r="K582" s="849">
        <v>0</v>
      </c>
      <c r="L582" s="849"/>
      <c r="M582" s="849">
        <v>0</v>
      </c>
      <c r="N582" s="849">
        <v>41</v>
      </c>
      <c r="O582" s="849">
        <v>0</v>
      </c>
      <c r="P582" s="837"/>
      <c r="Q582" s="850">
        <v>0</v>
      </c>
    </row>
    <row r="583" spans="1:17" ht="14.4" customHeight="1" x14ac:dyDescent="0.3">
      <c r="A583" s="831" t="s">
        <v>575</v>
      </c>
      <c r="B583" s="832" t="s">
        <v>3880</v>
      </c>
      <c r="C583" s="832" t="s">
        <v>3881</v>
      </c>
      <c r="D583" s="832" t="s">
        <v>3925</v>
      </c>
      <c r="E583" s="832" t="s">
        <v>3926</v>
      </c>
      <c r="F583" s="849">
        <v>186</v>
      </c>
      <c r="G583" s="849">
        <v>43710</v>
      </c>
      <c r="H583" s="849">
        <v>0.97903507593065453</v>
      </c>
      <c r="I583" s="849">
        <v>235</v>
      </c>
      <c r="J583" s="849">
        <v>178</v>
      </c>
      <c r="K583" s="849">
        <v>44646</v>
      </c>
      <c r="L583" s="849">
        <v>1</v>
      </c>
      <c r="M583" s="849">
        <v>250.82022471910113</v>
      </c>
      <c r="N583" s="849">
        <v>163</v>
      </c>
      <c r="O583" s="849">
        <v>40913</v>
      </c>
      <c r="P583" s="837">
        <v>0.91638668637727905</v>
      </c>
      <c r="Q583" s="850">
        <v>251</v>
      </c>
    </row>
    <row r="584" spans="1:17" ht="14.4" customHeight="1" x14ac:dyDescent="0.3">
      <c r="A584" s="831" t="s">
        <v>575</v>
      </c>
      <c r="B584" s="832" t="s">
        <v>3880</v>
      </c>
      <c r="C584" s="832" t="s">
        <v>3881</v>
      </c>
      <c r="D584" s="832" t="s">
        <v>4680</v>
      </c>
      <c r="E584" s="832" t="s">
        <v>4679</v>
      </c>
      <c r="F584" s="849">
        <v>33</v>
      </c>
      <c r="G584" s="849">
        <v>0</v>
      </c>
      <c r="H584" s="849"/>
      <c r="I584" s="849">
        <v>0</v>
      </c>
      <c r="J584" s="849">
        <v>40</v>
      </c>
      <c r="K584" s="849">
        <v>0</v>
      </c>
      <c r="L584" s="849"/>
      <c r="M584" s="849">
        <v>0</v>
      </c>
      <c r="N584" s="849">
        <v>34</v>
      </c>
      <c r="O584" s="849">
        <v>0</v>
      </c>
      <c r="P584" s="837"/>
      <c r="Q584" s="850">
        <v>0</v>
      </c>
    </row>
    <row r="585" spans="1:17" ht="14.4" customHeight="1" x14ac:dyDescent="0.3">
      <c r="A585" s="831" t="s">
        <v>575</v>
      </c>
      <c r="B585" s="832" t="s">
        <v>3880</v>
      </c>
      <c r="C585" s="832" t="s">
        <v>3881</v>
      </c>
      <c r="D585" s="832" t="s">
        <v>4681</v>
      </c>
      <c r="E585" s="832" t="s">
        <v>4682</v>
      </c>
      <c r="F585" s="849">
        <v>228</v>
      </c>
      <c r="G585" s="849">
        <v>1248528</v>
      </c>
      <c r="H585" s="849">
        <v>1.1343283582089552</v>
      </c>
      <c r="I585" s="849">
        <v>5476</v>
      </c>
      <c r="J585" s="849">
        <v>201</v>
      </c>
      <c r="K585" s="849">
        <v>1100676</v>
      </c>
      <c r="L585" s="849">
        <v>1</v>
      </c>
      <c r="M585" s="849">
        <v>5476</v>
      </c>
      <c r="N585" s="849">
        <v>226</v>
      </c>
      <c r="O585" s="849">
        <v>1237576</v>
      </c>
      <c r="P585" s="837">
        <v>1.1243781094527363</v>
      </c>
      <c r="Q585" s="850">
        <v>5476</v>
      </c>
    </row>
    <row r="586" spans="1:17" ht="14.4" customHeight="1" x14ac:dyDescent="0.3">
      <c r="A586" s="831" t="s">
        <v>575</v>
      </c>
      <c r="B586" s="832" t="s">
        <v>3880</v>
      </c>
      <c r="C586" s="832" t="s">
        <v>3881</v>
      </c>
      <c r="D586" s="832" t="s">
        <v>4683</v>
      </c>
      <c r="E586" s="832" t="s">
        <v>4684</v>
      </c>
      <c r="F586" s="849">
        <v>363</v>
      </c>
      <c r="G586" s="849">
        <v>8699658</v>
      </c>
      <c r="H586" s="849">
        <v>1.2826855123674912</v>
      </c>
      <c r="I586" s="849">
        <v>23966</v>
      </c>
      <c r="J586" s="849">
        <v>283</v>
      </c>
      <c r="K586" s="849">
        <v>6782378</v>
      </c>
      <c r="L586" s="849">
        <v>1</v>
      </c>
      <c r="M586" s="849">
        <v>23966</v>
      </c>
      <c r="N586" s="849">
        <v>251</v>
      </c>
      <c r="O586" s="849">
        <v>6015466</v>
      </c>
      <c r="P586" s="837">
        <v>0.88692579505300351</v>
      </c>
      <c r="Q586" s="850">
        <v>23966</v>
      </c>
    </row>
    <row r="587" spans="1:17" ht="14.4" customHeight="1" x14ac:dyDescent="0.3">
      <c r="A587" s="831" t="s">
        <v>575</v>
      </c>
      <c r="B587" s="832" t="s">
        <v>3880</v>
      </c>
      <c r="C587" s="832" t="s">
        <v>3881</v>
      </c>
      <c r="D587" s="832" t="s">
        <v>4685</v>
      </c>
      <c r="E587" s="832" t="s">
        <v>4686</v>
      </c>
      <c r="F587" s="849">
        <v>287</v>
      </c>
      <c r="G587" s="849">
        <v>1916012</v>
      </c>
      <c r="H587" s="849">
        <v>0.94719471947194722</v>
      </c>
      <c r="I587" s="849">
        <v>6676</v>
      </c>
      <c r="J587" s="849">
        <v>303</v>
      </c>
      <c r="K587" s="849">
        <v>2022828</v>
      </c>
      <c r="L587" s="849">
        <v>1</v>
      </c>
      <c r="M587" s="849">
        <v>6676</v>
      </c>
      <c r="N587" s="849">
        <v>266</v>
      </c>
      <c r="O587" s="849">
        <v>1775816</v>
      </c>
      <c r="P587" s="837">
        <v>0.87788778877887785</v>
      </c>
      <c r="Q587" s="850">
        <v>6676</v>
      </c>
    </row>
    <row r="588" spans="1:17" ht="14.4" customHeight="1" x14ac:dyDescent="0.3">
      <c r="A588" s="831" t="s">
        <v>575</v>
      </c>
      <c r="B588" s="832" t="s">
        <v>3880</v>
      </c>
      <c r="C588" s="832" t="s">
        <v>3881</v>
      </c>
      <c r="D588" s="832" t="s">
        <v>4687</v>
      </c>
      <c r="E588" s="832" t="s">
        <v>4679</v>
      </c>
      <c r="F588" s="849">
        <v>5</v>
      </c>
      <c r="G588" s="849">
        <v>0</v>
      </c>
      <c r="H588" s="849"/>
      <c r="I588" s="849">
        <v>0</v>
      </c>
      <c r="J588" s="849">
        <v>4</v>
      </c>
      <c r="K588" s="849">
        <v>0</v>
      </c>
      <c r="L588" s="849"/>
      <c r="M588" s="849">
        <v>0</v>
      </c>
      <c r="N588" s="849">
        <v>2</v>
      </c>
      <c r="O588" s="849">
        <v>0</v>
      </c>
      <c r="P588" s="837"/>
      <c r="Q588" s="850">
        <v>0</v>
      </c>
    </row>
    <row r="589" spans="1:17" ht="14.4" customHeight="1" x14ac:dyDescent="0.3">
      <c r="A589" s="831" t="s">
        <v>575</v>
      </c>
      <c r="B589" s="832" t="s">
        <v>3880</v>
      </c>
      <c r="C589" s="832" t="s">
        <v>3881</v>
      </c>
      <c r="D589" s="832" t="s">
        <v>4688</v>
      </c>
      <c r="E589" s="832" t="s">
        <v>4689</v>
      </c>
      <c r="F589" s="849">
        <v>239</v>
      </c>
      <c r="G589" s="849">
        <v>6683874</v>
      </c>
      <c r="H589" s="849">
        <v>0.84154929577464788</v>
      </c>
      <c r="I589" s="849">
        <v>27966</v>
      </c>
      <c r="J589" s="849">
        <v>284</v>
      </c>
      <c r="K589" s="849">
        <v>7942344</v>
      </c>
      <c r="L589" s="849">
        <v>1</v>
      </c>
      <c r="M589" s="849">
        <v>27966</v>
      </c>
      <c r="N589" s="849">
        <v>230</v>
      </c>
      <c r="O589" s="849">
        <v>6432180</v>
      </c>
      <c r="P589" s="837">
        <v>0.8098591549295775</v>
      </c>
      <c r="Q589" s="850">
        <v>27966</v>
      </c>
    </row>
    <row r="590" spans="1:17" ht="14.4" customHeight="1" x14ac:dyDescent="0.3">
      <c r="A590" s="831" t="s">
        <v>575</v>
      </c>
      <c r="B590" s="832" t="s">
        <v>3880</v>
      </c>
      <c r="C590" s="832" t="s">
        <v>3881</v>
      </c>
      <c r="D590" s="832" t="s">
        <v>3947</v>
      </c>
      <c r="E590" s="832" t="s">
        <v>3948</v>
      </c>
      <c r="F590" s="849">
        <v>211</v>
      </c>
      <c r="G590" s="849">
        <v>73637</v>
      </c>
      <c r="H590" s="849">
        <v>0.93453899359096393</v>
      </c>
      <c r="I590" s="849">
        <v>348.99052132701422</v>
      </c>
      <c r="J590" s="849">
        <v>212</v>
      </c>
      <c r="K590" s="849">
        <v>78795</v>
      </c>
      <c r="L590" s="849">
        <v>1</v>
      </c>
      <c r="M590" s="849">
        <v>371.67452830188677</v>
      </c>
      <c r="N590" s="849">
        <v>166</v>
      </c>
      <c r="O590" s="849">
        <v>61913</v>
      </c>
      <c r="P590" s="837">
        <v>0.78574782663874609</v>
      </c>
      <c r="Q590" s="850">
        <v>372.96987951807228</v>
      </c>
    </row>
    <row r="591" spans="1:17" ht="14.4" customHeight="1" x14ac:dyDescent="0.3">
      <c r="A591" s="831" t="s">
        <v>575</v>
      </c>
      <c r="B591" s="832" t="s">
        <v>3880</v>
      </c>
      <c r="C591" s="832" t="s">
        <v>3881</v>
      </c>
      <c r="D591" s="832" t="s">
        <v>4493</v>
      </c>
      <c r="E591" s="832" t="s">
        <v>4494</v>
      </c>
      <c r="F591" s="849">
        <v>83</v>
      </c>
      <c r="G591" s="849">
        <v>0</v>
      </c>
      <c r="H591" s="849"/>
      <c r="I591" s="849">
        <v>0</v>
      </c>
      <c r="J591" s="849">
        <v>83</v>
      </c>
      <c r="K591" s="849">
        <v>0</v>
      </c>
      <c r="L591" s="849"/>
      <c r="M591" s="849">
        <v>0</v>
      </c>
      <c r="N591" s="849">
        <v>64</v>
      </c>
      <c r="O591" s="849">
        <v>0</v>
      </c>
      <c r="P591" s="837"/>
      <c r="Q591" s="850">
        <v>0</v>
      </c>
    </row>
    <row r="592" spans="1:17" ht="14.4" customHeight="1" x14ac:dyDescent="0.3">
      <c r="A592" s="831" t="s">
        <v>575</v>
      </c>
      <c r="B592" s="832" t="s">
        <v>3880</v>
      </c>
      <c r="C592" s="832" t="s">
        <v>3881</v>
      </c>
      <c r="D592" s="832" t="s">
        <v>4690</v>
      </c>
      <c r="E592" s="832" t="s">
        <v>4679</v>
      </c>
      <c r="F592" s="849">
        <v>1</v>
      </c>
      <c r="G592" s="849">
        <v>0</v>
      </c>
      <c r="H592" s="849"/>
      <c r="I592" s="849">
        <v>0</v>
      </c>
      <c r="J592" s="849"/>
      <c r="K592" s="849"/>
      <c r="L592" s="849"/>
      <c r="M592" s="849"/>
      <c r="N592" s="849"/>
      <c r="O592" s="849"/>
      <c r="P592" s="837"/>
      <c r="Q592" s="850"/>
    </row>
    <row r="593" spans="1:17" ht="14.4" customHeight="1" x14ac:dyDescent="0.3">
      <c r="A593" s="831" t="s">
        <v>575</v>
      </c>
      <c r="B593" s="832" t="s">
        <v>4691</v>
      </c>
      <c r="C593" s="832" t="s">
        <v>3881</v>
      </c>
      <c r="D593" s="832" t="s">
        <v>4692</v>
      </c>
      <c r="E593" s="832" t="s">
        <v>4693</v>
      </c>
      <c r="F593" s="849"/>
      <c r="G593" s="849"/>
      <c r="H593" s="849"/>
      <c r="I593" s="849"/>
      <c r="J593" s="849"/>
      <c r="K593" s="849"/>
      <c r="L593" s="849"/>
      <c r="M593" s="849"/>
      <c r="N593" s="849">
        <v>1</v>
      </c>
      <c r="O593" s="849">
        <v>1032</v>
      </c>
      <c r="P593" s="837"/>
      <c r="Q593" s="850">
        <v>1032</v>
      </c>
    </row>
    <row r="594" spans="1:17" ht="14.4" customHeight="1" x14ac:dyDescent="0.3">
      <c r="A594" s="831" t="s">
        <v>575</v>
      </c>
      <c r="B594" s="832" t="s">
        <v>4691</v>
      </c>
      <c r="C594" s="832" t="s">
        <v>3881</v>
      </c>
      <c r="D594" s="832" t="s">
        <v>4694</v>
      </c>
      <c r="E594" s="832" t="s">
        <v>3916</v>
      </c>
      <c r="F594" s="849"/>
      <c r="G594" s="849"/>
      <c r="H594" s="849"/>
      <c r="I594" s="849"/>
      <c r="J594" s="849"/>
      <c r="K594" s="849"/>
      <c r="L594" s="849"/>
      <c r="M594" s="849"/>
      <c r="N594" s="849">
        <v>1</v>
      </c>
      <c r="O594" s="849">
        <v>688</v>
      </c>
      <c r="P594" s="837"/>
      <c r="Q594" s="850">
        <v>688</v>
      </c>
    </row>
    <row r="595" spans="1:17" ht="14.4" customHeight="1" x14ac:dyDescent="0.3">
      <c r="A595" s="831" t="s">
        <v>575</v>
      </c>
      <c r="B595" s="832" t="s">
        <v>4691</v>
      </c>
      <c r="C595" s="832" t="s">
        <v>3881</v>
      </c>
      <c r="D595" s="832" t="s">
        <v>4695</v>
      </c>
      <c r="E595" s="832" t="s">
        <v>4696</v>
      </c>
      <c r="F595" s="849">
        <v>1</v>
      </c>
      <c r="G595" s="849">
        <v>356</v>
      </c>
      <c r="H595" s="849"/>
      <c r="I595" s="849">
        <v>356</v>
      </c>
      <c r="J595" s="849"/>
      <c r="K595" s="849"/>
      <c r="L595" s="849"/>
      <c r="M595" s="849"/>
      <c r="N595" s="849"/>
      <c r="O595" s="849"/>
      <c r="P595" s="837"/>
      <c r="Q595" s="850"/>
    </row>
    <row r="596" spans="1:17" ht="14.4" customHeight="1" x14ac:dyDescent="0.3">
      <c r="A596" s="831" t="s">
        <v>575</v>
      </c>
      <c r="B596" s="832" t="s">
        <v>4691</v>
      </c>
      <c r="C596" s="832" t="s">
        <v>3881</v>
      </c>
      <c r="D596" s="832" t="s">
        <v>4697</v>
      </c>
      <c r="E596" s="832" t="s">
        <v>4698</v>
      </c>
      <c r="F596" s="849"/>
      <c r="G596" s="849"/>
      <c r="H596" s="849"/>
      <c r="I596" s="849"/>
      <c r="J596" s="849"/>
      <c r="K596" s="849"/>
      <c r="L596" s="849"/>
      <c r="M596" s="849"/>
      <c r="N596" s="849">
        <v>1</v>
      </c>
      <c r="O596" s="849">
        <v>374</v>
      </c>
      <c r="P596" s="837"/>
      <c r="Q596" s="850">
        <v>374</v>
      </c>
    </row>
    <row r="597" spans="1:17" ht="14.4" customHeight="1" x14ac:dyDescent="0.3">
      <c r="A597" s="831" t="s">
        <v>575</v>
      </c>
      <c r="B597" s="832" t="s">
        <v>4699</v>
      </c>
      <c r="C597" s="832" t="s">
        <v>3881</v>
      </c>
      <c r="D597" s="832" t="s">
        <v>4700</v>
      </c>
      <c r="E597" s="832" t="s">
        <v>4701</v>
      </c>
      <c r="F597" s="849"/>
      <c r="G597" s="849"/>
      <c r="H597" s="849"/>
      <c r="I597" s="849"/>
      <c r="J597" s="849">
        <v>1</v>
      </c>
      <c r="K597" s="849">
        <v>2098</v>
      </c>
      <c r="L597" s="849">
        <v>1</v>
      </c>
      <c r="M597" s="849">
        <v>2098</v>
      </c>
      <c r="N597" s="849"/>
      <c r="O597" s="849"/>
      <c r="P597" s="837"/>
      <c r="Q597" s="850"/>
    </row>
    <row r="598" spans="1:17" ht="14.4" customHeight="1" x14ac:dyDescent="0.3">
      <c r="A598" s="831" t="s">
        <v>575</v>
      </c>
      <c r="B598" s="832" t="s">
        <v>4699</v>
      </c>
      <c r="C598" s="832" t="s">
        <v>3881</v>
      </c>
      <c r="D598" s="832" t="s">
        <v>4702</v>
      </c>
      <c r="E598" s="832" t="s">
        <v>4703</v>
      </c>
      <c r="F598" s="849"/>
      <c r="G598" s="849"/>
      <c r="H598" s="849"/>
      <c r="I598" s="849"/>
      <c r="J598" s="849">
        <v>1</v>
      </c>
      <c r="K598" s="849">
        <v>4203</v>
      </c>
      <c r="L598" s="849">
        <v>1</v>
      </c>
      <c r="M598" s="849">
        <v>4203</v>
      </c>
      <c r="N598" s="849"/>
      <c r="O598" s="849"/>
      <c r="P598" s="837"/>
      <c r="Q598" s="850"/>
    </row>
    <row r="599" spans="1:17" ht="14.4" customHeight="1" x14ac:dyDescent="0.3">
      <c r="A599" s="831" t="s">
        <v>575</v>
      </c>
      <c r="B599" s="832" t="s">
        <v>4699</v>
      </c>
      <c r="C599" s="832" t="s">
        <v>3881</v>
      </c>
      <c r="D599" s="832" t="s">
        <v>4704</v>
      </c>
      <c r="E599" s="832" t="s">
        <v>4705</v>
      </c>
      <c r="F599" s="849"/>
      <c r="G599" s="849"/>
      <c r="H599" s="849"/>
      <c r="I599" s="849"/>
      <c r="J599" s="849">
        <v>2</v>
      </c>
      <c r="K599" s="849">
        <v>3094</v>
      </c>
      <c r="L599" s="849">
        <v>1</v>
      </c>
      <c r="M599" s="849">
        <v>1547</v>
      </c>
      <c r="N599" s="849"/>
      <c r="O599" s="849"/>
      <c r="P599" s="837"/>
      <c r="Q599" s="850"/>
    </row>
    <row r="600" spans="1:17" ht="14.4" customHeight="1" x14ac:dyDescent="0.3">
      <c r="A600" s="831" t="s">
        <v>575</v>
      </c>
      <c r="B600" s="832" t="s">
        <v>4699</v>
      </c>
      <c r="C600" s="832" t="s">
        <v>3881</v>
      </c>
      <c r="D600" s="832" t="s">
        <v>4695</v>
      </c>
      <c r="E600" s="832" t="s">
        <v>4696</v>
      </c>
      <c r="F600" s="849"/>
      <c r="G600" s="849"/>
      <c r="H600" s="849"/>
      <c r="I600" s="849"/>
      <c r="J600" s="849">
        <v>1</v>
      </c>
      <c r="K600" s="849">
        <v>364</v>
      </c>
      <c r="L600" s="849">
        <v>1</v>
      </c>
      <c r="M600" s="849">
        <v>364</v>
      </c>
      <c r="N600" s="849"/>
      <c r="O600" s="849"/>
      <c r="P600" s="837"/>
      <c r="Q600" s="850"/>
    </row>
    <row r="601" spans="1:17" ht="14.4" customHeight="1" x14ac:dyDescent="0.3">
      <c r="A601" s="831" t="s">
        <v>575</v>
      </c>
      <c r="B601" s="832" t="s">
        <v>4699</v>
      </c>
      <c r="C601" s="832" t="s">
        <v>3881</v>
      </c>
      <c r="D601" s="832" t="s">
        <v>4706</v>
      </c>
      <c r="E601" s="832" t="s">
        <v>4707</v>
      </c>
      <c r="F601" s="849"/>
      <c r="G601" s="849"/>
      <c r="H601" s="849"/>
      <c r="I601" s="849"/>
      <c r="J601" s="849">
        <v>2</v>
      </c>
      <c r="K601" s="849">
        <v>1272</v>
      </c>
      <c r="L601" s="849">
        <v>1</v>
      </c>
      <c r="M601" s="849">
        <v>636</v>
      </c>
      <c r="N601" s="849"/>
      <c r="O601" s="849"/>
      <c r="P601" s="837"/>
      <c r="Q601" s="850"/>
    </row>
    <row r="602" spans="1:17" ht="14.4" customHeight="1" x14ac:dyDescent="0.3">
      <c r="A602" s="831" t="s">
        <v>575</v>
      </c>
      <c r="B602" s="832" t="s">
        <v>4699</v>
      </c>
      <c r="C602" s="832" t="s">
        <v>3881</v>
      </c>
      <c r="D602" s="832" t="s">
        <v>4708</v>
      </c>
      <c r="E602" s="832" t="s">
        <v>4709</v>
      </c>
      <c r="F602" s="849"/>
      <c r="G602" s="849"/>
      <c r="H602" s="849"/>
      <c r="I602" s="849"/>
      <c r="J602" s="849">
        <v>1</v>
      </c>
      <c r="K602" s="849">
        <v>2760</v>
      </c>
      <c r="L602" s="849">
        <v>1</v>
      </c>
      <c r="M602" s="849">
        <v>2760</v>
      </c>
      <c r="N602" s="849"/>
      <c r="O602" s="849"/>
      <c r="P602" s="837"/>
      <c r="Q602" s="850"/>
    </row>
    <row r="603" spans="1:17" ht="14.4" customHeight="1" x14ac:dyDescent="0.3">
      <c r="A603" s="831" t="s">
        <v>575</v>
      </c>
      <c r="B603" s="832" t="s">
        <v>4699</v>
      </c>
      <c r="C603" s="832" t="s">
        <v>3881</v>
      </c>
      <c r="D603" s="832" t="s">
        <v>4710</v>
      </c>
      <c r="E603" s="832" t="s">
        <v>4711</v>
      </c>
      <c r="F603" s="849"/>
      <c r="G603" s="849"/>
      <c r="H603" s="849"/>
      <c r="I603" s="849"/>
      <c r="J603" s="849">
        <v>2</v>
      </c>
      <c r="K603" s="849">
        <v>494</v>
      </c>
      <c r="L603" s="849">
        <v>1</v>
      </c>
      <c r="M603" s="849">
        <v>247</v>
      </c>
      <c r="N603" s="849"/>
      <c r="O603" s="849"/>
      <c r="P603" s="837"/>
      <c r="Q603" s="850"/>
    </row>
    <row r="604" spans="1:17" ht="14.4" customHeight="1" x14ac:dyDescent="0.3">
      <c r="A604" s="831" t="s">
        <v>575</v>
      </c>
      <c r="B604" s="832" t="s">
        <v>4699</v>
      </c>
      <c r="C604" s="832" t="s">
        <v>3881</v>
      </c>
      <c r="D604" s="832" t="s">
        <v>4712</v>
      </c>
      <c r="E604" s="832" t="s">
        <v>4713</v>
      </c>
      <c r="F604" s="849"/>
      <c r="G604" s="849"/>
      <c r="H604" s="849"/>
      <c r="I604" s="849"/>
      <c r="J604" s="849">
        <v>1</v>
      </c>
      <c r="K604" s="849">
        <v>710</v>
      </c>
      <c r="L604" s="849">
        <v>1</v>
      </c>
      <c r="M604" s="849">
        <v>710</v>
      </c>
      <c r="N604" s="849"/>
      <c r="O604" s="849"/>
      <c r="P604" s="837"/>
      <c r="Q604" s="850"/>
    </row>
    <row r="605" spans="1:17" ht="14.4" customHeight="1" x14ac:dyDescent="0.3">
      <c r="A605" s="831" t="s">
        <v>575</v>
      </c>
      <c r="B605" s="832" t="s">
        <v>4714</v>
      </c>
      <c r="C605" s="832" t="s">
        <v>3881</v>
      </c>
      <c r="D605" s="832" t="s">
        <v>4715</v>
      </c>
      <c r="E605" s="832" t="s">
        <v>4716</v>
      </c>
      <c r="F605" s="849"/>
      <c r="G605" s="849"/>
      <c r="H605" s="849"/>
      <c r="I605" s="849"/>
      <c r="J605" s="849">
        <v>1</v>
      </c>
      <c r="K605" s="849">
        <v>137</v>
      </c>
      <c r="L605" s="849">
        <v>1</v>
      </c>
      <c r="M605" s="849">
        <v>137</v>
      </c>
      <c r="N605" s="849"/>
      <c r="O605" s="849"/>
      <c r="P605" s="837"/>
      <c r="Q605" s="850"/>
    </row>
    <row r="606" spans="1:17" ht="14.4" customHeight="1" x14ac:dyDescent="0.3">
      <c r="A606" s="831" t="s">
        <v>575</v>
      </c>
      <c r="B606" s="832" t="s">
        <v>4714</v>
      </c>
      <c r="C606" s="832" t="s">
        <v>3881</v>
      </c>
      <c r="D606" s="832" t="s">
        <v>4717</v>
      </c>
      <c r="E606" s="832" t="s">
        <v>4718</v>
      </c>
      <c r="F606" s="849"/>
      <c r="G606" s="849"/>
      <c r="H606" s="849"/>
      <c r="I606" s="849"/>
      <c r="J606" s="849">
        <v>1</v>
      </c>
      <c r="K606" s="849">
        <v>96</v>
      </c>
      <c r="L606" s="849">
        <v>1</v>
      </c>
      <c r="M606" s="849">
        <v>96</v>
      </c>
      <c r="N606" s="849">
        <v>2</v>
      </c>
      <c r="O606" s="849">
        <v>192</v>
      </c>
      <c r="P606" s="837">
        <v>2</v>
      </c>
      <c r="Q606" s="850">
        <v>96</v>
      </c>
    </row>
    <row r="607" spans="1:17" ht="14.4" customHeight="1" x14ac:dyDescent="0.3">
      <c r="A607" s="831" t="s">
        <v>575</v>
      </c>
      <c r="B607" s="832" t="s">
        <v>4714</v>
      </c>
      <c r="C607" s="832" t="s">
        <v>3881</v>
      </c>
      <c r="D607" s="832" t="s">
        <v>4719</v>
      </c>
      <c r="E607" s="832" t="s">
        <v>4720</v>
      </c>
      <c r="F607" s="849">
        <v>1</v>
      </c>
      <c r="G607" s="849">
        <v>356</v>
      </c>
      <c r="H607" s="849">
        <v>0.93931398416886547</v>
      </c>
      <c r="I607" s="849">
        <v>356</v>
      </c>
      <c r="J607" s="849">
        <v>1</v>
      </c>
      <c r="K607" s="849">
        <v>379</v>
      </c>
      <c r="L607" s="849">
        <v>1</v>
      </c>
      <c r="M607" s="849">
        <v>379</v>
      </c>
      <c r="N607" s="849">
        <v>1</v>
      </c>
      <c r="O607" s="849">
        <v>380</v>
      </c>
      <c r="P607" s="837">
        <v>1.0026385224274406</v>
      </c>
      <c r="Q607" s="850">
        <v>380</v>
      </c>
    </row>
    <row r="608" spans="1:17" ht="14.4" customHeight="1" x14ac:dyDescent="0.3">
      <c r="A608" s="831" t="s">
        <v>575</v>
      </c>
      <c r="B608" s="832" t="s">
        <v>4714</v>
      </c>
      <c r="C608" s="832" t="s">
        <v>3881</v>
      </c>
      <c r="D608" s="832" t="s">
        <v>4721</v>
      </c>
      <c r="E608" s="832" t="s">
        <v>4722</v>
      </c>
      <c r="F608" s="849"/>
      <c r="G608" s="849"/>
      <c r="H608" s="849"/>
      <c r="I608" s="849"/>
      <c r="J608" s="849">
        <v>1</v>
      </c>
      <c r="K608" s="849">
        <v>7318</v>
      </c>
      <c r="L608" s="849">
        <v>1</v>
      </c>
      <c r="M608" s="849">
        <v>7318</v>
      </c>
      <c r="N608" s="849">
        <v>1</v>
      </c>
      <c r="O608" s="849">
        <v>7326</v>
      </c>
      <c r="P608" s="837">
        <v>1.0010931948619841</v>
      </c>
      <c r="Q608" s="850">
        <v>7326</v>
      </c>
    </row>
    <row r="609" spans="1:17" ht="14.4" customHeight="1" x14ac:dyDescent="0.3">
      <c r="A609" s="831" t="s">
        <v>575</v>
      </c>
      <c r="B609" s="832" t="s">
        <v>4714</v>
      </c>
      <c r="C609" s="832" t="s">
        <v>3881</v>
      </c>
      <c r="D609" s="832" t="s">
        <v>4723</v>
      </c>
      <c r="E609" s="832" t="s">
        <v>4724</v>
      </c>
      <c r="F609" s="849"/>
      <c r="G609" s="849"/>
      <c r="H609" s="849"/>
      <c r="I609" s="849"/>
      <c r="J609" s="849"/>
      <c r="K609" s="849"/>
      <c r="L609" s="849"/>
      <c r="M609" s="849"/>
      <c r="N609" s="849">
        <v>1</v>
      </c>
      <c r="O609" s="849">
        <v>418</v>
      </c>
      <c r="P609" s="837"/>
      <c r="Q609" s="850">
        <v>418</v>
      </c>
    </row>
    <row r="610" spans="1:17" ht="14.4" customHeight="1" x14ac:dyDescent="0.3">
      <c r="A610" s="831" t="s">
        <v>575</v>
      </c>
      <c r="B610" s="832" t="s">
        <v>4714</v>
      </c>
      <c r="C610" s="832" t="s">
        <v>3881</v>
      </c>
      <c r="D610" s="832" t="s">
        <v>4674</v>
      </c>
      <c r="E610" s="832" t="s">
        <v>4675</v>
      </c>
      <c r="F610" s="849">
        <v>1</v>
      </c>
      <c r="G610" s="849">
        <v>819</v>
      </c>
      <c r="H610" s="849"/>
      <c r="I610" s="849">
        <v>819</v>
      </c>
      <c r="J610" s="849"/>
      <c r="K610" s="849"/>
      <c r="L610" s="849"/>
      <c r="M610" s="849"/>
      <c r="N610" s="849">
        <v>2</v>
      </c>
      <c r="O610" s="849">
        <v>1674</v>
      </c>
      <c r="P610" s="837"/>
      <c r="Q610" s="850">
        <v>837</v>
      </c>
    </row>
    <row r="611" spans="1:17" ht="14.4" customHeight="1" x14ac:dyDescent="0.3">
      <c r="A611" s="831" t="s">
        <v>575</v>
      </c>
      <c r="B611" s="832" t="s">
        <v>4714</v>
      </c>
      <c r="C611" s="832" t="s">
        <v>3881</v>
      </c>
      <c r="D611" s="832" t="s">
        <v>4725</v>
      </c>
      <c r="E611" s="832" t="s">
        <v>4726</v>
      </c>
      <c r="F611" s="849">
        <v>1</v>
      </c>
      <c r="G611" s="849">
        <v>2452</v>
      </c>
      <c r="H611" s="849">
        <v>0.23935962514642717</v>
      </c>
      <c r="I611" s="849">
        <v>2452</v>
      </c>
      <c r="J611" s="849">
        <v>4</v>
      </c>
      <c r="K611" s="849">
        <v>10244</v>
      </c>
      <c r="L611" s="849">
        <v>1</v>
      </c>
      <c r="M611" s="849">
        <v>2561</v>
      </c>
      <c r="N611" s="849">
        <v>5</v>
      </c>
      <c r="O611" s="849">
        <v>12820</v>
      </c>
      <c r="P611" s="837">
        <v>1.2514642717688402</v>
      </c>
      <c r="Q611" s="850">
        <v>2564</v>
      </c>
    </row>
    <row r="612" spans="1:17" ht="14.4" customHeight="1" x14ac:dyDescent="0.3">
      <c r="A612" s="831" t="s">
        <v>575</v>
      </c>
      <c r="B612" s="832" t="s">
        <v>4714</v>
      </c>
      <c r="C612" s="832" t="s">
        <v>3881</v>
      </c>
      <c r="D612" s="832" t="s">
        <v>4727</v>
      </c>
      <c r="E612" s="832" t="s">
        <v>4728</v>
      </c>
      <c r="F612" s="849"/>
      <c r="G612" s="849"/>
      <c r="H612" s="849"/>
      <c r="I612" s="849"/>
      <c r="J612" s="849"/>
      <c r="K612" s="849"/>
      <c r="L612" s="849"/>
      <c r="M612" s="849"/>
      <c r="N612" s="849">
        <v>2</v>
      </c>
      <c r="O612" s="849">
        <v>6242</v>
      </c>
      <c r="P612" s="837"/>
      <c r="Q612" s="850">
        <v>3121</v>
      </c>
    </row>
    <row r="613" spans="1:17" ht="14.4" customHeight="1" x14ac:dyDescent="0.3">
      <c r="A613" s="831" t="s">
        <v>575</v>
      </c>
      <c r="B613" s="832" t="s">
        <v>4714</v>
      </c>
      <c r="C613" s="832" t="s">
        <v>3881</v>
      </c>
      <c r="D613" s="832" t="s">
        <v>4729</v>
      </c>
      <c r="E613" s="832" t="s">
        <v>4730</v>
      </c>
      <c r="F613" s="849">
        <v>2</v>
      </c>
      <c r="G613" s="849">
        <v>1216</v>
      </c>
      <c r="H613" s="849">
        <v>0.94409937888198758</v>
      </c>
      <c r="I613" s="849">
        <v>608</v>
      </c>
      <c r="J613" s="849">
        <v>2</v>
      </c>
      <c r="K613" s="849">
        <v>1288</v>
      </c>
      <c r="L613" s="849">
        <v>1</v>
      </c>
      <c r="M613" s="849">
        <v>644</v>
      </c>
      <c r="N613" s="849">
        <v>1</v>
      </c>
      <c r="O613" s="849">
        <v>645</v>
      </c>
      <c r="P613" s="837">
        <v>0.50077639751552794</v>
      </c>
      <c r="Q613" s="850">
        <v>645</v>
      </c>
    </row>
    <row r="614" spans="1:17" ht="14.4" customHeight="1" x14ac:dyDescent="0.3">
      <c r="A614" s="831" t="s">
        <v>575</v>
      </c>
      <c r="B614" s="832" t="s">
        <v>4714</v>
      </c>
      <c r="C614" s="832" t="s">
        <v>3881</v>
      </c>
      <c r="D614" s="832" t="s">
        <v>4731</v>
      </c>
      <c r="E614" s="832" t="s">
        <v>4732</v>
      </c>
      <c r="F614" s="849"/>
      <c r="G614" s="849"/>
      <c r="H614" s="849"/>
      <c r="I614" s="849"/>
      <c r="J614" s="849"/>
      <c r="K614" s="849"/>
      <c r="L614" s="849"/>
      <c r="M614" s="849"/>
      <c r="N614" s="849">
        <v>1</v>
      </c>
      <c r="O614" s="849">
        <v>1549</v>
      </c>
      <c r="P614" s="837"/>
      <c r="Q614" s="850">
        <v>1549</v>
      </c>
    </row>
    <row r="615" spans="1:17" ht="14.4" customHeight="1" x14ac:dyDescent="0.3">
      <c r="A615" s="831" t="s">
        <v>575</v>
      </c>
      <c r="B615" s="832" t="s">
        <v>4714</v>
      </c>
      <c r="C615" s="832" t="s">
        <v>3881</v>
      </c>
      <c r="D615" s="832" t="s">
        <v>4733</v>
      </c>
      <c r="E615" s="832" t="s">
        <v>4734</v>
      </c>
      <c r="F615" s="849"/>
      <c r="G615" s="849"/>
      <c r="H615" s="849"/>
      <c r="I615" s="849"/>
      <c r="J615" s="849"/>
      <c r="K615" s="849"/>
      <c r="L615" s="849"/>
      <c r="M615" s="849"/>
      <c r="N615" s="849">
        <v>1</v>
      </c>
      <c r="O615" s="849">
        <v>3310</v>
      </c>
      <c r="P615" s="837"/>
      <c r="Q615" s="850">
        <v>3310</v>
      </c>
    </row>
    <row r="616" spans="1:17" ht="14.4" customHeight="1" x14ac:dyDescent="0.3">
      <c r="A616" s="831" t="s">
        <v>575</v>
      </c>
      <c r="B616" s="832" t="s">
        <v>4714</v>
      </c>
      <c r="C616" s="832" t="s">
        <v>3881</v>
      </c>
      <c r="D616" s="832" t="s">
        <v>4735</v>
      </c>
      <c r="E616" s="832" t="s">
        <v>4736</v>
      </c>
      <c r="F616" s="849">
        <v>1</v>
      </c>
      <c r="G616" s="849">
        <v>1141</v>
      </c>
      <c r="H616" s="849"/>
      <c r="I616" s="849">
        <v>1141</v>
      </c>
      <c r="J616" s="849"/>
      <c r="K616" s="849"/>
      <c r="L616" s="849"/>
      <c r="M616" s="849"/>
      <c r="N616" s="849"/>
      <c r="O616" s="849"/>
      <c r="P616" s="837"/>
      <c r="Q616" s="850"/>
    </row>
    <row r="617" spans="1:17" ht="14.4" customHeight="1" x14ac:dyDescent="0.3">
      <c r="A617" s="831" t="s">
        <v>575</v>
      </c>
      <c r="B617" s="832" t="s">
        <v>4737</v>
      </c>
      <c r="C617" s="832" t="s">
        <v>3881</v>
      </c>
      <c r="D617" s="832" t="s">
        <v>4738</v>
      </c>
      <c r="E617" s="832" t="s">
        <v>4739</v>
      </c>
      <c r="F617" s="849">
        <v>15</v>
      </c>
      <c r="G617" s="849">
        <v>4935</v>
      </c>
      <c r="H617" s="849">
        <v>1.0459940652818991</v>
      </c>
      <c r="I617" s="849">
        <v>329</v>
      </c>
      <c r="J617" s="849">
        <v>14</v>
      </c>
      <c r="K617" s="849">
        <v>4718</v>
      </c>
      <c r="L617" s="849">
        <v>1</v>
      </c>
      <c r="M617" s="849">
        <v>337</v>
      </c>
      <c r="N617" s="849">
        <v>11</v>
      </c>
      <c r="O617" s="849">
        <v>3707</v>
      </c>
      <c r="P617" s="837">
        <v>0.7857142857142857</v>
      </c>
      <c r="Q617" s="850">
        <v>337</v>
      </c>
    </row>
    <row r="618" spans="1:17" ht="14.4" customHeight="1" x14ac:dyDescent="0.3">
      <c r="A618" s="831" t="s">
        <v>575</v>
      </c>
      <c r="B618" s="832" t="s">
        <v>4737</v>
      </c>
      <c r="C618" s="832" t="s">
        <v>3881</v>
      </c>
      <c r="D618" s="832" t="s">
        <v>3995</v>
      </c>
      <c r="E618" s="832" t="s">
        <v>3996</v>
      </c>
      <c r="F618" s="849">
        <v>14</v>
      </c>
      <c r="G618" s="849">
        <v>12838</v>
      </c>
      <c r="H618" s="849">
        <v>1.7255376344086022</v>
      </c>
      <c r="I618" s="849">
        <v>917</v>
      </c>
      <c r="J618" s="849">
        <v>8</v>
      </c>
      <c r="K618" s="849">
        <v>7440</v>
      </c>
      <c r="L618" s="849">
        <v>1</v>
      </c>
      <c r="M618" s="849">
        <v>930</v>
      </c>
      <c r="N618" s="849">
        <v>6</v>
      </c>
      <c r="O618" s="849">
        <v>5580</v>
      </c>
      <c r="P618" s="837">
        <v>0.75</v>
      </c>
      <c r="Q618" s="850">
        <v>930</v>
      </c>
    </row>
    <row r="619" spans="1:17" ht="14.4" customHeight="1" x14ac:dyDescent="0.3">
      <c r="A619" s="831" t="s">
        <v>575</v>
      </c>
      <c r="B619" s="832" t="s">
        <v>4737</v>
      </c>
      <c r="C619" s="832" t="s">
        <v>3881</v>
      </c>
      <c r="D619" s="832" t="s">
        <v>4740</v>
      </c>
      <c r="E619" s="832" t="s">
        <v>4741</v>
      </c>
      <c r="F619" s="849">
        <v>45</v>
      </c>
      <c r="G619" s="849">
        <v>80505</v>
      </c>
      <c r="H619" s="849">
        <v>0.8828367456601125</v>
      </c>
      <c r="I619" s="849">
        <v>1789</v>
      </c>
      <c r="J619" s="849">
        <v>49</v>
      </c>
      <c r="K619" s="849">
        <v>91189</v>
      </c>
      <c r="L619" s="849">
        <v>1</v>
      </c>
      <c r="M619" s="849">
        <v>1861</v>
      </c>
      <c r="N619" s="849">
        <v>35</v>
      </c>
      <c r="O619" s="849">
        <v>65169</v>
      </c>
      <c r="P619" s="837">
        <v>0.71465856627444102</v>
      </c>
      <c r="Q619" s="850">
        <v>1861.9714285714285</v>
      </c>
    </row>
    <row r="620" spans="1:17" ht="14.4" customHeight="1" x14ac:dyDescent="0.3">
      <c r="A620" s="831" t="s">
        <v>575</v>
      </c>
      <c r="B620" s="832" t="s">
        <v>4737</v>
      </c>
      <c r="C620" s="832" t="s">
        <v>3881</v>
      </c>
      <c r="D620" s="832" t="s">
        <v>4742</v>
      </c>
      <c r="E620" s="832" t="s">
        <v>4743</v>
      </c>
      <c r="F620" s="849"/>
      <c r="G620" s="849"/>
      <c r="H620" s="849"/>
      <c r="I620" s="849"/>
      <c r="J620" s="849">
        <v>1</v>
      </c>
      <c r="K620" s="849">
        <v>2619</v>
      </c>
      <c r="L620" s="849">
        <v>1</v>
      </c>
      <c r="M620" s="849">
        <v>2619</v>
      </c>
      <c r="N620" s="849"/>
      <c r="O620" s="849"/>
      <c r="P620" s="837"/>
      <c r="Q620" s="850"/>
    </row>
    <row r="621" spans="1:17" ht="14.4" customHeight="1" x14ac:dyDescent="0.3">
      <c r="A621" s="831" t="s">
        <v>575</v>
      </c>
      <c r="B621" s="832" t="s">
        <v>4737</v>
      </c>
      <c r="C621" s="832" t="s">
        <v>3881</v>
      </c>
      <c r="D621" s="832" t="s">
        <v>4744</v>
      </c>
      <c r="E621" s="832" t="s">
        <v>4745</v>
      </c>
      <c r="F621" s="849">
        <v>1</v>
      </c>
      <c r="G621" s="849">
        <v>543</v>
      </c>
      <c r="H621" s="849"/>
      <c r="I621" s="849">
        <v>543</v>
      </c>
      <c r="J621" s="849"/>
      <c r="K621" s="849"/>
      <c r="L621" s="849"/>
      <c r="M621" s="849"/>
      <c r="N621" s="849">
        <v>1</v>
      </c>
      <c r="O621" s="849">
        <v>556</v>
      </c>
      <c r="P621" s="837"/>
      <c r="Q621" s="850">
        <v>556</v>
      </c>
    </row>
    <row r="622" spans="1:17" ht="14.4" customHeight="1" x14ac:dyDescent="0.3">
      <c r="A622" s="831" t="s">
        <v>575</v>
      </c>
      <c r="B622" s="832" t="s">
        <v>4737</v>
      </c>
      <c r="C622" s="832" t="s">
        <v>3881</v>
      </c>
      <c r="D622" s="832" t="s">
        <v>4746</v>
      </c>
      <c r="E622" s="832" t="s">
        <v>4747</v>
      </c>
      <c r="F622" s="849"/>
      <c r="G622" s="849"/>
      <c r="H622" s="849"/>
      <c r="I622" s="849"/>
      <c r="J622" s="849">
        <v>1</v>
      </c>
      <c r="K622" s="849">
        <v>1966</v>
      </c>
      <c r="L622" s="849">
        <v>1</v>
      </c>
      <c r="M622" s="849">
        <v>1966</v>
      </c>
      <c r="N622" s="849"/>
      <c r="O622" s="849"/>
      <c r="P622" s="837"/>
      <c r="Q622" s="850"/>
    </row>
    <row r="623" spans="1:17" ht="14.4" customHeight="1" x14ac:dyDescent="0.3">
      <c r="A623" s="831" t="s">
        <v>575</v>
      </c>
      <c r="B623" s="832" t="s">
        <v>3953</v>
      </c>
      <c r="C623" s="832" t="s">
        <v>3881</v>
      </c>
      <c r="D623" s="832" t="s">
        <v>3903</v>
      </c>
      <c r="E623" s="832" t="s">
        <v>3904</v>
      </c>
      <c r="F623" s="849"/>
      <c r="G623" s="849"/>
      <c r="H623" s="849"/>
      <c r="I623" s="849"/>
      <c r="J623" s="849">
        <v>9</v>
      </c>
      <c r="K623" s="849">
        <v>45</v>
      </c>
      <c r="L623" s="849">
        <v>1</v>
      </c>
      <c r="M623" s="849">
        <v>5</v>
      </c>
      <c r="N623" s="849"/>
      <c r="O623" s="849"/>
      <c r="P623" s="837"/>
      <c r="Q623" s="850"/>
    </row>
    <row r="624" spans="1:17" ht="14.4" customHeight="1" x14ac:dyDescent="0.3">
      <c r="A624" s="831" t="s">
        <v>575</v>
      </c>
      <c r="B624" s="832" t="s">
        <v>3953</v>
      </c>
      <c r="C624" s="832" t="s">
        <v>3881</v>
      </c>
      <c r="D624" s="832" t="s">
        <v>3954</v>
      </c>
      <c r="E624" s="832" t="s">
        <v>3955</v>
      </c>
      <c r="F624" s="849"/>
      <c r="G624" s="849"/>
      <c r="H624" s="849"/>
      <c r="I624" s="849"/>
      <c r="J624" s="849"/>
      <c r="K624" s="849"/>
      <c r="L624" s="849"/>
      <c r="M624" s="849"/>
      <c r="N624" s="849">
        <v>1</v>
      </c>
      <c r="O624" s="849">
        <v>251</v>
      </c>
      <c r="P624" s="837"/>
      <c r="Q624" s="850">
        <v>251</v>
      </c>
    </row>
    <row r="625" spans="1:17" ht="14.4" customHeight="1" x14ac:dyDescent="0.3">
      <c r="A625" s="831" t="s">
        <v>575</v>
      </c>
      <c r="B625" s="832" t="s">
        <v>3953</v>
      </c>
      <c r="C625" s="832" t="s">
        <v>3881</v>
      </c>
      <c r="D625" s="832" t="s">
        <v>3956</v>
      </c>
      <c r="E625" s="832" t="s">
        <v>3957</v>
      </c>
      <c r="F625" s="849">
        <v>2</v>
      </c>
      <c r="G625" s="849">
        <v>236</v>
      </c>
      <c r="H625" s="849"/>
      <c r="I625" s="849">
        <v>118</v>
      </c>
      <c r="J625" s="849"/>
      <c r="K625" s="849"/>
      <c r="L625" s="849"/>
      <c r="M625" s="849"/>
      <c r="N625" s="849"/>
      <c r="O625" s="849"/>
      <c r="P625" s="837"/>
      <c r="Q625" s="850"/>
    </row>
    <row r="626" spans="1:17" ht="14.4" customHeight="1" x14ac:dyDescent="0.3">
      <c r="A626" s="831" t="s">
        <v>575</v>
      </c>
      <c r="B626" s="832" t="s">
        <v>3953</v>
      </c>
      <c r="C626" s="832" t="s">
        <v>3881</v>
      </c>
      <c r="D626" s="832" t="s">
        <v>4748</v>
      </c>
      <c r="E626" s="832" t="s">
        <v>4749</v>
      </c>
      <c r="F626" s="849">
        <v>1</v>
      </c>
      <c r="G626" s="849">
        <v>611</v>
      </c>
      <c r="H626" s="849"/>
      <c r="I626" s="849">
        <v>611</v>
      </c>
      <c r="J626" s="849"/>
      <c r="K626" s="849"/>
      <c r="L626" s="849"/>
      <c r="M626" s="849"/>
      <c r="N626" s="849"/>
      <c r="O626" s="849"/>
      <c r="P626" s="837"/>
      <c r="Q626" s="850"/>
    </row>
    <row r="627" spans="1:17" ht="14.4" customHeight="1" x14ac:dyDescent="0.3">
      <c r="A627" s="831" t="s">
        <v>575</v>
      </c>
      <c r="B627" s="832" t="s">
        <v>4750</v>
      </c>
      <c r="C627" s="832" t="s">
        <v>3881</v>
      </c>
      <c r="D627" s="832" t="s">
        <v>4751</v>
      </c>
      <c r="E627" s="832" t="s">
        <v>4752</v>
      </c>
      <c r="F627" s="849">
        <v>5</v>
      </c>
      <c r="G627" s="849">
        <v>1175</v>
      </c>
      <c r="H627" s="849">
        <v>4.6812749003984067</v>
      </c>
      <c r="I627" s="849">
        <v>235</v>
      </c>
      <c r="J627" s="849">
        <v>1</v>
      </c>
      <c r="K627" s="849">
        <v>251</v>
      </c>
      <c r="L627" s="849">
        <v>1</v>
      </c>
      <c r="M627" s="849">
        <v>251</v>
      </c>
      <c r="N627" s="849"/>
      <c r="O627" s="849"/>
      <c r="P627" s="837"/>
      <c r="Q627" s="850"/>
    </row>
    <row r="628" spans="1:17" ht="14.4" customHeight="1" x14ac:dyDescent="0.3">
      <c r="A628" s="831" t="s">
        <v>575</v>
      </c>
      <c r="B628" s="832" t="s">
        <v>4750</v>
      </c>
      <c r="C628" s="832" t="s">
        <v>3881</v>
      </c>
      <c r="D628" s="832" t="s">
        <v>4753</v>
      </c>
      <c r="E628" s="832" t="s">
        <v>4754</v>
      </c>
      <c r="F628" s="849">
        <v>19</v>
      </c>
      <c r="G628" s="849">
        <v>7961</v>
      </c>
      <c r="H628" s="849"/>
      <c r="I628" s="849">
        <v>419</v>
      </c>
      <c r="J628" s="849"/>
      <c r="K628" s="849"/>
      <c r="L628" s="849"/>
      <c r="M628" s="849"/>
      <c r="N628" s="849">
        <v>1</v>
      </c>
      <c r="O628" s="849">
        <v>432</v>
      </c>
      <c r="P628" s="837"/>
      <c r="Q628" s="850">
        <v>432</v>
      </c>
    </row>
    <row r="629" spans="1:17" ht="14.4" customHeight="1" x14ac:dyDescent="0.3">
      <c r="A629" s="831" t="s">
        <v>575</v>
      </c>
      <c r="B629" s="832" t="s">
        <v>4750</v>
      </c>
      <c r="C629" s="832" t="s">
        <v>3881</v>
      </c>
      <c r="D629" s="832" t="s">
        <v>4755</v>
      </c>
      <c r="E629" s="832" t="s">
        <v>4756</v>
      </c>
      <c r="F629" s="849">
        <v>4</v>
      </c>
      <c r="G629" s="849">
        <v>1156</v>
      </c>
      <c r="H629" s="849">
        <v>1.3536299765807962</v>
      </c>
      <c r="I629" s="849">
        <v>289</v>
      </c>
      <c r="J629" s="849">
        <v>2</v>
      </c>
      <c r="K629" s="849">
        <v>854</v>
      </c>
      <c r="L629" s="849">
        <v>1</v>
      </c>
      <c r="M629" s="849">
        <v>427</v>
      </c>
      <c r="N629" s="849"/>
      <c r="O629" s="849"/>
      <c r="P629" s="837"/>
      <c r="Q629" s="850"/>
    </row>
    <row r="630" spans="1:17" ht="14.4" customHeight="1" x14ac:dyDescent="0.3">
      <c r="A630" s="831" t="s">
        <v>575</v>
      </c>
      <c r="B630" s="832" t="s">
        <v>4750</v>
      </c>
      <c r="C630" s="832" t="s">
        <v>3881</v>
      </c>
      <c r="D630" s="832" t="s">
        <v>4757</v>
      </c>
      <c r="E630" s="832" t="s">
        <v>4758</v>
      </c>
      <c r="F630" s="849">
        <v>11</v>
      </c>
      <c r="G630" s="849">
        <v>9713</v>
      </c>
      <c r="H630" s="849"/>
      <c r="I630" s="849">
        <v>883</v>
      </c>
      <c r="J630" s="849"/>
      <c r="K630" s="849"/>
      <c r="L630" s="849"/>
      <c r="M630" s="849"/>
      <c r="N630" s="849"/>
      <c r="O630" s="849"/>
      <c r="P630" s="837"/>
      <c r="Q630" s="850"/>
    </row>
    <row r="631" spans="1:17" ht="14.4" customHeight="1" x14ac:dyDescent="0.3">
      <c r="A631" s="831" t="s">
        <v>575</v>
      </c>
      <c r="B631" s="832" t="s">
        <v>4750</v>
      </c>
      <c r="C631" s="832" t="s">
        <v>3881</v>
      </c>
      <c r="D631" s="832" t="s">
        <v>4759</v>
      </c>
      <c r="E631" s="832" t="s">
        <v>4760</v>
      </c>
      <c r="F631" s="849">
        <v>1</v>
      </c>
      <c r="G631" s="849">
        <v>1101</v>
      </c>
      <c r="H631" s="849"/>
      <c r="I631" s="849">
        <v>1101</v>
      </c>
      <c r="J631" s="849"/>
      <c r="K631" s="849"/>
      <c r="L631" s="849"/>
      <c r="M631" s="849"/>
      <c r="N631" s="849">
        <v>1</v>
      </c>
      <c r="O631" s="849">
        <v>1133</v>
      </c>
      <c r="P631" s="837"/>
      <c r="Q631" s="850">
        <v>1133</v>
      </c>
    </row>
    <row r="632" spans="1:17" ht="14.4" customHeight="1" x14ac:dyDescent="0.3">
      <c r="A632" s="831" t="s">
        <v>575</v>
      </c>
      <c r="B632" s="832" t="s">
        <v>4750</v>
      </c>
      <c r="C632" s="832" t="s">
        <v>3881</v>
      </c>
      <c r="D632" s="832" t="s">
        <v>4761</v>
      </c>
      <c r="E632" s="832" t="s">
        <v>4762</v>
      </c>
      <c r="F632" s="849"/>
      <c r="G632" s="849"/>
      <c r="H632" s="849"/>
      <c r="I632" s="849"/>
      <c r="J632" s="849"/>
      <c r="K632" s="849"/>
      <c r="L632" s="849"/>
      <c r="M632" s="849"/>
      <c r="N632" s="849">
        <v>1</v>
      </c>
      <c r="O632" s="849">
        <v>1603</v>
      </c>
      <c r="P632" s="837"/>
      <c r="Q632" s="850">
        <v>1603</v>
      </c>
    </row>
    <row r="633" spans="1:17" ht="14.4" customHeight="1" x14ac:dyDescent="0.3">
      <c r="A633" s="831" t="s">
        <v>575</v>
      </c>
      <c r="B633" s="832" t="s">
        <v>4750</v>
      </c>
      <c r="C633" s="832" t="s">
        <v>3881</v>
      </c>
      <c r="D633" s="832" t="s">
        <v>4763</v>
      </c>
      <c r="E633" s="832" t="s">
        <v>4764</v>
      </c>
      <c r="F633" s="849">
        <v>13</v>
      </c>
      <c r="G633" s="849">
        <v>24284</v>
      </c>
      <c r="H633" s="849"/>
      <c r="I633" s="849">
        <v>1868</v>
      </c>
      <c r="J633" s="849"/>
      <c r="K633" s="849"/>
      <c r="L633" s="849"/>
      <c r="M633" s="849"/>
      <c r="N633" s="849">
        <v>1</v>
      </c>
      <c r="O633" s="849">
        <v>1955</v>
      </c>
      <c r="P633" s="837"/>
      <c r="Q633" s="850">
        <v>1955</v>
      </c>
    </row>
    <row r="634" spans="1:17" ht="14.4" customHeight="1" x14ac:dyDescent="0.3">
      <c r="A634" s="831" t="s">
        <v>575</v>
      </c>
      <c r="B634" s="832" t="s">
        <v>4750</v>
      </c>
      <c r="C634" s="832" t="s">
        <v>3881</v>
      </c>
      <c r="D634" s="832" t="s">
        <v>4765</v>
      </c>
      <c r="E634" s="832" t="s">
        <v>4766</v>
      </c>
      <c r="F634" s="849">
        <v>22</v>
      </c>
      <c r="G634" s="849">
        <v>68046</v>
      </c>
      <c r="H634" s="849">
        <v>21.00833590614387</v>
      </c>
      <c r="I634" s="849">
        <v>3093</v>
      </c>
      <c r="J634" s="849">
        <v>1</v>
      </c>
      <c r="K634" s="849">
        <v>3239</v>
      </c>
      <c r="L634" s="849">
        <v>1</v>
      </c>
      <c r="M634" s="849">
        <v>3239</v>
      </c>
      <c r="N634" s="849"/>
      <c r="O634" s="849"/>
      <c r="P634" s="837"/>
      <c r="Q634" s="850"/>
    </row>
    <row r="635" spans="1:17" ht="14.4" customHeight="1" x14ac:dyDescent="0.3">
      <c r="A635" s="831" t="s">
        <v>575</v>
      </c>
      <c r="B635" s="832" t="s">
        <v>4750</v>
      </c>
      <c r="C635" s="832" t="s">
        <v>3881</v>
      </c>
      <c r="D635" s="832" t="s">
        <v>4767</v>
      </c>
      <c r="E635" s="832" t="s">
        <v>4768</v>
      </c>
      <c r="F635" s="849">
        <v>53</v>
      </c>
      <c r="G635" s="849">
        <v>2279</v>
      </c>
      <c r="H635" s="849"/>
      <c r="I635" s="849">
        <v>43</v>
      </c>
      <c r="J635" s="849"/>
      <c r="K635" s="849"/>
      <c r="L635" s="849"/>
      <c r="M635" s="849"/>
      <c r="N635" s="849">
        <v>1</v>
      </c>
      <c r="O635" s="849">
        <v>43</v>
      </c>
      <c r="P635" s="837"/>
      <c r="Q635" s="850">
        <v>43</v>
      </c>
    </row>
    <row r="636" spans="1:17" ht="14.4" customHeight="1" x14ac:dyDescent="0.3">
      <c r="A636" s="831" t="s">
        <v>575</v>
      </c>
      <c r="B636" s="832" t="s">
        <v>4750</v>
      </c>
      <c r="C636" s="832" t="s">
        <v>3881</v>
      </c>
      <c r="D636" s="832" t="s">
        <v>4769</v>
      </c>
      <c r="E636" s="832" t="s">
        <v>4770</v>
      </c>
      <c r="F636" s="849">
        <v>11</v>
      </c>
      <c r="G636" s="849">
        <v>15917</v>
      </c>
      <c r="H636" s="849">
        <v>10.632598530394121</v>
      </c>
      <c r="I636" s="849">
        <v>1447</v>
      </c>
      <c r="J636" s="849">
        <v>1</v>
      </c>
      <c r="K636" s="849">
        <v>1497</v>
      </c>
      <c r="L636" s="849">
        <v>1</v>
      </c>
      <c r="M636" s="849">
        <v>1497</v>
      </c>
      <c r="N636" s="849">
        <v>1</v>
      </c>
      <c r="O636" s="849">
        <v>1498</v>
      </c>
      <c r="P636" s="837">
        <v>1.0006680026720107</v>
      </c>
      <c r="Q636" s="850">
        <v>1498</v>
      </c>
    </row>
    <row r="637" spans="1:17" ht="14.4" customHeight="1" x14ac:dyDescent="0.3">
      <c r="A637" s="831" t="s">
        <v>575</v>
      </c>
      <c r="B637" s="832" t="s">
        <v>4750</v>
      </c>
      <c r="C637" s="832" t="s">
        <v>3881</v>
      </c>
      <c r="D637" s="832" t="s">
        <v>4771</v>
      </c>
      <c r="E637" s="832" t="s">
        <v>4772</v>
      </c>
      <c r="F637" s="849">
        <v>11</v>
      </c>
      <c r="G637" s="849">
        <v>6589</v>
      </c>
      <c r="H637" s="849"/>
      <c r="I637" s="849">
        <v>599</v>
      </c>
      <c r="J637" s="849"/>
      <c r="K637" s="849"/>
      <c r="L637" s="849"/>
      <c r="M637" s="849"/>
      <c r="N637" s="849"/>
      <c r="O637" s="849"/>
      <c r="P637" s="837"/>
      <c r="Q637" s="850"/>
    </row>
    <row r="638" spans="1:17" ht="14.4" customHeight="1" x14ac:dyDescent="0.3">
      <c r="A638" s="831" t="s">
        <v>575</v>
      </c>
      <c r="B638" s="832" t="s">
        <v>4773</v>
      </c>
      <c r="C638" s="832" t="s">
        <v>3881</v>
      </c>
      <c r="D638" s="832" t="s">
        <v>4774</v>
      </c>
      <c r="E638" s="832" t="s">
        <v>4775</v>
      </c>
      <c r="F638" s="849">
        <v>7</v>
      </c>
      <c r="G638" s="849">
        <v>7840</v>
      </c>
      <c r="H638" s="849"/>
      <c r="I638" s="849">
        <v>1120</v>
      </c>
      <c r="J638" s="849"/>
      <c r="K638" s="849"/>
      <c r="L638" s="849"/>
      <c r="M638" s="849"/>
      <c r="N638" s="849"/>
      <c r="O638" s="849"/>
      <c r="P638" s="837"/>
      <c r="Q638" s="850"/>
    </row>
    <row r="639" spans="1:17" ht="14.4" customHeight="1" x14ac:dyDescent="0.3">
      <c r="A639" s="831" t="s">
        <v>575</v>
      </c>
      <c r="B639" s="832" t="s">
        <v>4776</v>
      </c>
      <c r="C639" s="832" t="s">
        <v>3881</v>
      </c>
      <c r="D639" s="832" t="s">
        <v>4777</v>
      </c>
      <c r="E639" s="832" t="s">
        <v>4778</v>
      </c>
      <c r="F639" s="849">
        <v>624</v>
      </c>
      <c r="G639" s="849">
        <v>469245</v>
      </c>
      <c r="H639" s="849">
        <v>1.0136807859809207</v>
      </c>
      <c r="I639" s="849">
        <v>751.99519230769226</v>
      </c>
      <c r="J639" s="849">
        <v>579</v>
      </c>
      <c r="K639" s="849">
        <v>462912</v>
      </c>
      <c r="L639" s="849">
        <v>1</v>
      </c>
      <c r="M639" s="849">
        <v>799.50259067357513</v>
      </c>
      <c r="N639" s="849">
        <v>626</v>
      </c>
      <c r="O639" s="849">
        <v>501424</v>
      </c>
      <c r="P639" s="837">
        <v>1.0831950781141988</v>
      </c>
      <c r="Q639" s="850">
        <v>800.99680511182112</v>
      </c>
    </row>
    <row r="640" spans="1:17" ht="14.4" customHeight="1" x14ac:dyDescent="0.3">
      <c r="A640" s="831" t="s">
        <v>4779</v>
      </c>
      <c r="B640" s="832" t="s">
        <v>3884</v>
      </c>
      <c r="C640" s="832" t="s">
        <v>3881</v>
      </c>
      <c r="D640" s="832" t="s">
        <v>3901</v>
      </c>
      <c r="E640" s="832" t="s">
        <v>3902</v>
      </c>
      <c r="F640" s="849"/>
      <c r="G640" s="849"/>
      <c r="H640" s="849"/>
      <c r="I640" s="849"/>
      <c r="J640" s="849">
        <v>1</v>
      </c>
      <c r="K640" s="849">
        <v>37</v>
      </c>
      <c r="L640" s="849">
        <v>1</v>
      </c>
      <c r="M640" s="849">
        <v>37</v>
      </c>
      <c r="N640" s="849">
        <v>3</v>
      </c>
      <c r="O640" s="849">
        <v>111</v>
      </c>
      <c r="P640" s="837">
        <v>3</v>
      </c>
      <c r="Q640" s="850">
        <v>37</v>
      </c>
    </row>
    <row r="641" spans="1:17" ht="14.4" customHeight="1" x14ac:dyDescent="0.3">
      <c r="A641" s="831" t="s">
        <v>4779</v>
      </c>
      <c r="B641" s="832" t="s">
        <v>3884</v>
      </c>
      <c r="C641" s="832" t="s">
        <v>3881</v>
      </c>
      <c r="D641" s="832" t="s">
        <v>3913</v>
      </c>
      <c r="E641" s="832" t="s">
        <v>3914</v>
      </c>
      <c r="F641" s="849">
        <v>10</v>
      </c>
      <c r="G641" s="849">
        <v>1180</v>
      </c>
      <c r="H641" s="849">
        <v>0.40717736369910285</v>
      </c>
      <c r="I641" s="849">
        <v>118</v>
      </c>
      <c r="J641" s="849">
        <v>23</v>
      </c>
      <c r="K641" s="849">
        <v>2898</v>
      </c>
      <c r="L641" s="849">
        <v>1</v>
      </c>
      <c r="M641" s="849">
        <v>126</v>
      </c>
      <c r="N641" s="849">
        <v>31</v>
      </c>
      <c r="O641" s="849">
        <v>3906</v>
      </c>
      <c r="P641" s="837">
        <v>1.3478260869565217</v>
      </c>
      <c r="Q641" s="850">
        <v>126</v>
      </c>
    </row>
    <row r="642" spans="1:17" ht="14.4" customHeight="1" x14ac:dyDescent="0.3">
      <c r="A642" s="831" t="s">
        <v>4779</v>
      </c>
      <c r="B642" s="832" t="s">
        <v>3884</v>
      </c>
      <c r="C642" s="832" t="s">
        <v>3881</v>
      </c>
      <c r="D642" s="832" t="s">
        <v>3923</v>
      </c>
      <c r="E642" s="832" t="s">
        <v>3924</v>
      </c>
      <c r="F642" s="849">
        <v>18</v>
      </c>
      <c r="G642" s="849">
        <v>233.32</v>
      </c>
      <c r="H642" s="849">
        <v>1.7500750075007501</v>
      </c>
      <c r="I642" s="849">
        <v>12.962222222222222</v>
      </c>
      <c r="J642" s="849">
        <v>4</v>
      </c>
      <c r="K642" s="849">
        <v>133.32</v>
      </c>
      <c r="L642" s="849">
        <v>1</v>
      </c>
      <c r="M642" s="849">
        <v>33.33</v>
      </c>
      <c r="N642" s="849">
        <v>8</v>
      </c>
      <c r="O642" s="849">
        <v>266.64999999999998</v>
      </c>
      <c r="P642" s="837">
        <v>2.0000750075007501</v>
      </c>
      <c r="Q642" s="850">
        <v>33.331249999999997</v>
      </c>
    </row>
    <row r="643" spans="1:17" ht="14.4" customHeight="1" x14ac:dyDescent="0.3">
      <c r="A643" s="831" t="s">
        <v>4779</v>
      </c>
      <c r="B643" s="832" t="s">
        <v>3884</v>
      </c>
      <c r="C643" s="832" t="s">
        <v>3881</v>
      </c>
      <c r="D643" s="832" t="s">
        <v>3925</v>
      </c>
      <c r="E643" s="832" t="s">
        <v>3926</v>
      </c>
      <c r="F643" s="849">
        <v>32</v>
      </c>
      <c r="G643" s="849">
        <v>7520</v>
      </c>
      <c r="H643" s="849">
        <v>1.248339973439575</v>
      </c>
      <c r="I643" s="849">
        <v>235</v>
      </c>
      <c r="J643" s="849">
        <v>24</v>
      </c>
      <c r="K643" s="849">
        <v>6024</v>
      </c>
      <c r="L643" s="849">
        <v>1</v>
      </c>
      <c r="M643" s="849">
        <v>251</v>
      </c>
      <c r="N643" s="849">
        <v>20</v>
      </c>
      <c r="O643" s="849">
        <v>5020</v>
      </c>
      <c r="P643" s="837">
        <v>0.83333333333333337</v>
      </c>
      <c r="Q643" s="850">
        <v>251</v>
      </c>
    </row>
    <row r="644" spans="1:17" ht="14.4" customHeight="1" x14ac:dyDescent="0.3">
      <c r="A644" s="831" t="s">
        <v>4779</v>
      </c>
      <c r="B644" s="832" t="s">
        <v>3884</v>
      </c>
      <c r="C644" s="832" t="s">
        <v>3881</v>
      </c>
      <c r="D644" s="832" t="s">
        <v>3947</v>
      </c>
      <c r="E644" s="832" t="s">
        <v>3948</v>
      </c>
      <c r="F644" s="849">
        <v>1</v>
      </c>
      <c r="G644" s="849">
        <v>349</v>
      </c>
      <c r="H644" s="849">
        <v>0.18763440860215053</v>
      </c>
      <c r="I644" s="849">
        <v>349</v>
      </c>
      <c r="J644" s="849">
        <v>5</v>
      </c>
      <c r="K644" s="849">
        <v>1860</v>
      </c>
      <c r="L644" s="849">
        <v>1</v>
      </c>
      <c r="M644" s="849">
        <v>372</v>
      </c>
      <c r="N644" s="849">
        <v>5</v>
      </c>
      <c r="O644" s="849">
        <v>1865</v>
      </c>
      <c r="P644" s="837">
        <v>1.0026881720430108</v>
      </c>
      <c r="Q644" s="850">
        <v>373</v>
      </c>
    </row>
    <row r="645" spans="1:17" ht="14.4" customHeight="1" x14ac:dyDescent="0.3">
      <c r="A645" s="831" t="s">
        <v>4780</v>
      </c>
      <c r="B645" s="832" t="s">
        <v>3884</v>
      </c>
      <c r="C645" s="832" t="s">
        <v>3881</v>
      </c>
      <c r="D645" s="832" t="s">
        <v>3913</v>
      </c>
      <c r="E645" s="832" t="s">
        <v>3914</v>
      </c>
      <c r="F645" s="849">
        <v>1</v>
      </c>
      <c r="G645" s="849">
        <v>118</v>
      </c>
      <c r="H645" s="849">
        <v>0.46825396825396826</v>
      </c>
      <c r="I645" s="849">
        <v>118</v>
      </c>
      <c r="J645" s="849">
        <v>2</v>
      </c>
      <c r="K645" s="849">
        <v>252</v>
      </c>
      <c r="L645" s="849">
        <v>1</v>
      </c>
      <c r="M645" s="849">
        <v>126</v>
      </c>
      <c r="N645" s="849">
        <v>1</v>
      </c>
      <c r="O645" s="849">
        <v>126</v>
      </c>
      <c r="P645" s="837">
        <v>0.5</v>
      </c>
      <c r="Q645" s="850">
        <v>126</v>
      </c>
    </row>
    <row r="646" spans="1:17" ht="14.4" customHeight="1" x14ac:dyDescent="0.3">
      <c r="A646" s="831" t="s">
        <v>4780</v>
      </c>
      <c r="B646" s="832" t="s">
        <v>3884</v>
      </c>
      <c r="C646" s="832" t="s">
        <v>3881</v>
      </c>
      <c r="D646" s="832" t="s">
        <v>3923</v>
      </c>
      <c r="E646" s="832" t="s">
        <v>3924</v>
      </c>
      <c r="F646" s="849">
        <v>1</v>
      </c>
      <c r="G646" s="849">
        <v>0</v>
      </c>
      <c r="H646" s="849"/>
      <c r="I646" s="849">
        <v>0</v>
      </c>
      <c r="J646" s="849"/>
      <c r="K646" s="849"/>
      <c r="L646" s="849"/>
      <c r="M646" s="849"/>
      <c r="N646" s="849"/>
      <c r="O646" s="849"/>
      <c r="P646" s="837"/>
      <c r="Q646" s="850"/>
    </row>
    <row r="647" spans="1:17" ht="14.4" customHeight="1" x14ac:dyDescent="0.3">
      <c r="A647" s="831" t="s">
        <v>4780</v>
      </c>
      <c r="B647" s="832" t="s">
        <v>3884</v>
      </c>
      <c r="C647" s="832" t="s">
        <v>3881</v>
      </c>
      <c r="D647" s="832" t="s">
        <v>3925</v>
      </c>
      <c r="E647" s="832" t="s">
        <v>3926</v>
      </c>
      <c r="F647" s="849">
        <v>1</v>
      </c>
      <c r="G647" s="849">
        <v>235</v>
      </c>
      <c r="H647" s="849">
        <v>0.93625498007968122</v>
      </c>
      <c r="I647" s="849">
        <v>235</v>
      </c>
      <c r="J647" s="849">
        <v>1</v>
      </c>
      <c r="K647" s="849">
        <v>251</v>
      </c>
      <c r="L647" s="849">
        <v>1</v>
      </c>
      <c r="M647" s="849">
        <v>251</v>
      </c>
      <c r="N647" s="849">
        <v>1</v>
      </c>
      <c r="O647" s="849">
        <v>251</v>
      </c>
      <c r="P647" s="837">
        <v>1</v>
      </c>
      <c r="Q647" s="850">
        <v>251</v>
      </c>
    </row>
    <row r="648" spans="1:17" ht="14.4" customHeight="1" x14ac:dyDescent="0.3">
      <c r="A648" s="831" t="s">
        <v>4781</v>
      </c>
      <c r="B648" s="832" t="s">
        <v>3884</v>
      </c>
      <c r="C648" s="832" t="s">
        <v>3881</v>
      </c>
      <c r="D648" s="832" t="s">
        <v>3925</v>
      </c>
      <c r="E648" s="832" t="s">
        <v>3926</v>
      </c>
      <c r="F648" s="849">
        <v>13</v>
      </c>
      <c r="G648" s="849">
        <v>3055</v>
      </c>
      <c r="H648" s="849">
        <v>6.0856573705179287</v>
      </c>
      <c r="I648" s="849">
        <v>235</v>
      </c>
      <c r="J648" s="849">
        <v>2</v>
      </c>
      <c r="K648" s="849">
        <v>502</v>
      </c>
      <c r="L648" s="849">
        <v>1</v>
      </c>
      <c r="M648" s="849">
        <v>251</v>
      </c>
      <c r="N648" s="849">
        <v>10</v>
      </c>
      <c r="O648" s="849">
        <v>2510</v>
      </c>
      <c r="P648" s="837">
        <v>5</v>
      </c>
      <c r="Q648" s="850">
        <v>251</v>
      </c>
    </row>
    <row r="649" spans="1:17" ht="14.4" customHeight="1" x14ac:dyDescent="0.3">
      <c r="A649" s="831" t="s">
        <v>4782</v>
      </c>
      <c r="B649" s="832" t="s">
        <v>3884</v>
      </c>
      <c r="C649" s="832" t="s">
        <v>3881</v>
      </c>
      <c r="D649" s="832" t="s">
        <v>3901</v>
      </c>
      <c r="E649" s="832" t="s">
        <v>3902</v>
      </c>
      <c r="F649" s="849">
        <v>2</v>
      </c>
      <c r="G649" s="849">
        <v>70</v>
      </c>
      <c r="H649" s="849"/>
      <c r="I649" s="849">
        <v>35</v>
      </c>
      <c r="J649" s="849"/>
      <c r="K649" s="849"/>
      <c r="L649" s="849"/>
      <c r="M649" s="849"/>
      <c r="N649" s="849"/>
      <c r="O649" s="849"/>
      <c r="P649" s="837"/>
      <c r="Q649" s="850"/>
    </row>
    <row r="650" spans="1:17" ht="14.4" customHeight="1" x14ac:dyDescent="0.3">
      <c r="A650" s="831" t="s">
        <v>4782</v>
      </c>
      <c r="B650" s="832" t="s">
        <v>3884</v>
      </c>
      <c r="C650" s="832" t="s">
        <v>3881</v>
      </c>
      <c r="D650" s="832" t="s">
        <v>3913</v>
      </c>
      <c r="E650" s="832" t="s">
        <v>3914</v>
      </c>
      <c r="F650" s="849">
        <v>7</v>
      </c>
      <c r="G650" s="849">
        <v>826</v>
      </c>
      <c r="H650" s="849">
        <v>0.65555555555555556</v>
      </c>
      <c r="I650" s="849">
        <v>118</v>
      </c>
      <c r="J650" s="849">
        <v>10</v>
      </c>
      <c r="K650" s="849">
        <v>1260</v>
      </c>
      <c r="L650" s="849">
        <v>1</v>
      </c>
      <c r="M650" s="849">
        <v>126</v>
      </c>
      <c r="N650" s="849">
        <v>16</v>
      </c>
      <c r="O650" s="849">
        <v>2016</v>
      </c>
      <c r="P650" s="837">
        <v>1.6</v>
      </c>
      <c r="Q650" s="850">
        <v>126</v>
      </c>
    </row>
    <row r="651" spans="1:17" ht="14.4" customHeight="1" x14ac:dyDescent="0.3">
      <c r="A651" s="831" t="s">
        <v>4782</v>
      </c>
      <c r="B651" s="832" t="s">
        <v>3884</v>
      </c>
      <c r="C651" s="832" t="s">
        <v>3881</v>
      </c>
      <c r="D651" s="832" t="s">
        <v>3923</v>
      </c>
      <c r="E651" s="832" t="s">
        <v>3924</v>
      </c>
      <c r="F651" s="849">
        <v>0</v>
      </c>
      <c r="G651" s="849">
        <v>0</v>
      </c>
      <c r="H651" s="849"/>
      <c r="I651" s="849"/>
      <c r="J651" s="849"/>
      <c r="K651" s="849"/>
      <c r="L651" s="849"/>
      <c r="M651" s="849"/>
      <c r="N651" s="849"/>
      <c r="O651" s="849"/>
      <c r="P651" s="837"/>
      <c r="Q651" s="850"/>
    </row>
    <row r="652" spans="1:17" ht="14.4" customHeight="1" x14ac:dyDescent="0.3">
      <c r="A652" s="831" t="s">
        <v>4782</v>
      </c>
      <c r="B652" s="832" t="s">
        <v>3884</v>
      </c>
      <c r="C652" s="832" t="s">
        <v>3881</v>
      </c>
      <c r="D652" s="832" t="s">
        <v>3925</v>
      </c>
      <c r="E652" s="832" t="s">
        <v>3926</v>
      </c>
      <c r="F652" s="849">
        <v>70</v>
      </c>
      <c r="G652" s="849">
        <v>16450</v>
      </c>
      <c r="H652" s="849">
        <v>1.2603432424149557</v>
      </c>
      <c r="I652" s="849">
        <v>235</v>
      </c>
      <c r="J652" s="849">
        <v>52</v>
      </c>
      <c r="K652" s="849">
        <v>13052</v>
      </c>
      <c r="L652" s="849">
        <v>1</v>
      </c>
      <c r="M652" s="849">
        <v>251</v>
      </c>
      <c r="N652" s="849">
        <v>116</v>
      </c>
      <c r="O652" s="849">
        <v>29116</v>
      </c>
      <c r="P652" s="837">
        <v>2.2307692307692308</v>
      </c>
      <c r="Q652" s="850">
        <v>251</v>
      </c>
    </row>
    <row r="653" spans="1:17" ht="14.4" customHeight="1" x14ac:dyDescent="0.3">
      <c r="A653" s="831" t="s">
        <v>4782</v>
      </c>
      <c r="B653" s="832" t="s">
        <v>3884</v>
      </c>
      <c r="C653" s="832" t="s">
        <v>3881</v>
      </c>
      <c r="D653" s="832" t="s">
        <v>4783</v>
      </c>
      <c r="E653" s="832" t="s">
        <v>4784</v>
      </c>
      <c r="F653" s="849">
        <v>0</v>
      </c>
      <c r="G653" s="849">
        <v>0</v>
      </c>
      <c r="H653" s="849"/>
      <c r="I653" s="849"/>
      <c r="J653" s="849"/>
      <c r="K653" s="849"/>
      <c r="L653" s="849"/>
      <c r="M653" s="849"/>
      <c r="N653" s="849"/>
      <c r="O653" s="849"/>
      <c r="P653" s="837"/>
      <c r="Q653" s="850"/>
    </row>
    <row r="654" spans="1:17" ht="14.4" customHeight="1" x14ac:dyDescent="0.3">
      <c r="A654" s="831" t="s">
        <v>4782</v>
      </c>
      <c r="B654" s="832" t="s">
        <v>3884</v>
      </c>
      <c r="C654" s="832" t="s">
        <v>3881</v>
      </c>
      <c r="D654" s="832" t="s">
        <v>3943</v>
      </c>
      <c r="E654" s="832" t="s">
        <v>3944</v>
      </c>
      <c r="F654" s="849">
        <v>1</v>
      </c>
      <c r="G654" s="849">
        <v>179</v>
      </c>
      <c r="H654" s="849"/>
      <c r="I654" s="849">
        <v>179</v>
      </c>
      <c r="J654" s="849"/>
      <c r="K654" s="849"/>
      <c r="L654" s="849"/>
      <c r="M654" s="849"/>
      <c r="N654" s="849"/>
      <c r="O654" s="849"/>
      <c r="P654" s="837"/>
      <c r="Q654" s="850"/>
    </row>
    <row r="655" spans="1:17" ht="14.4" customHeight="1" x14ac:dyDescent="0.3">
      <c r="A655" s="831" t="s">
        <v>4782</v>
      </c>
      <c r="B655" s="832" t="s">
        <v>3884</v>
      </c>
      <c r="C655" s="832" t="s">
        <v>3881</v>
      </c>
      <c r="D655" s="832" t="s">
        <v>3947</v>
      </c>
      <c r="E655" s="832" t="s">
        <v>3948</v>
      </c>
      <c r="F655" s="849">
        <v>2</v>
      </c>
      <c r="G655" s="849">
        <v>698</v>
      </c>
      <c r="H655" s="849">
        <v>0.62544802867383509</v>
      </c>
      <c r="I655" s="849">
        <v>349</v>
      </c>
      <c r="J655" s="849">
        <v>3</v>
      </c>
      <c r="K655" s="849">
        <v>1116</v>
      </c>
      <c r="L655" s="849">
        <v>1</v>
      </c>
      <c r="M655" s="849">
        <v>372</v>
      </c>
      <c r="N655" s="849">
        <v>6</v>
      </c>
      <c r="O655" s="849">
        <v>2238</v>
      </c>
      <c r="P655" s="837">
        <v>2.0053763440860215</v>
      </c>
      <c r="Q655" s="850">
        <v>373</v>
      </c>
    </row>
    <row r="656" spans="1:17" ht="14.4" customHeight="1" x14ac:dyDescent="0.3">
      <c r="A656" s="831" t="s">
        <v>4785</v>
      </c>
      <c r="B656" s="832" t="s">
        <v>3884</v>
      </c>
      <c r="C656" s="832" t="s">
        <v>3881</v>
      </c>
      <c r="D656" s="832" t="s">
        <v>3913</v>
      </c>
      <c r="E656" s="832" t="s">
        <v>3914</v>
      </c>
      <c r="F656" s="849">
        <v>2</v>
      </c>
      <c r="G656" s="849">
        <v>236</v>
      </c>
      <c r="H656" s="849">
        <v>1.873015873015873</v>
      </c>
      <c r="I656" s="849">
        <v>118</v>
      </c>
      <c r="J656" s="849">
        <v>1</v>
      </c>
      <c r="K656" s="849">
        <v>126</v>
      </c>
      <c r="L656" s="849">
        <v>1</v>
      </c>
      <c r="M656" s="849">
        <v>126</v>
      </c>
      <c r="N656" s="849"/>
      <c r="O656" s="849"/>
      <c r="P656" s="837"/>
      <c r="Q656" s="850"/>
    </row>
    <row r="657" spans="1:17" ht="14.4" customHeight="1" x14ac:dyDescent="0.3">
      <c r="A657" s="831" t="s">
        <v>4785</v>
      </c>
      <c r="B657" s="832" t="s">
        <v>3884</v>
      </c>
      <c r="C657" s="832" t="s">
        <v>3881</v>
      </c>
      <c r="D657" s="832" t="s">
        <v>3923</v>
      </c>
      <c r="E657" s="832" t="s">
        <v>3924</v>
      </c>
      <c r="F657" s="849">
        <v>1</v>
      </c>
      <c r="G657" s="849">
        <v>0</v>
      </c>
      <c r="H657" s="849"/>
      <c r="I657" s="849">
        <v>0</v>
      </c>
      <c r="J657" s="849"/>
      <c r="K657" s="849"/>
      <c r="L657" s="849"/>
      <c r="M657" s="849"/>
      <c r="N657" s="849"/>
      <c r="O657" s="849"/>
      <c r="P657" s="837"/>
      <c r="Q657" s="850"/>
    </row>
    <row r="658" spans="1:17" ht="14.4" customHeight="1" x14ac:dyDescent="0.3">
      <c r="A658" s="831" t="s">
        <v>4785</v>
      </c>
      <c r="B658" s="832" t="s">
        <v>3884</v>
      </c>
      <c r="C658" s="832" t="s">
        <v>3881</v>
      </c>
      <c r="D658" s="832" t="s">
        <v>3925</v>
      </c>
      <c r="E658" s="832" t="s">
        <v>3926</v>
      </c>
      <c r="F658" s="849">
        <v>1</v>
      </c>
      <c r="G658" s="849">
        <v>235</v>
      </c>
      <c r="H658" s="849"/>
      <c r="I658" s="849">
        <v>235</v>
      </c>
      <c r="J658" s="849"/>
      <c r="K658" s="849"/>
      <c r="L658" s="849"/>
      <c r="M658" s="849"/>
      <c r="N658" s="849">
        <v>1</v>
      </c>
      <c r="O658" s="849">
        <v>251</v>
      </c>
      <c r="P658" s="837"/>
      <c r="Q658" s="850">
        <v>251</v>
      </c>
    </row>
    <row r="659" spans="1:17" ht="14.4" customHeight="1" x14ac:dyDescent="0.3">
      <c r="A659" s="831" t="s">
        <v>4786</v>
      </c>
      <c r="B659" s="832" t="s">
        <v>3884</v>
      </c>
      <c r="C659" s="832" t="s">
        <v>3881</v>
      </c>
      <c r="D659" s="832" t="s">
        <v>3913</v>
      </c>
      <c r="E659" s="832" t="s">
        <v>3914</v>
      </c>
      <c r="F659" s="849"/>
      <c r="G659" s="849"/>
      <c r="H659" s="849"/>
      <c r="I659" s="849"/>
      <c r="J659" s="849">
        <v>1</v>
      </c>
      <c r="K659" s="849">
        <v>126</v>
      </c>
      <c r="L659" s="849">
        <v>1</v>
      </c>
      <c r="M659" s="849">
        <v>126</v>
      </c>
      <c r="N659" s="849"/>
      <c r="O659" s="849"/>
      <c r="P659" s="837"/>
      <c r="Q659" s="850"/>
    </row>
    <row r="660" spans="1:17" ht="14.4" customHeight="1" x14ac:dyDescent="0.3">
      <c r="A660" s="831" t="s">
        <v>4786</v>
      </c>
      <c r="B660" s="832" t="s">
        <v>3884</v>
      </c>
      <c r="C660" s="832" t="s">
        <v>3881</v>
      </c>
      <c r="D660" s="832" t="s">
        <v>3923</v>
      </c>
      <c r="E660" s="832" t="s">
        <v>3924</v>
      </c>
      <c r="F660" s="849">
        <v>1</v>
      </c>
      <c r="G660" s="849">
        <v>0</v>
      </c>
      <c r="H660" s="849"/>
      <c r="I660" s="849">
        <v>0</v>
      </c>
      <c r="J660" s="849"/>
      <c r="K660" s="849"/>
      <c r="L660" s="849"/>
      <c r="M660" s="849"/>
      <c r="N660" s="849"/>
      <c r="O660" s="849"/>
      <c r="P660" s="837"/>
      <c r="Q660" s="850"/>
    </row>
    <row r="661" spans="1:17" ht="14.4" customHeight="1" x14ac:dyDescent="0.3">
      <c r="A661" s="831" t="s">
        <v>4786</v>
      </c>
      <c r="B661" s="832" t="s">
        <v>3884</v>
      </c>
      <c r="C661" s="832" t="s">
        <v>3881</v>
      </c>
      <c r="D661" s="832" t="s">
        <v>3925</v>
      </c>
      <c r="E661" s="832" t="s">
        <v>3926</v>
      </c>
      <c r="F661" s="849">
        <v>2</v>
      </c>
      <c r="G661" s="849">
        <v>470</v>
      </c>
      <c r="H661" s="849">
        <v>1.8725099601593624</v>
      </c>
      <c r="I661" s="849">
        <v>235</v>
      </c>
      <c r="J661" s="849">
        <v>1</v>
      </c>
      <c r="K661" s="849">
        <v>251</v>
      </c>
      <c r="L661" s="849">
        <v>1</v>
      </c>
      <c r="M661" s="849">
        <v>251</v>
      </c>
      <c r="N661" s="849"/>
      <c r="O661" s="849"/>
      <c r="P661" s="837"/>
      <c r="Q661" s="850"/>
    </row>
    <row r="662" spans="1:17" ht="14.4" customHeight="1" x14ac:dyDescent="0.3">
      <c r="A662" s="831" t="s">
        <v>4787</v>
      </c>
      <c r="B662" s="832" t="s">
        <v>3884</v>
      </c>
      <c r="C662" s="832" t="s">
        <v>3881</v>
      </c>
      <c r="D662" s="832" t="s">
        <v>3913</v>
      </c>
      <c r="E662" s="832" t="s">
        <v>3914</v>
      </c>
      <c r="F662" s="849">
        <v>1</v>
      </c>
      <c r="G662" s="849">
        <v>118</v>
      </c>
      <c r="H662" s="849">
        <v>0.93650793650793651</v>
      </c>
      <c r="I662" s="849">
        <v>118</v>
      </c>
      <c r="J662" s="849">
        <v>1</v>
      </c>
      <c r="K662" s="849">
        <v>126</v>
      </c>
      <c r="L662" s="849">
        <v>1</v>
      </c>
      <c r="M662" s="849">
        <v>126</v>
      </c>
      <c r="N662" s="849"/>
      <c r="O662" s="849"/>
      <c r="P662" s="837"/>
      <c r="Q662" s="850"/>
    </row>
    <row r="663" spans="1:17" ht="14.4" customHeight="1" x14ac:dyDescent="0.3">
      <c r="A663" s="831" t="s">
        <v>4787</v>
      </c>
      <c r="B663" s="832" t="s">
        <v>3884</v>
      </c>
      <c r="C663" s="832" t="s">
        <v>3881</v>
      </c>
      <c r="D663" s="832" t="s">
        <v>3925</v>
      </c>
      <c r="E663" s="832" t="s">
        <v>3926</v>
      </c>
      <c r="F663" s="849">
        <v>1</v>
      </c>
      <c r="G663" s="849">
        <v>235</v>
      </c>
      <c r="H663" s="849"/>
      <c r="I663" s="849">
        <v>235</v>
      </c>
      <c r="J663" s="849"/>
      <c r="K663" s="849"/>
      <c r="L663" s="849"/>
      <c r="M663" s="849"/>
      <c r="N663" s="849"/>
      <c r="O663" s="849"/>
      <c r="P663" s="837"/>
      <c r="Q663" s="850"/>
    </row>
    <row r="664" spans="1:17" ht="14.4" customHeight="1" x14ac:dyDescent="0.3">
      <c r="A664" s="831" t="s">
        <v>4787</v>
      </c>
      <c r="B664" s="832" t="s">
        <v>3884</v>
      </c>
      <c r="C664" s="832" t="s">
        <v>3881</v>
      </c>
      <c r="D664" s="832" t="s">
        <v>3947</v>
      </c>
      <c r="E664" s="832" t="s">
        <v>3948</v>
      </c>
      <c r="F664" s="849"/>
      <c r="G664" s="849"/>
      <c r="H664" s="849"/>
      <c r="I664" s="849"/>
      <c r="J664" s="849"/>
      <c r="K664" s="849"/>
      <c r="L664" s="849"/>
      <c r="M664" s="849"/>
      <c r="N664" s="849">
        <v>2</v>
      </c>
      <c r="O664" s="849">
        <v>746</v>
      </c>
      <c r="P664" s="837"/>
      <c r="Q664" s="850">
        <v>373</v>
      </c>
    </row>
    <row r="665" spans="1:17" ht="14.4" customHeight="1" x14ac:dyDescent="0.3">
      <c r="A665" s="831" t="s">
        <v>4788</v>
      </c>
      <c r="B665" s="832" t="s">
        <v>3884</v>
      </c>
      <c r="C665" s="832" t="s">
        <v>3881</v>
      </c>
      <c r="D665" s="832" t="s">
        <v>3913</v>
      </c>
      <c r="E665" s="832" t="s">
        <v>3914</v>
      </c>
      <c r="F665" s="849"/>
      <c r="G665" s="849"/>
      <c r="H665" s="849"/>
      <c r="I665" s="849"/>
      <c r="J665" s="849">
        <v>2</v>
      </c>
      <c r="K665" s="849">
        <v>252</v>
      </c>
      <c r="L665" s="849">
        <v>1</v>
      </c>
      <c r="M665" s="849">
        <v>126</v>
      </c>
      <c r="N665" s="849">
        <v>1</v>
      </c>
      <c r="O665" s="849">
        <v>126</v>
      </c>
      <c r="P665" s="837">
        <v>0.5</v>
      </c>
      <c r="Q665" s="850">
        <v>126</v>
      </c>
    </row>
    <row r="666" spans="1:17" ht="14.4" customHeight="1" x14ac:dyDescent="0.3">
      <c r="A666" s="831" t="s">
        <v>4788</v>
      </c>
      <c r="B666" s="832" t="s">
        <v>3884</v>
      </c>
      <c r="C666" s="832" t="s">
        <v>3881</v>
      </c>
      <c r="D666" s="832" t="s">
        <v>3923</v>
      </c>
      <c r="E666" s="832" t="s">
        <v>3924</v>
      </c>
      <c r="F666" s="849"/>
      <c r="G666" s="849"/>
      <c r="H666" s="849"/>
      <c r="I666" s="849"/>
      <c r="J666" s="849"/>
      <c r="K666" s="849"/>
      <c r="L666" s="849"/>
      <c r="M666" s="849"/>
      <c r="N666" s="849">
        <v>1</v>
      </c>
      <c r="O666" s="849">
        <v>33.33</v>
      </c>
      <c r="P666" s="837"/>
      <c r="Q666" s="850">
        <v>33.33</v>
      </c>
    </row>
    <row r="667" spans="1:17" ht="14.4" customHeight="1" x14ac:dyDescent="0.3">
      <c r="A667" s="831" t="s">
        <v>4788</v>
      </c>
      <c r="B667" s="832" t="s">
        <v>3884</v>
      </c>
      <c r="C667" s="832" t="s">
        <v>3881</v>
      </c>
      <c r="D667" s="832" t="s">
        <v>3947</v>
      </c>
      <c r="E667" s="832" t="s">
        <v>3948</v>
      </c>
      <c r="F667" s="849"/>
      <c r="G667" s="849"/>
      <c r="H667" s="849"/>
      <c r="I667" s="849"/>
      <c r="J667" s="849">
        <v>1</v>
      </c>
      <c r="K667" s="849">
        <v>372</v>
      </c>
      <c r="L667" s="849">
        <v>1</v>
      </c>
      <c r="M667" s="849">
        <v>372</v>
      </c>
      <c r="N667" s="849"/>
      <c r="O667" s="849"/>
      <c r="P667" s="837"/>
      <c r="Q667" s="850"/>
    </row>
    <row r="668" spans="1:17" ht="14.4" customHeight="1" x14ac:dyDescent="0.3">
      <c r="A668" s="831" t="s">
        <v>4789</v>
      </c>
      <c r="B668" s="832" t="s">
        <v>3884</v>
      </c>
      <c r="C668" s="832" t="s">
        <v>3881</v>
      </c>
      <c r="D668" s="832" t="s">
        <v>3913</v>
      </c>
      <c r="E668" s="832" t="s">
        <v>3914</v>
      </c>
      <c r="F668" s="849">
        <v>1</v>
      </c>
      <c r="G668" s="849">
        <v>118</v>
      </c>
      <c r="H668" s="849">
        <v>0.11706349206349206</v>
      </c>
      <c r="I668" s="849">
        <v>118</v>
      </c>
      <c r="J668" s="849">
        <v>8</v>
      </c>
      <c r="K668" s="849">
        <v>1008</v>
      </c>
      <c r="L668" s="849">
        <v>1</v>
      </c>
      <c r="M668" s="849">
        <v>126</v>
      </c>
      <c r="N668" s="849">
        <v>5</v>
      </c>
      <c r="O668" s="849">
        <v>630</v>
      </c>
      <c r="P668" s="837">
        <v>0.625</v>
      </c>
      <c r="Q668" s="850">
        <v>126</v>
      </c>
    </row>
    <row r="669" spans="1:17" ht="14.4" customHeight="1" x14ac:dyDescent="0.3">
      <c r="A669" s="831" t="s">
        <v>4789</v>
      </c>
      <c r="B669" s="832" t="s">
        <v>3884</v>
      </c>
      <c r="C669" s="832" t="s">
        <v>3881</v>
      </c>
      <c r="D669" s="832" t="s">
        <v>3923</v>
      </c>
      <c r="E669" s="832" t="s">
        <v>3924</v>
      </c>
      <c r="F669" s="849">
        <v>8</v>
      </c>
      <c r="G669" s="849">
        <v>199.99</v>
      </c>
      <c r="H669" s="849">
        <v>1.1999879995199811</v>
      </c>
      <c r="I669" s="849">
        <v>24.998750000000001</v>
      </c>
      <c r="J669" s="849">
        <v>5</v>
      </c>
      <c r="K669" s="849">
        <v>166.65999999999997</v>
      </c>
      <c r="L669" s="849">
        <v>1</v>
      </c>
      <c r="M669" s="849">
        <v>33.331999999999994</v>
      </c>
      <c r="N669" s="849"/>
      <c r="O669" s="849"/>
      <c r="P669" s="837"/>
      <c r="Q669" s="850"/>
    </row>
    <row r="670" spans="1:17" ht="14.4" customHeight="1" x14ac:dyDescent="0.3">
      <c r="A670" s="831" t="s">
        <v>4789</v>
      </c>
      <c r="B670" s="832" t="s">
        <v>3884</v>
      </c>
      <c r="C670" s="832" t="s">
        <v>3881</v>
      </c>
      <c r="D670" s="832" t="s">
        <v>3925</v>
      </c>
      <c r="E670" s="832" t="s">
        <v>3926</v>
      </c>
      <c r="F670" s="849">
        <v>13</v>
      </c>
      <c r="G670" s="849">
        <v>3055</v>
      </c>
      <c r="H670" s="849">
        <v>1.3523683045595396</v>
      </c>
      <c r="I670" s="849">
        <v>235</v>
      </c>
      <c r="J670" s="849">
        <v>9</v>
      </c>
      <c r="K670" s="849">
        <v>2259</v>
      </c>
      <c r="L670" s="849">
        <v>1</v>
      </c>
      <c r="M670" s="849">
        <v>251</v>
      </c>
      <c r="N670" s="849">
        <v>8</v>
      </c>
      <c r="O670" s="849">
        <v>2008</v>
      </c>
      <c r="P670" s="837">
        <v>0.88888888888888884</v>
      </c>
      <c r="Q670" s="850">
        <v>251</v>
      </c>
    </row>
    <row r="671" spans="1:17" ht="14.4" customHeight="1" x14ac:dyDescent="0.3">
      <c r="A671" s="831" t="s">
        <v>4789</v>
      </c>
      <c r="B671" s="832" t="s">
        <v>3884</v>
      </c>
      <c r="C671" s="832" t="s">
        <v>3881</v>
      </c>
      <c r="D671" s="832" t="s">
        <v>3947</v>
      </c>
      <c r="E671" s="832" t="s">
        <v>3948</v>
      </c>
      <c r="F671" s="849"/>
      <c r="G671" s="849"/>
      <c r="H671" s="849"/>
      <c r="I671" s="849"/>
      <c r="J671" s="849">
        <v>1</v>
      </c>
      <c r="K671" s="849">
        <v>372</v>
      </c>
      <c r="L671" s="849">
        <v>1</v>
      </c>
      <c r="M671" s="849">
        <v>372</v>
      </c>
      <c r="N671" s="849">
        <v>1</v>
      </c>
      <c r="O671" s="849">
        <v>373</v>
      </c>
      <c r="P671" s="837">
        <v>1.0026881720430108</v>
      </c>
      <c r="Q671" s="850">
        <v>373</v>
      </c>
    </row>
    <row r="672" spans="1:17" ht="14.4" customHeight="1" x14ac:dyDescent="0.3">
      <c r="A672" s="831" t="s">
        <v>4790</v>
      </c>
      <c r="B672" s="832" t="s">
        <v>3884</v>
      </c>
      <c r="C672" s="832" t="s">
        <v>3881</v>
      </c>
      <c r="D672" s="832" t="s">
        <v>3901</v>
      </c>
      <c r="E672" s="832" t="s">
        <v>3902</v>
      </c>
      <c r="F672" s="849">
        <v>3</v>
      </c>
      <c r="G672" s="849">
        <v>105</v>
      </c>
      <c r="H672" s="849">
        <v>0.56756756756756754</v>
      </c>
      <c r="I672" s="849">
        <v>35</v>
      </c>
      <c r="J672" s="849">
        <v>5</v>
      </c>
      <c r="K672" s="849">
        <v>185</v>
      </c>
      <c r="L672" s="849">
        <v>1</v>
      </c>
      <c r="M672" s="849">
        <v>37</v>
      </c>
      <c r="N672" s="849">
        <v>6</v>
      </c>
      <c r="O672" s="849">
        <v>222</v>
      </c>
      <c r="P672" s="837">
        <v>1.2</v>
      </c>
      <c r="Q672" s="850">
        <v>37</v>
      </c>
    </row>
    <row r="673" spans="1:17" ht="14.4" customHeight="1" x14ac:dyDescent="0.3">
      <c r="A673" s="831" t="s">
        <v>4790</v>
      </c>
      <c r="B673" s="832" t="s">
        <v>3884</v>
      </c>
      <c r="C673" s="832" t="s">
        <v>3881</v>
      </c>
      <c r="D673" s="832" t="s">
        <v>3913</v>
      </c>
      <c r="E673" s="832" t="s">
        <v>3914</v>
      </c>
      <c r="F673" s="849">
        <v>72</v>
      </c>
      <c r="G673" s="849">
        <v>8496</v>
      </c>
      <c r="H673" s="849">
        <v>0.66106442577030811</v>
      </c>
      <c r="I673" s="849">
        <v>118</v>
      </c>
      <c r="J673" s="849">
        <v>102</v>
      </c>
      <c r="K673" s="849">
        <v>12852</v>
      </c>
      <c r="L673" s="849">
        <v>1</v>
      </c>
      <c r="M673" s="849">
        <v>126</v>
      </c>
      <c r="N673" s="849">
        <v>83</v>
      </c>
      <c r="O673" s="849">
        <v>10458</v>
      </c>
      <c r="P673" s="837">
        <v>0.81372549019607843</v>
      </c>
      <c r="Q673" s="850">
        <v>126</v>
      </c>
    </row>
    <row r="674" spans="1:17" ht="14.4" customHeight="1" x14ac:dyDescent="0.3">
      <c r="A674" s="831" t="s">
        <v>4790</v>
      </c>
      <c r="B674" s="832" t="s">
        <v>3884</v>
      </c>
      <c r="C674" s="832" t="s">
        <v>3881</v>
      </c>
      <c r="D674" s="832" t="s">
        <v>3923</v>
      </c>
      <c r="E674" s="832" t="s">
        <v>3924</v>
      </c>
      <c r="F674" s="849">
        <v>110</v>
      </c>
      <c r="G674" s="849">
        <v>1499.9599999999996</v>
      </c>
      <c r="H674" s="849">
        <v>1.3235564026542419</v>
      </c>
      <c r="I674" s="849">
        <v>13.635999999999996</v>
      </c>
      <c r="J674" s="849">
        <v>34</v>
      </c>
      <c r="K674" s="849">
        <v>1133.2800000000002</v>
      </c>
      <c r="L674" s="849">
        <v>1</v>
      </c>
      <c r="M674" s="849">
        <v>33.331764705882357</v>
      </c>
      <c r="N674" s="849">
        <v>19</v>
      </c>
      <c r="O674" s="849">
        <v>633.29</v>
      </c>
      <c r="P674" s="837">
        <v>0.55881159113370027</v>
      </c>
      <c r="Q674" s="850">
        <v>33.331052631578949</v>
      </c>
    </row>
    <row r="675" spans="1:17" ht="14.4" customHeight="1" x14ac:dyDescent="0.3">
      <c r="A675" s="831" t="s">
        <v>4790</v>
      </c>
      <c r="B675" s="832" t="s">
        <v>3884</v>
      </c>
      <c r="C675" s="832" t="s">
        <v>3881</v>
      </c>
      <c r="D675" s="832" t="s">
        <v>3925</v>
      </c>
      <c r="E675" s="832" t="s">
        <v>3926</v>
      </c>
      <c r="F675" s="849">
        <v>187</v>
      </c>
      <c r="G675" s="849">
        <v>43945</v>
      </c>
      <c r="H675" s="849">
        <v>0.87104319042239009</v>
      </c>
      <c r="I675" s="849">
        <v>235</v>
      </c>
      <c r="J675" s="849">
        <v>201</v>
      </c>
      <c r="K675" s="849">
        <v>50451</v>
      </c>
      <c r="L675" s="849">
        <v>1</v>
      </c>
      <c r="M675" s="849">
        <v>251</v>
      </c>
      <c r="N675" s="849">
        <v>131</v>
      </c>
      <c r="O675" s="849">
        <v>32881</v>
      </c>
      <c r="P675" s="837">
        <v>0.65174129353233834</v>
      </c>
      <c r="Q675" s="850">
        <v>251</v>
      </c>
    </row>
    <row r="676" spans="1:17" ht="14.4" customHeight="1" x14ac:dyDescent="0.3">
      <c r="A676" s="831" t="s">
        <v>4790</v>
      </c>
      <c r="B676" s="832" t="s">
        <v>3884</v>
      </c>
      <c r="C676" s="832" t="s">
        <v>3881</v>
      </c>
      <c r="D676" s="832" t="s">
        <v>3947</v>
      </c>
      <c r="E676" s="832" t="s">
        <v>3948</v>
      </c>
      <c r="F676" s="849">
        <v>16</v>
      </c>
      <c r="G676" s="849">
        <v>5584</v>
      </c>
      <c r="H676" s="849">
        <v>0.50035842293906807</v>
      </c>
      <c r="I676" s="849">
        <v>349</v>
      </c>
      <c r="J676" s="849">
        <v>30</v>
      </c>
      <c r="K676" s="849">
        <v>11160</v>
      </c>
      <c r="L676" s="849">
        <v>1</v>
      </c>
      <c r="M676" s="849">
        <v>372</v>
      </c>
      <c r="N676" s="849">
        <v>22</v>
      </c>
      <c r="O676" s="849">
        <v>8206</v>
      </c>
      <c r="P676" s="837">
        <v>0.73530465949820789</v>
      </c>
      <c r="Q676" s="850">
        <v>373</v>
      </c>
    </row>
    <row r="677" spans="1:17" ht="14.4" customHeight="1" x14ac:dyDescent="0.3">
      <c r="A677" s="831" t="s">
        <v>4791</v>
      </c>
      <c r="B677" s="832" t="s">
        <v>3884</v>
      </c>
      <c r="C677" s="832" t="s">
        <v>3881</v>
      </c>
      <c r="D677" s="832" t="s">
        <v>3901</v>
      </c>
      <c r="E677" s="832" t="s">
        <v>3902</v>
      </c>
      <c r="F677" s="849">
        <v>1</v>
      </c>
      <c r="G677" s="849">
        <v>35</v>
      </c>
      <c r="H677" s="849"/>
      <c r="I677" s="849">
        <v>35</v>
      </c>
      <c r="J677" s="849"/>
      <c r="K677" s="849"/>
      <c r="L677" s="849"/>
      <c r="M677" s="849"/>
      <c r="N677" s="849"/>
      <c r="O677" s="849"/>
      <c r="P677" s="837"/>
      <c r="Q677" s="850"/>
    </row>
    <row r="678" spans="1:17" ht="14.4" customHeight="1" x14ac:dyDescent="0.3">
      <c r="A678" s="831" t="s">
        <v>4791</v>
      </c>
      <c r="B678" s="832" t="s">
        <v>3884</v>
      </c>
      <c r="C678" s="832" t="s">
        <v>3881</v>
      </c>
      <c r="D678" s="832" t="s">
        <v>3913</v>
      </c>
      <c r="E678" s="832" t="s">
        <v>3914</v>
      </c>
      <c r="F678" s="849">
        <v>2</v>
      </c>
      <c r="G678" s="849">
        <v>236</v>
      </c>
      <c r="H678" s="849"/>
      <c r="I678" s="849">
        <v>118</v>
      </c>
      <c r="J678" s="849"/>
      <c r="K678" s="849"/>
      <c r="L678" s="849"/>
      <c r="M678" s="849"/>
      <c r="N678" s="849">
        <v>1</v>
      </c>
      <c r="O678" s="849">
        <v>126</v>
      </c>
      <c r="P678" s="837"/>
      <c r="Q678" s="850">
        <v>126</v>
      </c>
    </row>
    <row r="679" spans="1:17" ht="14.4" customHeight="1" x14ac:dyDescent="0.3">
      <c r="A679" s="831" t="s">
        <v>4791</v>
      </c>
      <c r="B679" s="832" t="s">
        <v>3884</v>
      </c>
      <c r="C679" s="832" t="s">
        <v>3881</v>
      </c>
      <c r="D679" s="832" t="s">
        <v>3923</v>
      </c>
      <c r="E679" s="832" t="s">
        <v>3924</v>
      </c>
      <c r="F679" s="849">
        <v>3</v>
      </c>
      <c r="G679" s="849">
        <v>33.33</v>
      </c>
      <c r="H679" s="849">
        <v>1</v>
      </c>
      <c r="I679" s="849">
        <v>11.11</v>
      </c>
      <c r="J679" s="849">
        <v>1</v>
      </c>
      <c r="K679" s="849">
        <v>33.33</v>
      </c>
      <c r="L679" s="849">
        <v>1</v>
      </c>
      <c r="M679" s="849">
        <v>33.33</v>
      </c>
      <c r="N679" s="849"/>
      <c r="O679" s="849"/>
      <c r="P679" s="837"/>
      <c r="Q679" s="850"/>
    </row>
    <row r="680" spans="1:17" ht="14.4" customHeight="1" x14ac:dyDescent="0.3">
      <c r="A680" s="831" t="s">
        <v>4791</v>
      </c>
      <c r="B680" s="832" t="s">
        <v>3884</v>
      </c>
      <c r="C680" s="832" t="s">
        <v>3881</v>
      </c>
      <c r="D680" s="832" t="s">
        <v>3925</v>
      </c>
      <c r="E680" s="832" t="s">
        <v>3926</v>
      </c>
      <c r="F680" s="849">
        <v>3</v>
      </c>
      <c r="G680" s="849">
        <v>705</v>
      </c>
      <c r="H680" s="849">
        <v>0.93625498007968122</v>
      </c>
      <c r="I680" s="849">
        <v>235</v>
      </c>
      <c r="J680" s="849">
        <v>3</v>
      </c>
      <c r="K680" s="849">
        <v>753</v>
      </c>
      <c r="L680" s="849">
        <v>1</v>
      </c>
      <c r="M680" s="849">
        <v>251</v>
      </c>
      <c r="N680" s="849"/>
      <c r="O680" s="849"/>
      <c r="P680" s="837"/>
      <c r="Q680" s="850"/>
    </row>
    <row r="681" spans="1:17" ht="14.4" customHeight="1" x14ac:dyDescent="0.3">
      <c r="A681" s="831" t="s">
        <v>4791</v>
      </c>
      <c r="B681" s="832" t="s">
        <v>3884</v>
      </c>
      <c r="C681" s="832" t="s">
        <v>3881</v>
      </c>
      <c r="D681" s="832" t="s">
        <v>3947</v>
      </c>
      <c r="E681" s="832" t="s">
        <v>3948</v>
      </c>
      <c r="F681" s="849"/>
      <c r="G681" s="849"/>
      <c r="H681" s="849"/>
      <c r="I681" s="849"/>
      <c r="J681" s="849">
        <v>2</v>
      </c>
      <c r="K681" s="849">
        <v>744</v>
      </c>
      <c r="L681" s="849">
        <v>1</v>
      </c>
      <c r="M681" s="849">
        <v>372</v>
      </c>
      <c r="N681" s="849"/>
      <c r="O681" s="849"/>
      <c r="P681" s="837"/>
      <c r="Q681" s="850"/>
    </row>
    <row r="682" spans="1:17" ht="14.4" customHeight="1" x14ac:dyDescent="0.3">
      <c r="A682" s="831" t="s">
        <v>4792</v>
      </c>
      <c r="B682" s="832" t="s">
        <v>3884</v>
      </c>
      <c r="C682" s="832" t="s">
        <v>3881</v>
      </c>
      <c r="D682" s="832" t="s">
        <v>3925</v>
      </c>
      <c r="E682" s="832" t="s">
        <v>3926</v>
      </c>
      <c r="F682" s="849"/>
      <c r="G682" s="849"/>
      <c r="H682" s="849"/>
      <c r="I682" s="849"/>
      <c r="J682" s="849">
        <v>1</v>
      </c>
      <c r="K682" s="849">
        <v>251</v>
      </c>
      <c r="L682" s="849">
        <v>1</v>
      </c>
      <c r="M682" s="849">
        <v>251</v>
      </c>
      <c r="N682" s="849"/>
      <c r="O682" s="849"/>
      <c r="P682" s="837"/>
      <c r="Q682" s="850"/>
    </row>
    <row r="683" spans="1:17" ht="14.4" customHeight="1" x14ac:dyDescent="0.3">
      <c r="A683" s="831" t="s">
        <v>4792</v>
      </c>
      <c r="B683" s="832" t="s">
        <v>3884</v>
      </c>
      <c r="C683" s="832" t="s">
        <v>3881</v>
      </c>
      <c r="D683" s="832" t="s">
        <v>3947</v>
      </c>
      <c r="E683" s="832" t="s">
        <v>3948</v>
      </c>
      <c r="F683" s="849"/>
      <c r="G683" s="849"/>
      <c r="H683" s="849"/>
      <c r="I683" s="849"/>
      <c r="J683" s="849"/>
      <c r="K683" s="849"/>
      <c r="L683" s="849"/>
      <c r="M683" s="849"/>
      <c r="N683" s="849">
        <v>1</v>
      </c>
      <c r="O683" s="849">
        <v>373</v>
      </c>
      <c r="P683" s="837"/>
      <c r="Q683" s="850">
        <v>373</v>
      </c>
    </row>
    <row r="684" spans="1:17" ht="14.4" customHeight="1" x14ac:dyDescent="0.3">
      <c r="A684" s="831" t="s">
        <v>4793</v>
      </c>
      <c r="B684" s="832" t="s">
        <v>3884</v>
      </c>
      <c r="C684" s="832" t="s">
        <v>3881</v>
      </c>
      <c r="D684" s="832" t="s">
        <v>3901</v>
      </c>
      <c r="E684" s="832" t="s">
        <v>3902</v>
      </c>
      <c r="F684" s="849"/>
      <c r="G684" s="849"/>
      <c r="H684" s="849"/>
      <c r="I684" s="849"/>
      <c r="J684" s="849">
        <v>2</v>
      </c>
      <c r="K684" s="849">
        <v>74</v>
      </c>
      <c r="L684" s="849">
        <v>1</v>
      </c>
      <c r="M684" s="849">
        <v>37</v>
      </c>
      <c r="N684" s="849"/>
      <c r="O684" s="849"/>
      <c r="P684" s="837"/>
      <c r="Q684" s="850"/>
    </row>
    <row r="685" spans="1:17" ht="14.4" customHeight="1" x14ac:dyDescent="0.3">
      <c r="A685" s="831" t="s">
        <v>4793</v>
      </c>
      <c r="B685" s="832" t="s">
        <v>3884</v>
      </c>
      <c r="C685" s="832" t="s">
        <v>3881</v>
      </c>
      <c r="D685" s="832" t="s">
        <v>3913</v>
      </c>
      <c r="E685" s="832" t="s">
        <v>3914</v>
      </c>
      <c r="F685" s="849">
        <v>14</v>
      </c>
      <c r="G685" s="849">
        <v>1652</v>
      </c>
      <c r="H685" s="849">
        <v>0.93650793650793651</v>
      </c>
      <c r="I685" s="849">
        <v>118</v>
      </c>
      <c r="J685" s="849">
        <v>14</v>
      </c>
      <c r="K685" s="849">
        <v>1764</v>
      </c>
      <c r="L685" s="849">
        <v>1</v>
      </c>
      <c r="M685" s="849">
        <v>126</v>
      </c>
      <c r="N685" s="849">
        <v>11</v>
      </c>
      <c r="O685" s="849">
        <v>1386</v>
      </c>
      <c r="P685" s="837">
        <v>0.7857142857142857</v>
      </c>
      <c r="Q685" s="850">
        <v>126</v>
      </c>
    </row>
    <row r="686" spans="1:17" ht="14.4" customHeight="1" x14ac:dyDescent="0.3">
      <c r="A686" s="831" t="s">
        <v>4793</v>
      </c>
      <c r="B686" s="832" t="s">
        <v>3884</v>
      </c>
      <c r="C686" s="832" t="s">
        <v>3881</v>
      </c>
      <c r="D686" s="832" t="s">
        <v>3923</v>
      </c>
      <c r="E686" s="832" t="s">
        <v>3924</v>
      </c>
      <c r="F686" s="849">
        <v>22</v>
      </c>
      <c r="G686" s="849">
        <v>166.64999999999998</v>
      </c>
      <c r="H686" s="849"/>
      <c r="I686" s="849">
        <v>7.5749999999999993</v>
      </c>
      <c r="J686" s="849"/>
      <c r="K686" s="849"/>
      <c r="L686" s="849"/>
      <c r="M686" s="849"/>
      <c r="N686" s="849"/>
      <c r="O686" s="849"/>
      <c r="P686" s="837"/>
      <c r="Q686" s="850"/>
    </row>
    <row r="687" spans="1:17" ht="14.4" customHeight="1" x14ac:dyDescent="0.3">
      <c r="A687" s="831" t="s">
        <v>4793</v>
      </c>
      <c r="B687" s="832" t="s">
        <v>3884</v>
      </c>
      <c r="C687" s="832" t="s">
        <v>3881</v>
      </c>
      <c r="D687" s="832" t="s">
        <v>3925</v>
      </c>
      <c r="E687" s="832" t="s">
        <v>3926</v>
      </c>
      <c r="F687" s="849">
        <v>17</v>
      </c>
      <c r="G687" s="849">
        <v>3995</v>
      </c>
      <c r="H687" s="849">
        <v>1.1368810472396129</v>
      </c>
      <c r="I687" s="849">
        <v>235</v>
      </c>
      <c r="J687" s="849">
        <v>14</v>
      </c>
      <c r="K687" s="849">
        <v>3514</v>
      </c>
      <c r="L687" s="849">
        <v>1</v>
      </c>
      <c r="M687" s="849">
        <v>251</v>
      </c>
      <c r="N687" s="849">
        <v>9</v>
      </c>
      <c r="O687" s="849">
        <v>2259</v>
      </c>
      <c r="P687" s="837">
        <v>0.6428571428571429</v>
      </c>
      <c r="Q687" s="850">
        <v>251</v>
      </c>
    </row>
    <row r="688" spans="1:17" ht="14.4" customHeight="1" x14ac:dyDescent="0.3">
      <c r="A688" s="831" t="s">
        <v>4793</v>
      </c>
      <c r="B688" s="832" t="s">
        <v>3884</v>
      </c>
      <c r="C688" s="832" t="s">
        <v>3881</v>
      </c>
      <c r="D688" s="832" t="s">
        <v>3947</v>
      </c>
      <c r="E688" s="832" t="s">
        <v>3948</v>
      </c>
      <c r="F688" s="849">
        <v>2</v>
      </c>
      <c r="G688" s="849">
        <v>698</v>
      </c>
      <c r="H688" s="849"/>
      <c r="I688" s="849">
        <v>349</v>
      </c>
      <c r="J688" s="849"/>
      <c r="K688" s="849"/>
      <c r="L688" s="849"/>
      <c r="M688" s="849"/>
      <c r="N688" s="849">
        <v>3</v>
      </c>
      <c r="O688" s="849">
        <v>1119</v>
      </c>
      <c r="P688" s="837"/>
      <c r="Q688" s="850">
        <v>373</v>
      </c>
    </row>
    <row r="689" spans="1:17" ht="14.4" customHeight="1" x14ac:dyDescent="0.3">
      <c r="A689" s="831" t="s">
        <v>4794</v>
      </c>
      <c r="B689" s="832" t="s">
        <v>3884</v>
      </c>
      <c r="C689" s="832" t="s">
        <v>3881</v>
      </c>
      <c r="D689" s="832" t="s">
        <v>3901</v>
      </c>
      <c r="E689" s="832" t="s">
        <v>3902</v>
      </c>
      <c r="F689" s="849">
        <v>1</v>
      </c>
      <c r="G689" s="849">
        <v>35</v>
      </c>
      <c r="H689" s="849"/>
      <c r="I689" s="849">
        <v>35</v>
      </c>
      <c r="J689" s="849"/>
      <c r="K689" s="849"/>
      <c r="L689" s="849"/>
      <c r="M689" s="849"/>
      <c r="N689" s="849"/>
      <c r="O689" s="849"/>
      <c r="P689" s="837"/>
      <c r="Q689" s="850"/>
    </row>
    <row r="690" spans="1:17" ht="14.4" customHeight="1" x14ac:dyDescent="0.3">
      <c r="A690" s="831" t="s">
        <v>4794</v>
      </c>
      <c r="B690" s="832" t="s">
        <v>3884</v>
      </c>
      <c r="C690" s="832" t="s">
        <v>3881</v>
      </c>
      <c r="D690" s="832" t="s">
        <v>3913</v>
      </c>
      <c r="E690" s="832" t="s">
        <v>3914</v>
      </c>
      <c r="F690" s="849"/>
      <c r="G690" s="849"/>
      <c r="H690" s="849"/>
      <c r="I690" s="849"/>
      <c r="J690" s="849">
        <v>2</v>
      </c>
      <c r="K690" s="849">
        <v>252</v>
      </c>
      <c r="L690" s="849">
        <v>1</v>
      </c>
      <c r="M690" s="849">
        <v>126</v>
      </c>
      <c r="N690" s="849">
        <v>1</v>
      </c>
      <c r="O690" s="849">
        <v>126</v>
      </c>
      <c r="P690" s="837">
        <v>0.5</v>
      </c>
      <c r="Q690" s="850">
        <v>126</v>
      </c>
    </row>
    <row r="691" spans="1:17" ht="14.4" customHeight="1" x14ac:dyDescent="0.3">
      <c r="A691" s="831" t="s">
        <v>4794</v>
      </c>
      <c r="B691" s="832" t="s">
        <v>3884</v>
      </c>
      <c r="C691" s="832" t="s">
        <v>3881</v>
      </c>
      <c r="D691" s="832" t="s">
        <v>3923</v>
      </c>
      <c r="E691" s="832" t="s">
        <v>3924</v>
      </c>
      <c r="F691" s="849">
        <v>1</v>
      </c>
      <c r="G691" s="849">
        <v>0</v>
      </c>
      <c r="H691" s="849"/>
      <c r="I691" s="849">
        <v>0</v>
      </c>
      <c r="J691" s="849"/>
      <c r="K691" s="849"/>
      <c r="L691" s="849"/>
      <c r="M691" s="849"/>
      <c r="N691" s="849"/>
      <c r="O691" s="849"/>
      <c r="P691" s="837"/>
      <c r="Q691" s="850"/>
    </row>
    <row r="692" spans="1:17" ht="14.4" customHeight="1" x14ac:dyDescent="0.3">
      <c r="A692" s="831" t="s">
        <v>4794</v>
      </c>
      <c r="B692" s="832" t="s">
        <v>3884</v>
      </c>
      <c r="C692" s="832" t="s">
        <v>3881</v>
      </c>
      <c r="D692" s="832" t="s">
        <v>3925</v>
      </c>
      <c r="E692" s="832" t="s">
        <v>3926</v>
      </c>
      <c r="F692" s="849">
        <v>3</v>
      </c>
      <c r="G692" s="849">
        <v>705</v>
      </c>
      <c r="H692" s="849">
        <v>2.808764940239044</v>
      </c>
      <c r="I692" s="849">
        <v>235</v>
      </c>
      <c r="J692" s="849">
        <v>1</v>
      </c>
      <c r="K692" s="849">
        <v>251</v>
      </c>
      <c r="L692" s="849">
        <v>1</v>
      </c>
      <c r="M692" s="849">
        <v>251</v>
      </c>
      <c r="N692" s="849"/>
      <c r="O692" s="849"/>
      <c r="P692" s="837"/>
      <c r="Q692" s="850"/>
    </row>
    <row r="693" spans="1:17" ht="14.4" customHeight="1" x14ac:dyDescent="0.3">
      <c r="A693" s="831" t="s">
        <v>4795</v>
      </c>
      <c r="B693" s="832" t="s">
        <v>3884</v>
      </c>
      <c r="C693" s="832" t="s">
        <v>3881</v>
      </c>
      <c r="D693" s="832" t="s">
        <v>3901</v>
      </c>
      <c r="E693" s="832" t="s">
        <v>3902</v>
      </c>
      <c r="F693" s="849">
        <v>3</v>
      </c>
      <c r="G693" s="849">
        <v>105</v>
      </c>
      <c r="H693" s="849">
        <v>0.31531531531531531</v>
      </c>
      <c r="I693" s="849">
        <v>35</v>
      </c>
      <c r="J693" s="849">
        <v>9</v>
      </c>
      <c r="K693" s="849">
        <v>333</v>
      </c>
      <c r="L693" s="849">
        <v>1</v>
      </c>
      <c r="M693" s="849">
        <v>37</v>
      </c>
      <c r="N693" s="849">
        <v>3</v>
      </c>
      <c r="O693" s="849">
        <v>111</v>
      </c>
      <c r="P693" s="837">
        <v>0.33333333333333331</v>
      </c>
      <c r="Q693" s="850">
        <v>37</v>
      </c>
    </row>
    <row r="694" spans="1:17" ht="14.4" customHeight="1" x14ac:dyDescent="0.3">
      <c r="A694" s="831" t="s">
        <v>4795</v>
      </c>
      <c r="B694" s="832" t="s">
        <v>3884</v>
      </c>
      <c r="C694" s="832" t="s">
        <v>3881</v>
      </c>
      <c r="D694" s="832" t="s">
        <v>3913</v>
      </c>
      <c r="E694" s="832" t="s">
        <v>3914</v>
      </c>
      <c r="F694" s="849">
        <v>4</v>
      </c>
      <c r="G694" s="849">
        <v>472</v>
      </c>
      <c r="H694" s="849">
        <v>0.2203548085901027</v>
      </c>
      <c r="I694" s="849">
        <v>118</v>
      </c>
      <c r="J694" s="849">
        <v>17</v>
      </c>
      <c r="K694" s="849">
        <v>2142</v>
      </c>
      <c r="L694" s="849">
        <v>1</v>
      </c>
      <c r="M694" s="849">
        <v>126</v>
      </c>
      <c r="N694" s="849">
        <v>12</v>
      </c>
      <c r="O694" s="849">
        <v>1512</v>
      </c>
      <c r="P694" s="837">
        <v>0.70588235294117652</v>
      </c>
      <c r="Q694" s="850">
        <v>126</v>
      </c>
    </row>
    <row r="695" spans="1:17" ht="14.4" customHeight="1" x14ac:dyDescent="0.3">
      <c r="A695" s="831" t="s">
        <v>4795</v>
      </c>
      <c r="B695" s="832" t="s">
        <v>3884</v>
      </c>
      <c r="C695" s="832" t="s">
        <v>3881</v>
      </c>
      <c r="D695" s="832" t="s">
        <v>3923</v>
      </c>
      <c r="E695" s="832" t="s">
        <v>3924</v>
      </c>
      <c r="F695" s="849">
        <v>3</v>
      </c>
      <c r="G695" s="849">
        <v>0</v>
      </c>
      <c r="H695" s="849">
        <v>0</v>
      </c>
      <c r="I695" s="849">
        <v>0</v>
      </c>
      <c r="J695" s="849">
        <v>1</v>
      </c>
      <c r="K695" s="849">
        <v>33.33</v>
      </c>
      <c r="L695" s="849">
        <v>1</v>
      </c>
      <c r="M695" s="849">
        <v>33.33</v>
      </c>
      <c r="N695" s="849"/>
      <c r="O695" s="849"/>
      <c r="P695" s="837"/>
      <c r="Q695" s="850"/>
    </row>
    <row r="696" spans="1:17" ht="14.4" customHeight="1" x14ac:dyDescent="0.3">
      <c r="A696" s="831" t="s">
        <v>4795</v>
      </c>
      <c r="B696" s="832" t="s">
        <v>3884</v>
      </c>
      <c r="C696" s="832" t="s">
        <v>3881</v>
      </c>
      <c r="D696" s="832" t="s">
        <v>3925</v>
      </c>
      <c r="E696" s="832" t="s">
        <v>3926</v>
      </c>
      <c r="F696" s="849">
        <v>9</v>
      </c>
      <c r="G696" s="849">
        <v>2115</v>
      </c>
      <c r="H696" s="849">
        <v>1.6852589641434264</v>
      </c>
      <c r="I696" s="849">
        <v>235</v>
      </c>
      <c r="J696" s="849">
        <v>5</v>
      </c>
      <c r="K696" s="849">
        <v>1255</v>
      </c>
      <c r="L696" s="849">
        <v>1</v>
      </c>
      <c r="M696" s="849">
        <v>251</v>
      </c>
      <c r="N696" s="849">
        <v>11</v>
      </c>
      <c r="O696" s="849">
        <v>2761</v>
      </c>
      <c r="P696" s="837">
        <v>2.2000000000000002</v>
      </c>
      <c r="Q696" s="850">
        <v>251</v>
      </c>
    </row>
    <row r="697" spans="1:17" ht="14.4" customHeight="1" x14ac:dyDescent="0.3">
      <c r="A697" s="831" t="s">
        <v>4795</v>
      </c>
      <c r="B697" s="832" t="s">
        <v>3884</v>
      </c>
      <c r="C697" s="832" t="s">
        <v>3881</v>
      </c>
      <c r="D697" s="832" t="s">
        <v>3947</v>
      </c>
      <c r="E697" s="832" t="s">
        <v>3948</v>
      </c>
      <c r="F697" s="849"/>
      <c r="G697" s="849"/>
      <c r="H697" s="849"/>
      <c r="I697" s="849"/>
      <c r="J697" s="849"/>
      <c r="K697" s="849"/>
      <c r="L697" s="849"/>
      <c r="M697" s="849"/>
      <c r="N697" s="849">
        <v>4</v>
      </c>
      <c r="O697" s="849">
        <v>1492</v>
      </c>
      <c r="P697" s="837"/>
      <c r="Q697" s="850">
        <v>373</v>
      </c>
    </row>
    <row r="698" spans="1:17" ht="14.4" customHeight="1" x14ac:dyDescent="0.3">
      <c r="A698" s="831" t="s">
        <v>4796</v>
      </c>
      <c r="B698" s="832" t="s">
        <v>3884</v>
      </c>
      <c r="C698" s="832" t="s">
        <v>3881</v>
      </c>
      <c r="D698" s="832" t="s">
        <v>3901</v>
      </c>
      <c r="E698" s="832" t="s">
        <v>3902</v>
      </c>
      <c r="F698" s="849">
        <v>5</v>
      </c>
      <c r="G698" s="849">
        <v>175</v>
      </c>
      <c r="H698" s="849">
        <v>2.3648648648648649</v>
      </c>
      <c r="I698" s="849">
        <v>35</v>
      </c>
      <c r="J698" s="849">
        <v>2</v>
      </c>
      <c r="K698" s="849">
        <v>74</v>
      </c>
      <c r="L698" s="849">
        <v>1</v>
      </c>
      <c r="M698" s="849">
        <v>37</v>
      </c>
      <c r="N698" s="849">
        <v>3</v>
      </c>
      <c r="O698" s="849">
        <v>111</v>
      </c>
      <c r="P698" s="837">
        <v>1.5</v>
      </c>
      <c r="Q698" s="850">
        <v>37</v>
      </c>
    </row>
    <row r="699" spans="1:17" ht="14.4" customHeight="1" x14ac:dyDescent="0.3">
      <c r="A699" s="831" t="s">
        <v>4796</v>
      </c>
      <c r="B699" s="832" t="s">
        <v>3884</v>
      </c>
      <c r="C699" s="832" t="s">
        <v>3881</v>
      </c>
      <c r="D699" s="832" t="s">
        <v>3913</v>
      </c>
      <c r="E699" s="832" t="s">
        <v>3914</v>
      </c>
      <c r="F699" s="849">
        <v>2</v>
      </c>
      <c r="G699" s="849">
        <v>236</v>
      </c>
      <c r="H699" s="849">
        <v>0.1873015873015873</v>
      </c>
      <c r="I699" s="849">
        <v>118</v>
      </c>
      <c r="J699" s="849">
        <v>10</v>
      </c>
      <c r="K699" s="849">
        <v>1260</v>
      </c>
      <c r="L699" s="849">
        <v>1</v>
      </c>
      <c r="M699" s="849">
        <v>126</v>
      </c>
      <c r="N699" s="849">
        <v>12</v>
      </c>
      <c r="O699" s="849">
        <v>1512</v>
      </c>
      <c r="P699" s="837">
        <v>1.2</v>
      </c>
      <c r="Q699" s="850">
        <v>126</v>
      </c>
    </row>
    <row r="700" spans="1:17" ht="14.4" customHeight="1" x14ac:dyDescent="0.3">
      <c r="A700" s="831" t="s">
        <v>4796</v>
      </c>
      <c r="B700" s="832" t="s">
        <v>3884</v>
      </c>
      <c r="C700" s="832" t="s">
        <v>3881</v>
      </c>
      <c r="D700" s="832" t="s">
        <v>3923</v>
      </c>
      <c r="E700" s="832" t="s">
        <v>3924</v>
      </c>
      <c r="F700" s="849">
        <v>1</v>
      </c>
      <c r="G700" s="849">
        <v>33.33</v>
      </c>
      <c r="H700" s="849"/>
      <c r="I700" s="849">
        <v>33.33</v>
      </c>
      <c r="J700" s="849"/>
      <c r="K700" s="849"/>
      <c r="L700" s="849"/>
      <c r="M700" s="849"/>
      <c r="N700" s="849"/>
      <c r="O700" s="849"/>
      <c r="P700" s="837"/>
      <c r="Q700" s="850"/>
    </row>
    <row r="701" spans="1:17" ht="14.4" customHeight="1" x14ac:dyDescent="0.3">
      <c r="A701" s="831" t="s">
        <v>4796</v>
      </c>
      <c r="B701" s="832" t="s">
        <v>3884</v>
      </c>
      <c r="C701" s="832" t="s">
        <v>3881</v>
      </c>
      <c r="D701" s="832" t="s">
        <v>3925</v>
      </c>
      <c r="E701" s="832" t="s">
        <v>3926</v>
      </c>
      <c r="F701" s="849">
        <v>5</v>
      </c>
      <c r="G701" s="849">
        <v>1175</v>
      </c>
      <c r="H701" s="849">
        <v>0.66875355719977236</v>
      </c>
      <c r="I701" s="849">
        <v>235</v>
      </c>
      <c r="J701" s="849">
        <v>7</v>
      </c>
      <c r="K701" s="849">
        <v>1757</v>
      </c>
      <c r="L701" s="849">
        <v>1</v>
      </c>
      <c r="M701" s="849">
        <v>251</v>
      </c>
      <c r="N701" s="849">
        <v>10</v>
      </c>
      <c r="O701" s="849">
        <v>2510</v>
      </c>
      <c r="P701" s="837">
        <v>1.4285714285714286</v>
      </c>
      <c r="Q701" s="850">
        <v>251</v>
      </c>
    </row>
    <row r="702" spans="1:17" ht="14.4" customHeight="1" x14ac:dyDescent="0.3">
      <c r="A702" s="831" t="s">
        <v>4796</v>
      </c>
      <c r="B702" s="832" t="s">
        <v>3884</v>
      </c>
      <c r="C702" s="832" t="s">
        <v>3881</v>
      </c>
      <c r="D702" s="832" t="s">
        <v>3947</v>
      </c>
      <c r="E702" s="832" t="s">
        <v>3948</v>
      </c>
      <c r="F702" s="849"/>
      <c r="G702" s="849"/>
      <c r="H702" s="849"/>
      <c r="I702" s="849"/>
      <c r="J702" s="849">
        <v>1</v>
      </c>
      <c r="K702" s="849">
        <v>372</v>
      </c>
      <c r="L702" s="849">
        <v>1</v>
      </c>
      <c r="M702" s="849">
        <v>372</v>
      </c>
      <c r="N702" s="849">
        <v>2</v>
      </c>
      <c r="O702" s="849">
        <v>746</v>
      </c>
      <c r="P702" s="837">
        <v>2.0053763440860215</v>
      </c>
      <c r="Q702" s="850">
        <v>373</v>
      </c>
    </row>
    <row r="703" spans="1:17" ht="14.4" customHeight="1" x14ac:dyDescent="0.3">
      <c r="A703" s="831" t="s">
        <v>4797</v>
      </c>
      <c r="B703" s="832" t="s">
        <v>3884</v>
      </c>
      <c r="C703" s="832" t="s">
        <v>3881</v>
      </c>
      <c r="D703" s="832" t="s">
        <v>3901</v>
      </c>
      <c r="E703" s="832" t="s">
        <v>3902</v>
      </c>
      <c r="F703" s="849"/>
      <c r="G703" s="849"/>
      <c r="H703" s="849"/>
      <c r="I703" s="849"/>
      <c r="J703" s="849">
        <v>1</v>
      </c>
      <c r="K703" s="849">
        <v>37</v>
      </c>
      <c r="L703" s="849">
        <v>1</v>
      </c>
      <c r="M703" s="849">
        <v>37</v>
      </c>
      <c r="N703" s="849">
        <v>1</v>
      </c>
      <c r="O703" s="849">
        <v>37</v>
      </c>
      <c r="P703" s="837">
        <v>1</v>
      </c>
      <c r="Q703" s="850">
        <v>37</v>
      </c>
    </row>
    <row r="704" spans="1:17" ht="14.4" customHeight="1" x14ac:dyDescent="0.3">
      <c r="A704" s="831" t="s">
        <v>4797</v>
      </c>
      <c r="B704" s="832" t="s">
        <v>3884</v>
      </c>
      <c r="C704" s="832" t="s">
        <v>3881</v>
      </c>
      <c r="D704" s="832" t="s">
        <v>3913</v>
      </c>
      <c r="E704" s="832" t="s">
        <v>3914</v>
      </c>
      <c r="F704" s="849">
        <v>22</v>
      </c>
      <c r="G704" s="849">
        <v>2596</v>
      </c>
      <c r="H704" s="849">
        <v>0.89579020013802624</v>
      </c>
      <c r="I704" s="849">
        <v>118</v>
      </c>
      <c r="J704" s="849">
        <v>23</v>
      </c>
      <c r="K704" s="849">
        <v>2898</v>
      </c>
      <c r="L704" s="849">
        <v>1</v>
      </c>
      <c r="M704" s="849">
        <v>126</v>
      </c>
      <c r="N704" s="849">
        <v>26</v>
      </c>
      <c r="O704" s="849">
        <v>3276</v>
      </c>
      <c r="P704" s="837">
        <v>1.1304347826086956</v>
      </c>
      <c r="Q704" s="850">
        <v>126</v>
      </c>
    </row>
    <row r="705" spans="1:17" ht="14.4" customHeight="1" x14ac:dyDescent="0.3">
      <c r="A705" s="831" t="s">
        <v>4797</v>
      </c>
      <c r="B705" s="832" t="s">
        <v>3884</v>
      </c>
      <c r="C705" s="832" t="s">
        <v>3881</v>
      </c>
      <c r="D705" s="832" t="s">
        <v>3923</v>
      </c>
      <c r="E705" s="832" t="s">
        <v>3924</v>
      </c>
      <c r="F705" s="849">
        <v>39</v>
      </c>
      <c r="G705" s="849">
        <v>599.97</v>
      </c>
      <c r="H705" s="849">
        <v>1.1249929684423696</v>
      </c>
      <c r="I705" s="849">
        <v>15.383846153846154</v>
      </c>
      <c r="J705" s="849">
        <v>16</v>
      </c>
      <c r="K705" s="849">
        <v>533.30999999999995</v>
      </c>
      <c r="L705" s="849">
        <v>1</v>
      </c>
      <c r="M705" s="849">
        <v>33.331874999999997</v>
      </c>
      <c r="N705" s="849">
        <v>3</v>
      </c>
      <c r="O705" s="849">
        <v>99.99</v>
      </c>
      <c r="P705" s="837">
        <v>0.18748945266355405</v>
      </c>
      <c r="Q705" s="850">
        <v>33.33</v>
      </c>
    </row>
    <row r="706" spans="1:17" ht="14.4" customHeight="1" x14ac:dyDescent="0.3">
      <c r="A706" s="831" t="s">
        <v>4797</v>
      </c>
      <c r="B706" s="832" t="s">
        <v>3884</v>
      </c>
      <c r="C706" s="832" t="s">
        <v>3881</v>
      </c>
      <c r="D706" s="832" t="s">
        <v>3925</v>
      </c>
      <c r="E706" s="832" t="s">
        <v>3926</v>
      </c>
      <c r="F706" s="849">
        <v>52</v>
      </c>
      <c r="G706" s="849">
        <v>12220</v>
      </c>
      <c r="H706" s="849">
        <v>1.1874453405888641</v>
      </c>
      <c r="I706" s="849">
        <v>235</v>
      </c>
      <c r="J706" s="849">
        <v>41</v>
      </c>
      <c r="K706" s="849">
        <v>10291</v>
      </c>
      <c r="L706" s="849">
        <v>1</v>
      </c>
      <c r="M706" s="849">
        <v>251</v>
      </c>
      <c r="N706" s="849">
        <v>28</v>
      </c>
      <c r="O706" s="849">
        <v>7028</v>
      </c>
      <c r="P706" s="837">
        <v>0.68292682926829273</v>
      </c>
      <c r="Q706" s="850">
        <v>251</v>
      </c>
    </row>
    <row r="707" spans="1:17" ht="14.4" customHeight="1" x14ac:dyDescent="0.3">
      <c r="A707" s="831" t="s">
        <v>4797</v>
      </c>
      <c r="B707" s="832" t="s">
        <v>3884</v>
      </c>
      <c r="C707" s="832" t="s">
        <v>3881</v>
      </c>
      <c r="D707" s="832" t="s">
        <v>3947</v>
      </c>
      <c r="E707" s="832" t="s">
        <v>3948</v>
      </c>
      <c r="F707" s="849">
        <v>4</v>
      </c>
      <c r="G707" s="849">
        <v>1396</v>
      </c>
      <c r="H707" s="849">
        <v>0.41696535244922339</v>
      </c>
      <c r="I707" s="849">
        <v>349</v>
      </c>
      <c r="J707" s="849">
        <v>9</v>
      </c>
      <c r="K707" s="849">
        <v>3348</v>
      </c>
      <c r="L707" s="849">
        <v>1</v>
      </c>
      <c r="M707" s="849">
        <v>372</v>
      </c>
      <c r="N707" s="849">
        <v>4</v>
      </c>
      <c r="O707" s="849">
        <v>1492</v>
      </c>
      <c r="P707" s="837">
        <v>0.44563918757467147</v>
      </c>
      <c r="Q707" s="850">
        <v>373</v>
      </c>
    </row>
    <row r="708" spans="1:17" ht="14.4" customHeight="1" x14ac:dyDescent="0.3">
      <c r="A708" s="831" t="s">
        <v>4798</v>
      </c>
      <c r="B708" s="832" t="s">
        <v>3884</v>
      </c>
      <c r="C708" s="832" t="s">
        <v>3881</v>
      </c>
      <c r="D708" s="832" t="s">
        <v>3901</v>
      </c>
      <c r="E708" s="832" t="s">
        <v>3902</v>
      </c>
      <c r="F708" s="849">
        <v>1</v>
      </c>
      <c r="G708" s="849">
        <v>35</v>
      </c>
      <c r="H708" s="849"/>
      <c r="I708" s="849">
        <v>35</v>
      </c>
      <c r="J708" s="849"/>
      <c r="K708" s="849"/>
      <c r="L708" s="849"/>
      <c r="M708" s="849"/>
      <c r="N708" s="849">
        <v>1</v>
      </c>
      <c r="O708" s="849">
        <v>37</v>
      </c>
      <c r="P708" s="837"/>
      <c r="Q708" s="850">
        <v>37</v>
      </c>
    </row>
    <row r="709" spans="1:17" ht="14.4" customHeight="1" x14ac:dyDescent="0.3">
      <c r="A709" s="831" t="s">
        <v>4798</v>
      </c>
      <c r="B709" s="832" t="s">
        <v>3884</v>
      </c>
      <c r="C709" s="832" t="s">
        <v>3881</v>
      </c>
      <c r="D709" s="832" t="s">
        <v>3913</v>
      </c>
      <c r="E709" s="832" t="s">
        <v>3914</v>
      </c>
      <c r="F709" s="849">
        <v>9</v>
      </c>
      <c r="G709" s="849">
        <v>1062</v>
      </c>
      <c r="H709" s="849">
        <v>0.76623376623376627</v>
      </c>
      <c r="I709" s="849">
        <v>118</v>
      </c>
      <c r="J709" s="849">
        <v>11</v>
      </c>
      <c r="K709" s="849">
        <v>1386</v>
      </c>
      <c r="L709" s="849">
        <v>1</v>
      </c>
      <c r="M709" s="849">
        <v>126</v>
      </c>
      <c r="N709" s="849">
        <v>10</v>
      </c>
      <c r="O709" s="849">
        <v>1260</v>
      </c>
      <c r="P709" s="837">
        <v>0.90909090909090906</v>
      </c>
      <c r="Q709" s="850">
        <v>126</v>
      </c>
    </row>
    <row r="710" spans="1:17" ht="14.4" customHeight="1" x14ac:dyDescent="0.3">
      <c r="A710" s="831" t="s">
        <v>4798</v>
      </c>
      <c r="B710" s="832" t="s">
        <v>3884</v>
      </c>
      <c r="C710" s="832" t="s">
        <v>3881</v>
      </c>
      <c r="D710" s="832" t="s">
        <v>3923</v>
      </c>
      <c r="E710" s="832" t="s">
        <v>3924</v>
      </c>
      <c r="F710" s="849">
        <v>11</v>
      </c>
      <c r="G710" s="849">
        <v>199.99</v>
      </c>
      <c r="H710" s="849">
        <v>1.4999624990624769</v>
      </c>
      <c r="I710" s="849">
        <v>18.180909090909093</v>
      </c>
      <c r="J710" s="849">
        <v>4</v>
      </c>
      <c r="K710" s="849">
        <v>133.32999999999998</v>
      </c>
      <c r="L710" s="849">
        <v>1</v>
      </c>
      <c r="M710" s="849">
        <v>33.332499999999996</v>
      </c>
      <c r="N710" s="849">
        <v>2</v>
      </c>
      <c r="O710" s="849">
        <v>66.66</v>
      </c>
      <c r="P710" s="837">
        <v>0.49996249906247658</v>
      </c>
      <c r="Q710" s="850">
        <v>33.33</v>
      </c>
    </row>
    <row r="711" spans="1:17" ht="14.4" customHeight="1" x14ac:dyDescent="0.3">
      <c r="A711" s="831" t="s">
        <v>4798</v>
      </c>
      <c r="B711" s="832" t="s">
        <v>3884</v>
      </c>
      <c r="C711" s="832" t="s">
        <v>3881</v>
      </c>
      <c r="D711" s="832" t="s">
        <v>3925</v>
      </c>
      <c r="E711" s="832" t="s">
        <v>3926</v>
      </c>
      <c r="F711" s="849">
        <v>20</v>
      </c>
      <c r="G711" s="849">
        <v>4700</v>
      </c>
      <c r="H711" s="849">
        <v>2.6750142287990895</v>
      </c>
      <c r="I711" s="849">
        <v>235</v>
      </c>
      <c r="J711" s="849">
        <v>7</v>
      </c>
      <c r="K711" s="849">
        <v>1757</v>
      </c>
      <c r="L711" s="849">
        <v>1</v>
      </c>
      <c r="M711" s="849">
        <v>251</v>
      </c>
      <c r="N711" s="849">
        <v>14</v>
      </c>
      <c r="O711" s="849">
        <v>3514</v>
      </c>
      <c r="P711" s="837">
        <v>2</v>
      </c>
      <c r="Q711" s="850">
        <v>251</v>
      </c>
    </row>
    <row r="712" spans="1:17" ht="14.4" customHeight="1" x14ac:dyDescent="0.3">
      <c r="A712" s="831" t="s">
        <v>4798</v>
      </c>
      <c r="B712" s="832" t="s">
        <v>3884</v>
      </c>
      <c r="C712" s="832" t="s">
        <v>3881</v>
      </c>
      <c r="D712" s="832" t="s">
        <v>3947</v>
      </c>
      <c r="E712" s="832" t="s">
        <v>3948</v>
      </c>
      <c r="F712" s="849"/>
      <c r="G712" s="849"/>
      <c r="H712" s="849"/>
      <c r="I712" s="849"/>
      <c r="J712" s="849">
        <v>2</v>
      </c>
      <c r="K712" s="849">
        <v>744</v>
      </c>
      <c r="L712" s="849">
        <v>1</v>
      </c>
      <c r="M712" s="849">
        <v>372</v>
      </c>
      <c r="N712" s="849">
        <v>1</v>
      </c>
      <c r="O712" s="849">
        <v>373</v>
      </c>
      <c r="P712" s="837">
        <v>0.50134408602150538</v>
      </c>
      <c r="Q712" s="850">
        <v>373</v>
      </c>
    </row>
    <row r="713" spans="1:17" ht="14.4" customHeight="1" x14ac:dyDescent="0.3">
      <c r="A713" s="831" t="s">
        <v>4799</v>
      </c>
      <c r="B713" s="832" t="s">
        <v>3884</v>
      </c>
      <c r="C713" s="832" t="s">
        <v>3881</v>
      </c>
      <c r="D713" s="832" t="s">
        <v>3913</v>
      </c>
      <c r="E713" s="832" t="s">
        <v>3914</v>
      </c>
      <c r="F713" s="849"/>
      <c r="G713" s="849"/>
      <c r="H713" s="849"/>
      <c r="I713" s="849"/>
      <c r="J713" s="849">
        <v>1</v>
      </c>
      <c r="K713" s="849">
        <v>126</v>
      </c>
      <c r="L713" s="849">
        <v>1</v>
      </c>
      <c r="M713" s="849">
        <v>126</v>
      </c>
      <c r="N713" s="849">
        <v>1</v>
      </c>
      <c r="O713" s="849">
        <v>126</v>
      </c>
      <c r="P713" s="837">
        <v>1</v>
      </c>
      <c r="Q713" s="850">
        <v>126</v>
      </c>
    </row>
    <row r="714" spans="1:17" ht="14.4" customHeight="1" x14ac:dyDescent="0.3">
      <c r="A714" s="831" t="s">
        <v>4799</v>
      </c>
      <c r="B714" s="832" t="s">
        <v>3884</v>
      </c>
      <c r="C714" s="832" t="s">
        <v>3881</v>
      </c>
      <c r="D714" s="832" t="s">
        <v>3923</v>
      </c>
      <c r="E714" s="832" t="s">
        <v>3924</v>
      </c>
      <c r="F714" s="849">
        <v>1</v>
      </c>
      <c r="G714" s="849">
        <v>33.33</v>
      </c>
      <c r="H714" s="849"/>
      <c r="I714" s="849">
        <v>33.33</v>
      </c>
      <c r="J714" s="849"/>
      <c r="K714" s="849"/>
      <c r="L714" s="849"/>
      <c r="M714" s="849"/>
      <c r="N714" s="849"/>
      <c r="O714" s="849"/>
      <c r="P714" s="837"/>
      <c r="Q714" s="850"/>
    </row>
    <row r="715" spans="1:17" ht="14.4" customHeight="1" x14ac:dyDescent="0.3">
      <c r="A715" s="831" t="s">
        <v>4799</v>
      </c>
      <c r="B715" s="832" t="s">
        <v>3884</v>
      </c>
      <c r="C715" s="832" t="s">
        <v>3881</v>
      </c>
      <c r="D715" s="832" t="s">
        <v>3925</v>
      </c>
      <c r="E715" s="832" t="s">
        <v>3926</v>
      </c>
      <c r="F715" s="849">
        <v>3</v>
      </c>
      <c r="G715" s="849">
        <v>705</v>
      </c>
      <c r="H715" s="849">
        <v>0.702191235059761</v>
      </c>
      <c r="I715" s="849">
        <v>235</v>
      </c>
      <c r="J715" s="849">
        <v>4</v>
      </c>
      <c r="K715" s="849">
        <v>1004</v>
      </c>
      <c r="L715" s="849">
        <v>1</v>
      </c>
      <c r="M715" s="849">
        <v>251</v>
      </c>
      <c r="N715" s="849">
        <v>1</v>
      </c>
      <c r="O715" s="849">
        <v>251</v>
      </c>
      <c r="P715" s="837">
        <v>0.25</v>
      </c>
      <c r="Q715" s="850">
        <v>251</v>
      </c>
    </row>
    <row r="716" spans="1:17" ht="14.4" customHeight="1" x14ac:dyDescent="0.3">
      <c r="A716" s="831" t="s">
        <v>4800</v>
      </c>
      <c r="B716" s="832" t="s">
        <v>3884</v>
      </c>
      <c r="C716" s="832" t="s">
        <v>3881</v>
      </c>
      <c r="D716" s="832" t="s">
        <v>3901</v>
      </c>
      <c r="E716" s="832" t="s">
        <v>3902</v>
      </c>
      <c r="F716" s="849">
        <v>1</v>
      </c>
      <c r="G716" s="849">
        <v>35</v>
      </c>
      <c r="H716" s="849">
        <v>0.94594594594594594</v>
      </c>
      <c r="I716" s="849">
        <v>35</v>
      </c>
      <c r="J716" s="849">
        <v>1</v>
      </c>
      <c r="K716" s="849">
        <v>37</v>
      </c>
      <c r="L716" s="849">
        <v>1</v>
      </c>
      <c r="M716" s="849">
        <v>37</v>
      </c>
      <c r="N716" s="849">
        <v>4</v>
      </c>
      <c r="O716" s="849">
        <v>148</v>
      </c>
      <c r="P716" s="837">
        <v>4</v>
      </c>
      <c r="Q716" s="850">
        <v>37</v>
      </c>
    </row>
    <row r="717" spans="1:17" ht="14.4" customHeight="1" x14ac:dyDescent="0.3">
      <c r="A717" s="831" t="s">
        <v>4800</v>
      </c>
      <c r="B717" s="832" t="s">
        <v>3884</v>
      </c>
      <c r="C717" s="832" t="s">
        <v>3881</v>
      </c>
      <c r="D717" s="832" t="s">
        <v>3913</v>
      </c>
      <c r="E717" s="832" t="s">
        <v>3914</v>
      </c>
      <c r="F717" s="849">
        <v>7</v>
      </c>
      <c r="G717" s="849">
        <v>826</v>
      </c>
      <c r="H717" s="849">
        <v>0.50427350427350426</v>
      </c>
      <c r="I717" s="849">
        <v>118</v>
      </c>
      <c r="J717" s="849">
        <v>13</v>
      </c>
      <c r="K717" s="849">
        <v>1638</v>
      </c>
      <c r="L717" s="849">
        <v>1</v>
      </c>
      <c r="M717" s="849">
        <v>126</v>
      </c>
      <c r="N717" s="849">
        <v>4</v>
      </c>
      <c r="O717" s="849">
        <v>504</v>
      </c>
      <c r="P717" s="837">
        <v>0.30769230769230771</v>
      </c>
      <c r="Q717" s="850">
        <v>126</v>
      </c>
    </row>
    <row r="718" spans="1:17" ht="14.4" customHeight="1" x14ac:dyDescent="0.3">
      <c r="A718" s="831" t="s">
        <v>4800</v>
      </c>
      <c r="B718" s="832" t="s">
        <v>3884</v>
      </c>
      <c r="C718" s="832" t="s">
        <v>3881</v>
      </c>
      <c r="D718" s="832" t="s">
        <v>3923</v>
      </c>
      <c r="E718" s="832" t="s">
        <v>3924</v>
      </c>
      <c r="F718" s="849">
        <v>6</v>
      </c>
      <c r="G718" s="849">
        <v>166.66</v>
      </c>
      <c r="H718" s="849">
        <v>2.5001500150015001</v>
      </c>
      <c r="I718" s="849">
        <v>27.776666666666667</v>
      </c>
      <c r="J718" s="849">
        <v>2</v>
      </c>
      <c r="K718" s="849">
        <v>66.66</v>
      </c>
      <c r="L718" s="849">
        <v>1</v>
      </c>
      <c r="M718" s="849">
        <v>33.33</v>
      </c>
      <c r="N718" s="849">
        <v>5</v>
      </c>
      <c r="O718" s="849">
        <v>166.64999999999998</v>
      </c>
      <c r="P718" s="837">
        <v>2.5</v>
      </c>
      <c r="Q718" s="850">
        <v>33.33</v>
      </c>
    </row>
    <row r="719" spans="1:17" ht="14.4" customHeight="1" x14ac:dyDescent="0.3">
      <c r="A719" s="831" t="s">
        <v>4800</v>
      </c>
      <c r="B719" s="832" t="s">
        <v>3884</v>
      </c>
      <c r="C719" s="832" t="s">
        <v>3881</v>
      </c>
      <c r="D719" s="832" t="s">
        <v>3925</v>
      </c>
      <c r="E719" s="832" t="s">
        <v>3926</v>
      </c>
      <c r="F719" s="849">
        <v>13</v>
      </c>
      <c r="G719" s="849">
        <v>3055</v>
      </c>
      <c r="H719" s="849">
        <v>0.86937962435970406</v>
      </c>
      <c r="I719" s="849">
        <v>235</v>
      </c>
      <c r="J719" s="849">
        <v>14</v>
      </c>
      <c r="K719" s="849">
        <v>3514</v>
      </c>
      <c r="L719" s="849">
        <v>1</v>
      </c>
      <c r="M719" s="849">
        <v>251</v>
      </c>
      <c r="N719" s="849">
        <v>8</v>
      </c>
      <c r="O719" s="849">
        <v>2008</v>
      </c>
      <c r="P719" s="837">
        <v>0.5714285714285714</v>
      </c>
      <c r="Q719" s="850">
        <v>251</v>
      </c>
    </row>
    <row r="720" spans="1:17" ht="14.4" customHeight="1" thickBot="1" x14ac:dyDescent="0.35">
      <c r="A720" s="839" t="s">
        <v>4800</v>
      </c>
      <c r="B720" s="840" t="s">
        <v>3884</v>
      </c>
      <c r="C720" s="840" t="s">
        <v>3881</v>
      </c>
      <c r="D720" s="840" t="s">
        <v>3947</v>
      </c>
      <c r="E720" s="840" t="s">
        <v>3948</v>
      </c>
      <c r="F720" s="851"/>
      <c r="G720" s="851"/>
      <c r="H720" s="851"/>
      <c r="I720" s="851"/>
      <c r="J720" s="851">
        <v>5</v>
      </c>
      <c r="K720" s="851">
        <v>1860</v>
      </c>
      <c r="L720" s="851">
        <v>1</v>
      </c>
      <c r="M720" s="851">
        <v>372</v>
      </c>
      <c r="N720" s="851">
        <v>4</v>
      </c>
      <c r="O720" s="851">
        <v>1492</v>
      </c>
      <c r="P720" s="845">
        <v>0.80215053763440858</v>
      </c>
      <c r="Q720" s="852">
        <v>373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329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2016</v>
      </c>
      <c r="D4" s="125">
        <v>2017</v>
      </c>
      <c r="E4" s="418" t="s">
        <v>281</v>
      </c>
      <c r="F4" s="419" t="s">
        <v>2</v>
      </c>
      <c r="G4" s="124">
        <v>2015</v>
      </c>
      <c r="H4" s="125">
        <v>2016</v>
      </c>
      <c r="I4" s="125">
        <v>2017</v>
      </c>
      <c r="J4" s="125" t="s">
        <v>281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292</v>
      </c>
      <c r="Q4" s="128" t="s">
        <v>293</v>
      </c>
    </row>
    <row r="5" spans="1:17" ht="14.4" hidden="1" customHeight="1" outlineLevel="1" x14ac:dyDescent="0.3">
      <c r="A5" s="440" t="s">
        <v>167</v>
      </c>
      <c r="B5" s="119">
        <v>1674.078</v>
      </c>
      <c r="C5" s="114">
        <v>1735.979</v>
      </c>
      <c r="D5" s="114">
        <v>1614.3430000000001</v>
      </c>
      <c r="E5" s="424">
        <f>IF(OR(D5=0,B5=0),"",D5/B5)</f>
        <v>0.96431767217537057</v>
      </c>
      <c r="F5" s="129">
        <f>IF(OR(D5=0,C5=0),"",D5/C5)</f>
        <v>0.92993233213074589</v>
      </c>
      <c r="G5" s="130">
        <v>518</v>
      </c>
      <c r="H5" s="114">
        <v>513</v>
      </c>
      <c r="I5" s="114">
        <v>500</v>
      </c>
      <c r="J5" s="424">
        <f>IF(OR(I5=0,G5=0),"",I5/G5)</f>
        <v>0.96525096525096521</v>
      </c>
      <c r="K5" s="131">
        <f>IF(OR(I5=0,H5=0),"",I5/H5)</f>
        <v>0.97465886939571145</v>
      </c>
      <c r="L5" s="121"/>
      <c r="M5" s="121"/>
      <c r="N5" s="7">
        <f>D5-C5</f>
        <v>-121.63599999999997</v>
      </c>
      <c r="O5" s="8">
        <f>I5-H5</f>
        <v>-13</v>
      </c>
      <c r="P5" s="7">
        <f>D5-B5</f>
        <v>-59.7349999999999</v>
      </c>
      <c r="Q5" s="8">
        <f>I5-G5</f>
        <v>-18</v>
      </c>
    </row>
    <row r="6" spans="1:17" ht="14.4" hidden="1" customHeight="1" outlineLevel="1" x14ac:dyDescent="0.3">
      <c r="A6" s="441" t="s">
        <v>168</v>
      </c>
      <c r="B6" s="120">
        <v>361.44</v>
      </c>
      <c r="C6" s="113">
        <v>440.98200000000003</v>
      </c>
      <c r="D6" s="113">
        <v>384.88499999999999</v>
      </c>
      <c r="E6" s="424">
        <f t="shared" ref="E6:E12" si="0">IF(OR(D6=0,B6=0),"",D6/B6)</f>
        <v>1.0648655378486056</v>
      </c>
      <c r="F6" s="129">
        <f t="shared" ref="F6:F12" si="1">IF(OR(D6=0,C6=0),"",D6/C6)</f>
        <v>0.87279072615208775</v>
      </c>
      <c r="G6" s="133">
        <v>101</v>
      </c>
      <c r="H6" s="113">
        <v>117</v>
      </c>
      <c r="I6" s="113">
        <v>117</v>
      </c>
      <c r="J6" s="425">
        <f t="shared" ref="J6:J12" si="2">IF(OR(I6=0,G6=0),"",I6/G6)</f>
        <v>1.1584158415841583</v>
      </c>
      <c r="K6" s="134">
        <f t="shared" ref="K6:K12" si="3">IF(OR(I6=0,H6=0),"",I6/H6)</f>
        <v>1</v>
      </c>
      <c r="L6" s="121"/>
      <c r="M6" s="121"/>
      <c r="N6" s="5">
        <f t="shared" ref="N6:N13" si="4">D6-C6</f>
        <v>-56.097000000000037</v>
      </c>
      <c r="O6" s="6">
        <f t="shared" ref="O6:O13" si="5">I6-H6</f>
        <v>0</v>
      </c>
      <c r="P6" s="5">
        <f t="shared" ref="P6:P13" si="6">D6-B6</f>
        <v>23.444999999999993</v>
      </c>
      <c r="Q6" s="6">
        <f t="shared" ref="Q6:Q13" si="7">I6-G6</f>
        <v>16</v>
      </c>
    </row>
    <row r="7" spans="1:17" ht="14.4" hidden="1" customHeight="1" outlineLevel="1" x14ac:dyDescent="0.3">
      <c r="A7" s="441" t="s">
        <v>169</v>
      </c>
      <c r="B7" s="120">
        <v>1121.2059999999999</v>
      </c>
      <c r="C7" s="113">
        <v>1053.825</v>
      </c>
      <c r="D7" s="113">
        <v>1053.9369999999999</v>
      </c>
      <c r="E7" s="424">
        <f t="shared" si="0"/>
        <v>0.94000299677311749</v>
      </c>
      <c r="F7" s="129">
        <f t="shared" si="1"/>
        <v>1.0001062795056104</v>
      </c>
      <c r="G7" s="133">
        <v>350</v>
      </c>
      <c r="H7" s="113">
        <v>335</v>
      </c>
      <c r="I7" s="113">
        <v>339</v>
      </c>
      <c r="J7" s="425">
        <f t="shared" si="2"/>
        <v>0.96857142857142853</v>
      </c>
      <c r="K7" s="134">
        <f t="shared" si="3"/>
        <v>1.0119402985074626</v>
      </c>
      <c r="L7" s="121"/>
      <c r="M7" s="121"/>
      <c r="N7" s="5">
        <f t="shared" si="4"/>
        <v>0.11199999999985266</v>
      </c>
      <c r="O7" s="6">
        <f t="shared" si="5"/>
        <v>4</v>
      </c>
      <c r="P7" s="5">
        <f t="shared" si="6"/>
        <v>-67.269000000000005</v>
      </c>
      <c r="Q7" s="6">
        <f t="shared" si="7"/>
        <v>-11</v>
      </c>
    </row>
    <row r="8" spans="1:17" ht="14.4" hidden="1" customHeight="1" outlineLevel="1" x14ac:dyDescent="0.3">
      <c r="A8" s="441" t="s">
        <v>170</v>
      </c>
      <c r="B8" s="120">
        <v>96.536000000000001</v>
      </c>
      <c r="C8" s="113">
        <v>72.915000000000006</v>
      </c>
      <c r="D8" s="113">
        <v>101.73</v>
      </c>
      <c r="E8" s="424">
        <f t="shared" si="0"/>
        <v>1.0538037623270076</v>
      </c>
      <c r="F8" s="129">
        <f t="shared" si="1"/>
        <v>1.3951861756840156</v>
      </c>
      <c r="G8" s="133">
        <v>31</v>
      </c>
      <c r="H8" s="113">
        <v>28</v>
      </c>
      <c r="I8" s="113">
        <v>32</v>
      </c>
      <c r="J8" s="425">
        <f t="shared" si="2"/>
        <v>1.032258064516129</v>
      </c>
      <c r="K8" s="134">
        <f t="shared" si="3"/>
        <v>1.1428571428571428</v>
      </c>
      <c r="L8" s="121"/>
      <c r="M8" s="121"/>
      <c r="N8" s="5">
        <f t="shared" si="4"/>
        <v>28.814999999999998</v>
      </c>
      <c r="O8" s="6">
        <f t="shared" si="5"/>
        <v>4</v>
      </c>
      <c r="P8" s="5">
        <f t="shared" si="6"/>
        <v>5.1940000000000026</v>
      </c>
      <c r="Q8" s="6">
        <f t="shared" si="7"/>
        <v>1</v>
      </c>
    </row>
    <row r="9" spans="1:17" ht="14.4" hidden="1" customHeight="1" outlineLevel="1" x14ac:dyDescent="0.3">
      <c r="A9" s="441" t="s">
        <v>171</v>
      </c>
      <c r="B9" s="120">
        <v>3.2890000000000001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1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-3.2890000000000001</v>
      </c>
      <c r="Q9" s="6">
        <f t="shared" si="7"/>
        <v>-1</v>
      </c>
    </row>
    <row r="10" spans="1:17" ht="14.4" hidden="1" customHeight="1" outlineLevel="1" x14ac:dyDescent="0.3">
      <c r="A10" s="441" t="s">
        <v>172</v>
      </c>
      <c r="B10" s="120">
        <v>502.21199999999999</v>
      </c>
      <c r="C10" s="113">
        <v>432.35</v>
      </c>
      <c r="D10" s="113">
        <v>494.66800000000001</v>
      </c>
      <c r="E10" s="424">
        <f t="shared" si="0"/>
        <v>0.98497845531369221</v>
      </c>
      <c r="F10" s="129">
        <f t="shared" si="1"/>
        <v>1.1441378512778999</v>
      </c>
      <c r="G10" s="133">
        <v>149</v>
      </c>
      <c r="H10" s="113">
        <v>146</v>
      </c>
      <c r="I10" s="113">
        <v>147</v>
      </c>
      <c r="J10" s="425">
        <f t="shared" si="2"/>
        <v>0.98657718120805371</v>
      </c>
      <c r="K10" s="134">
        <f t="shared" si="3"/>
        <v>1.0068493150684932</v>
      </c>
      <c r="L10" s="121"/>
      <c r="M10" s="121"/>
      <c r="N10" s="5">
        <f t="shared" si="4"/>
        <v>62.317999999999984</v>
      </c>
      <c r="O10" s="6">
        <f t="shared" si="5"/>
        <v>1</v>
      </c>
      <c r="P10" s="5">
        <f t="shared" si="6"/>
        <v>-7.5439999999999827</v>
      </c>
      <c r="Q10" s="6">
        <f t="shared" si="7"/>
        <v>-2</v>
      </c>
    </row>
    <row r="11" spans="1:17" ht="14.4" hidden="1" customHeight="1" outlineLevel="1" x14ac:dyDescent="0.3">
      <c r="A11" s="441" t="s">
        <v>173</v>
      </c>
      <c r="B11" s="120">
        <v>146.893</v>
      </c>
      <c r="C11" s="113">
        <v>127.819</v>
      </c>
      <c r="D11" s="113">
        <v>139.31899999999999</v>
      </c>
      <c r="E11" s="424">
        <f t="shared" si="0"/>
        <v>0.94843865943237582</v>
      </c>
      <c r="F11" s="129">
        <f t="shared" si="1"/>
        <v>1.0899709745812436</v>
      </c>
      <c r="G11" s="133">
        <v>38</v>
      </c>
      <c r="H11" s="113">
        <v>40</v>
      </c>
      <c r="I11" s="113">
        <v>35</v>
      </c>
      <c r="J11" s="425">
        <f t="shared" si="2"/>
        <v>0.92105263157894735</v>
      </c>
      <c r="K11" s="134">
        <f t="shared" si="3"/>
        <v>0.875</v>
      </c>
      <c r="L11" s="121"/>
      <c r="M11" s="121"/>
      <c r="N11" s="5">
        <f t="shared" si="4"/>
        <v>11.499999999999986</v>
      </c>
      <c r="O11" s="6">
        <f t="shared" si="5"/>
        <v>-5</v>
      </c>
      <c r="P11" s="5">
        <f t="shared" si="6"/>
        <v>-7.5740000000000123</v>
      </c>
      <c r="Q11" s="6">
        <f t="shared" si="7"/>
        <v>-3</v>
      </c>
    </row>
    <row r="12" spans="1:17" ht="14.4" hidden="1" customHeight="1" outlineLevel="1" thickBot="1" x14ac:dyDescent="0.35">
      <c r="A12" s="442" t="s">
        <v>208</v>
      </c>
      <c r="B12" s="238">
        <v>22.068999999999999</v>
      </c>
      <c r="C12" s="239">
        <v>30.949000000000002</v>
      </c>
      <c r="D12" s="239">
        <v>38.634</v>
      </c>
      <c r="E12" s="424">
        <f t="shared" si="0"/>
        <v>1.7506003896868911</v>
      </c>
      <c r="F12" s="129">
        <f t="shared" si="1"/>
        <v>1.248311738666839</v>
      </c>
      <c r="G12" s="241">
        <v>7</v>
      </c>
      <c r="H12" s="239">
        <v>14</v>
      </c>
      <c r="I12" s="239">
        <v>8</v>
      </c>
      <c r="J12" s="426">
        <f t="shared" si="2"/>
        <v>1.1428571428571428</v>
      </c>
      <c r="K12" s="242">
        <f t="shared" si="3"/>
        <v>0.5714285714285714</v>
      </c>
      <c r="L12" s="121"/>
      <c r="M12" s="121"/>
      <c r="N12" s="243">
        <f t="shared" si="4"/>
        <v>7.6849999999999987</v>
      </c>
      <c r="O12" s="244">
        <f t="shared" si="5"/>
        <v>-6</v>
      </c>
      <c r="P12" s="243">
        <f t="shared" si="6"/>
        <v>16.565000000000001</v>
      </c>
      <c r="Q12" s="244">
        <f t="shared" si="7"/>
        <v>1</v>
      </c>
    </row>
    <row r="13" spans="1:17" ht="14.4" customHeight="1" collapsed="1" thickBot="1" x14ac:dyDescent="0.35">
      <c r="A13" s="117" t="s">
        <v>3</v>
      </c>
      <c r="B13" s="115">
        <f>SUM(B5:B12)</f>
        <v>3927.7230000000004</v>
      </c>
      <c r="C13" s="116">
        <f>SUM(C5:C12)</f>
        <v>3894.819</v>
      </c>
      <c r="D13" s="116">
        <f>SUM(D5:D12)</f>
        <v>3827.5160000000001</v>
      </c>
      <c r="E13" s="420">
        <f>IF(OR(D13=0,B13=0),0,D13/B13)</f>
        <v>0.97448725381092294</v>
      </c>
      <c r="F13" s="135">
        <f>IF(OR(D13=0,C13=0),0,D13/C13)</f>
        <v>0.98271986451745252</v>
      </c>
      <c r="G13" s="136">
        <f>SUM(G5:G12)</f>
        <v>1195</v>
      </c>
      <c r="H13" s="116">
        <f>SUM(H5:H12)</f>
        <v>1193</v>
      </c>
      <c r="I13" s="116">
        <f>SUM(I5:I12)</f>
        <v>1178</v>
      </c>
      <c r="J13" s="420">
        <f>IF(OR(I13=0,G13=0),0,I13/G13)</f>
        <v>0.98577405857740585</v>
      </c>
      <c r="K13" s="137">
        <f>IF(OR(I13=0,H13=0),0,I13/H13)</f>
        <v>0.98742665549036046</v>
      </c>
      <c r="L13" s="121"/>
      <c r="M13" s="121"/>
      <c r="N13" s="127">
        <f t="shared" si="4"/>
        <v>-67.302999999999884</v>
      </c>
      <c r="O13" s="138">
        <f t="shared" si="5"/>
        <v>-15</v>
      </c>
      <c r="P13" s="127">
        <f t="shared" si="6"/>
        <v>-100.20700000000033</v>
      </c>
      <c r="Q13" s="138">
        <f t="shared" si="7"/>
        <v>-17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282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2016</v>
      </c>
      <c r="D17" s="141">
        <v>2017</v>
      </c>
      <c r="E17" s="141" t="s">
        <v>281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281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292</v>
      </c>
      <c r="Q17" s="144" t="s">
        <v>293</v>
      </c>
    </row>
    <row r="18" spans="1:17" ht="14.4" hidden="1" customHeight="1" outlineLevel="1" x14ac:dyDescent="0.3">
      <c r="A18" s="440" t="s">
        <v>167</v>
      </c>
      <c r="B18" s="119">
        <v>1674.078</v>
      </c>
      <c r="C18" s="114">
        <v>1735.979</v>
      </c>
      <c r="D18" s="114">
        <v>1614.3430000000001</v>
      </c>
      <c r="E18" s="424">
        <f>IF(OR(D18=0,B18=0),"",D18/B18)</f>
        <v>0.96431767217537057</v>
      </c>
      <c r="F18" s="129">
        <f>IF(OR(D18=0,C18=0),"",D18/C18)</f>
        <v>0.92993233213074589</v>
      </c>
      <c r="G18" s="119">
        <v>518</v>
      </c>
      <c r="H18" s="114">
        <v>513</v>
      </c>
      <c r="I18" s="114">
        <v>500</v>
      </c>
      <c r="J18" s="424">
        <f>IF(OR(I18=0,G18=0),"",I18/G18)</f>
        <v>0.96525096525096521</v>
      </c>
      <c r="K18" s="131">
        <f>IF(OR(I18=0,H18=0),"",I18/H18)</f>
        <v>0.97465886939571145</v>
      </c>
      <c r="L18" s="659">
        <v>0.91871999999999998</v>
      </c>
      <c r="M18" s="660"/>
      <c r="N18" s="145">
        <f t="shared" ref="N18:N26" si="8">D18-C18</f>
        <v>-121.63599999999997</v>
      </c>
      <c r="O18" s="146">
        <f t="shared" ref="O18:O26" si="9">I18-H18</f>
        <v>-13</v>
      </c>
      <c r="P18" s="145">
        <f t="shared" ref="P18:P26" si="10">D18-B18</f>
        <v>-59.7349999999999</v>
      </c>
      <c r="Q18" s="146">
        <f t="shared" ref="Q18:Q26" si="11">I18-G18</f>
        <v>-18</v>
      </c>
    </row>
    <row r="19" spans="1:17" ht="14.4" hidden="1" customHeight="1" outlineLevel="1" x14ac:dyDescent="0.3">
      <c r="A19" s="441" t="s">
        <v>168</v>
      </c>
      <c r="B19" s="120">
        <v>361.44</v>
      </c>
      <c r="C19" s="113">
        <v>440.98200000000003</v>
      </c>
      <c r="D19" s="113">
        <v>384.88499999999999</v>
      </c>
      <c r="E19" s="425">
        <f t="shared" ref="E19:E25" si="12">IF(OR(D19=0,B19=0),"",D19/B19)</f>
        <v>1.0648655378486056</v>
      </c>
      <c r="F19" s="132">
        <f t="shared" ref="F19:F25" si="13">IF(OR(D19=0,C19=0),"",D19/C19)</f>
        <v>0.87279072615208775</v>
      </c>
      <c r="G19" s="120">
        <v>101</v>
      </c>
      <c r="H19" s="113">
        <v>117</v>
      </c>
      <c r="I19" s="113">
        <v>117</v>
      </c>
      <c r="J19" s="425">
        <f t="shared" ref="J19:J25" si="14">IF(OR(I19=0,G19=0),"",I19/G19)</f>
        <v>1.1584158415841583</v>
      </c>
      <c r="K19" s="134">
        <f t="shared" ref="K19:K25" si="15">IF(OR(I19=0,H19=0),"",I19/H19)</f>
        <v>1</v>
      </c>
      <c r="L19" s="659">
        <v>0.99456</v>
      </c>
      <c r="M19" s="660"/>
      <c r="N19" s="147">
        <f t="shared" si="8"/>
        <v>-56.097000000000037</v>
      </c>
      <c r="O19" s="148">
        <f t="shared" si="9"/>
        <v>0</v>
      </c>
      <c r="P19" s="147">
        <f t="shared" si="10"/>
        <v>23.444999999999993</v>
      </c>
      <c r="Q19" s="148">
        <f t="shared" si="11"/>
        <v>16</v>
      </c>
    </row>
    <row r="20" spans="1:17" ht="14.4" hidden="1" customHeight="1" outlineLevel="1" x14ac:dyDescent="0.3">
      <c r="A20" s="441" t="s">
        <v>169</v>
      </c>
      <c r="B20" s="120">
        <v>1121.2059999999999</v>
      </c>
      <c r="C20" s="113">
        <v>1053.825</v>
      </c>
      <c r="D20" s="113">
        <v>1053.9369999999999</v>
      </c>
      <c r="E20" s="425">
        <f t="shared" si="12"/>
        <v>0.94000299677311749</v>
      </c>
      <c r="F20" s="132">
        <f t="shared" si="13"/>
        <v>1.0001062795056104</v>
      </c>
      <c r="G20" s="120">
        <v>350</v>
      </c>
      <c r="H20" s="113">
        <v>335</v>
      </c>
      <c r="I20" s="113">
        <v>339</v>
      </c>
      <c r="J20" s="425">
        <f t="shared" si="14"/>
        <v>0.96857142857142853</v>
      </c>
      <c r="K20" s="134">
        <f t="shared" si="15"/>
        <v>1.0119402985074626</v>
      </c>
      <c r="L20" s="659">
        <v>0.96671999999999991</v>
      </c>
      <c r="M20" s="660"/>
      <c r="N20" s="147">
        <f t="shared" si="8"/>
        <v>0.11199999999985266</v>
      </c>
      <c r="O20" s="148">
        <f t="shared" si="9"/>
        <v>4</v>
      </c>
      <c r="P20" s="147">
        <f t="shared" si="10"/>
        <v>-67.269000000000005</v>
      </c>
      <c r="Q20" s="148">
        <f t="shared" si="11"/>
        <v>-11</v>
      </c>
    </row>
    <row r="21" spans="1:17" ht="14.4" hidden="1" customHeight="1" outlineLevel="1" x14ac:dyDescent="0.3">
      <c r="A21" s="441" t="s">
        <v>170</v>
      </c>
      <c r="B21" s="120">
        <v>96.536000000000001</v>
      </c>
      <c r="C21" s="113">
        <v>72.915000000000006</v>
      </c>
      <c r="D21" s="113">
        <v>101.73</v>
      </c>
      <c r="E21" s="425">
        <f t="shared" si="12"/>
        <v>1.0538037623270076</v>
      </c>
      <c r="F21" s="132">
        <f t="shared" si="13"/>
        <v>1.3951861756840156</v>
      </c>
      <c r="G21" s="120">
        <v>31</v>
      </c>
      <c r="H21" s="113">
        <v>28</v>
      </c>
      <c r="I21" s="113">
        <v>32</v>
      </c>
      <c r="J21" s="425">
        <f t="shared" si="14"/>
        <v>1.032258064516129</v>
      </c>
      <c r="K21" s="134">
        <f t="shared" si="15"/>
        <v>1.1428571428571428</v>
      </c>
      <c r="L21" s="659">
        <v>1.11744</v>
      </c>
      <c r="M21" s="660"/>
      <c r="N21" s="147">
        <f t="shared" si="8"/>
        <v>28.814999999999998</v>
      </c>
      <c r="O21" s="148">
        <f t="shared" si="9"/>
        <v>4</v>
      </c>
      <c r="P21" s="147">
        <f t="shared" si="10"/>
        <v>5.1940000000000026</v>
      </c>
      <c r="Q21" s="148">
        <f t="shared" si="11"/>
        <v>1</v>
      </c>
    </row>
    <row r="22" spans="1:17" ht="14.4" hidden="1" customHeight="1" outlineLevel="1" x14ac:dyDescent="0.3">
      <c r="A22" s="441" t="s">
        <v>171</v>
      </c>
      <c r="B22" s="120">
        <v>3.2890000000000001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1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-3.2890000000000001</v>
      </c>
      <c r="Q22" s="148">
        <f t="shared" si="11"/>
        <v>-1</v>
      </c>
    </row>
    <row r="23" spans="1:17" ht="14.4" hidden="1" customHeight="1" outlineLevel="1" x14ac:dyDescent="0.3">
      <c r="A23" s="441" t="s">
        <v>172</v>
      </c>
      <c r="B23" s="120">
        <v>502.21199999999999</v>
      </c>
      <c r="C23" s="113">
        <v>432.35</v>
      </c>
      <c r="D23" s="113">
        <v>494.66800000000001</v>
      </c>
      <c r="E23" s="425">
        <f t="shared" si="12"/>
        <v>0.98497845531369221</v>
      </c>
      <c r="F23" s="132">
        <f t="shared" si="13"/>
        <v>1.1441378512778999</v>
      </c>
      <c r="G23" s="120">
        <v>149</v>
      </c>
      <c r="H23" s="113">
        <v>146</v>
      </c>
      <c r="I23" s="113">
        <v>147</v>
      </c>
      <c r="J23" s="425">
        <f t="shared" si="14"/>
        <v>0.98657718120805371</v>
      </c>
      <c r="K23" s="134">
        <f t="shared" si="15"/>
        <v>1.0068493150684932</v>
      </c>
      <c r="L23" s="659">
        <v>0.98495999999999995</v>
      </c>
      <c r="M23" s="660"/>
      <c r="N23" s="147">
        <f t="shared" si="8"/>
        <v>62.317999999999984</v>
      </c>
      <c r="O23" s="148">
        <f t="shared" si="9"/>
        <v>1</v>
      </c>
      <c r="P23" s="147">
        <f t="shared" si="10"/>
        <v>-7.5439999999999827</v>
      </c>
      <c r="Q23" s="148">
        <f t="shared" si="11"/>
        <v>-2</v>
      </c>
    </row>
    <row r="24" spans="1:17" ht="14.4" hidden="1" customHeight="1" outlineLevel="1" x14ac:dyDescent="0.3">
      <c r="A24" s="441" t="s">
        <v>173</v>
      </c>
      <c r="B24" s="120">
        <v>146.893</v>
      </c>
      <c r="C24" s="113">
        <v>127.819</v>
      </c>
      <c r="D24" s="113">
        <v>139.31899999999999</v>
      </c>
      <c r="E24" s="425">
        <f t="shared" si="12"/>
        <v>0.94843865943237582</v>
      </c>
      <c r="F24" s="132">
        <f t="shared" si="13"/>
        <v>1.0899709745812436</v>
      </c>
      <c r="G24" s="120">
        <v>38</v>
      </c>
      <c r="H24" s="113">
        <v>40</v>
      </c>
      <c r="I24" s="113">
        <v>35</v>
      </c>
      <c r="J24" s="425">
        <f t="shared" si="14"/>
        <v>0.92105263157894735</v>
      </c>
      <c r="K24" s="134">
        <f t="shared" si="15"/>
        <v>0.875</v>
      </c>
      <c r="L24" s="659">
        <v>1.0147199999999998</v>
      </c>
      <c r="M24" s="660"/>
      <c r="N24" s="147">
        <f t="shared" si="8"/>
        <v>11.499999999999986</v>
      </c>
      <c r="O24" s="148">
        <f t="shared" si="9"/>
        <v>-5</v>
      </c>
      <c r="P24" s="147">
        <f t="shared" si="10"/>
        <v>-7.5740000000000123</v>
      </c>
      <c r="Q24" s="148">
        <f t="shared" si="11"/>
        <v>-3</v>
      </c>
    </row>
    <row r="25" spans="1:17" ht="14.4" hidden="1" customHeight="1" outlineLevel="1" thickBot="1" x14ac:dyDescent="0.35">
      <c r="A25" s="442" t="s">
        <v>208</v>
      </c>
      <c r="B25" s="238">
        <v>22.068999999999999</v>
      </c>
      <c r="C25" s="239">
        <v>30.949000000000002</v>
      </c>
      <c r="D25" s="239">
        <v>38.634</v>
      </c>
      <c r="E25" s="426">
        <f t="shared" si="12"/>
        <v>1.7506003896868911</v>
      </c>
      <c r="F25" s="240">
        <f t="shared" si="13"/>
        <v>1.248311738666839</v>
      </c>
      <c r="G25" s="238">
        <v>7</v>
      </c>
      <c r="H25" s="239">
        <v>14</v>
      </c>
      <c r="I25" s="239">
        <v>8</v>
      </c>
      <c r="J25" s="426">
        <f t="shared" si="14"/>
        <v>1.1428571428571428</v>
      </c>
      <c r="K25" s="242">
        <f t="shared" si="15"/>
        <v>0.5714285714285714</v>
      </c>
      <c r="L25" s="356"/>
      <c r="M25" s="357"/>
      <c r="N25" s="245">
        <f t="shared" si="8"/>
        <v>7.6849999999999987</v>
      </c>
      <c r="O25" s="246">
        <f t="shared" si="9"/>
        <v>-6</v>
      </c>
      <c r="P25" s="245">
        <f t="shared" si="10"/>
        <v>16.565000000000001</v>
      </c>
      <c r="Q25" s="246">
        <f t="shared" si="11"/>
        <v>1</v>
      </c>
    </row>
    <row r="26" spans="1:17" ht="14.4" customHeight="1" collapsed="1" thickBot="1" x14ac:dyDescent="0.35">
      <c r="A26" s="445" t="s">
        <v>3</v>
      </c>
      <c r="B26" s="149">
        <f>SUM(B18:B25)</f>
        <v>3927.7230000000004</v>
      </c>
      <c r="C26" s="150">
        <f>SUM(C18:C25)</f>
        <v>3894.819</v>
      </c>
      <c r="D26" s="150">
        <f>SUM(D18:D25)</f>
        <v>3827.5160000000001</v>
      </c>
      <c r="E26" s="421">
        <f>IF(OR(D26=0,B26=0),0,D26/B26)</f>
        <v>0.97448725381092294</v>
      </c>
      <c r="F26" s="151">
        <f>IF(OR(D26=0,C26=0),0,D26/C26)</f>
        <v>0.98271986451745252</v>
      </c>
      <c r="G26" s="149">
        <f>SUM(G18:G25)</f>
        <v>1195</v>
      </c>
      <c r="H26" s="150">
        <f>SUM(H18:H25)</f>
        <v>1193</v>
      </c>
      <c r="I26" s="150">
        <f>SUM(I18:I25)</f>
        <v>1178</v>
      </c>
      <c r="J26" s="421">
        <f>IF(OR(I26=0,G26=0),0,I26/G26)</f>
        <v>0.98577405857740585</v>
      </c>
      <c r="K26" s="152">
        <f>IF(OR(I26=0,H26=0),0,I26/H26)</f>
        <v>0.98742665549036046</v>
      </c>
      <c r="L26" s="121"/>
      <c r="M26" s="121"/>
      <c r="N26" s="143">
        <f t="shared" si="8"/>
        <v>-67.302999999999884</v>
      </c>
      <c r="O26" s="153">
        <f t="shared" si="9"/>
        <v>-15</v>
      </c>
      <c r="P26" s="143">
        <f t="shared" si="10"/>
        <v>-100.20700000000033</v>
      </c>
      <c r="Q26" s="153">
        <f t="shared" si="11"/>
        <v>-17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283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2016</v>
      </c>
      <c r="D30" s="158">
        <v>2017</v>
      </c>
      <c r="E30" s="158" t="s">
        <v>281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281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292</v>
      </c>
      <c r="Q30" s="161" t="s">
        <v>293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284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2016</v>
      </c>
      <c r="D43" s="408">
        <v>2017</v>
      </c>
      <c r="E43" s="408" t="s">
        <v>281</v>
      </c>
      <c r="F43" s="409" t="s">
        <v>2</v>
      </c>
      <c r="G43" s="408">
        <v>2015</v>
      </c>
      <c r="H43" s="408">
        <v>2016</v>
      </c>
      <c r="I43" s="408">
        <v>2017</v>
      </c>
      <c r="J43" s="408" t="s">
        <v>281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292</v>
      </c>
      <c r="Q43" s="417" t="s">
        <v>293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280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276</v>
      </c>
    </row>
    <row r="56" spans="1:17" ht="14.4" customHeight="1" x14ac:dyDescent="0.25">
      <c r="A56" s="386" t="s">
        <v>277</v>
      </c>
    </row>
    <row r="57" spans="1:17" ht="14.4" customHeight="1" x14ac:dyDescent="0.25">
      <c r="A57" s="385" t="s">
        <v>278</v>
      </c>
    </row>
    <row r="58" spans="1:17" ht="14.4" customHeight="1" x14ac:dyDescent="0.25">
      <c r="A58" s="386" t="s">
        <v>287</v>
      </c>
    </row>
    <row r="59" spans="1:17" ht="14.4" customHeight="1" x14ac:dyDescent="0.25">
      <c r="A59" s="386" t="s">
        <v>288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329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828</v>
      </c>
      <c r="C33" s="199">
        <v>682</v>
      </c>
      <c r="D33" s="84">
        <f>IF(C33="","",C33-B33)</f>
        <v>-146</v>
      </c>
      <c r="E33" s="85">
        <f>IF(C33="","",C33/B33)</f>
        <v>0.82367149758454106</v>
      </c>
      <c r="F33" s="86">
        <v>114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1877</v>
      </c>
      <c r="C34" s="200">
        <v>1529</v>
      </c>
      <c r="D34" s="87">
        <f t="shared" ref="D34:D45" si="0">IF(C34="","",C34-B34)</f>
        <v>-348</v>
      </c>
      <c r="E34" s="88">
        <f t="shared" ref="E34:E45" si="1">IF(C34="","",C34/B34)</f>
        <v>0.81459776238678738</v>
      </c>
      <c r="F34" s="89">
        <v>219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3101</v>
      </c>
      <c r="C35" s="200">
        <v>2392</v>
      </c>
      <c r="D35" s="87">
        <f t="shared" si="0"/>
        <v>-709</v>
      </c>
      <c r="E35" s="88">
        <f t="shared" si="1"/>
        <v>0.77136407610448243</v>
      </c>
      <c r="F35" s="89">
        <v>313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4199</v>
      </c>
      <c r="C36" s="200">
        <v>3191</v>
      </c>
      <c r="D36" s="87">
        <f t="shared" si="0"/>
        <v>-1008</v>
      </c>
      <c r="E36" s="88">
        <f t="shared" si="1"/>
        <v>0.75994284353417485</v>
      </c>
      <c r="F36" s="89">
        <v>428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5507</v>
      </c>
      <c r="C37" s="200">
        <v>4116</v>
      </c>
      <c r="D37" s="87">
        <f t="shared" si="0"/>
        <v>-1391</v>
      </c>
      <c r="E37" s="88">
        <f t="shared" si="1"/>
        <v>0.74741238423824219</v>
      </c>
      <c r="F37" s="89">
        <v>534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6712</v>
      </c>
      <c r="C38" s="200">
        <v>5037</v>
      </c>
      <c r="D38" s="87">
        <f t="shared" si="0"/>
        <v>-1675</v>
      </c>
      <c r="E38" s="88">
        <f t="shared" si="1"/>
        <v>0.7504469606674613</v>
      </c>
      <c r="F38" s="89">
        <v>659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7675</v>
      </c>
      <c r="C39" s="200">
        <v>5729</v>
      </c>
      <c r="D39" s="87">
        <f t="shared" si="0"/>
        <v>-1946</v>
      </c>
      <c r="E39" s="88">
        <f t="shared" si="1"/>
        <v>0.74644951140065141</v>
      </c>
      <c r="F39" s="89">
        <v>732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8743</v>
      </c>
      <c r="C40" s="200">
        <v>6471</v>
      </c>
      <c r="D40" s="87">
        <f t="shared" si="0"/>
        <v>-2272</v>
      </c>
      <c r="E40" s="88">
        <f t="shared" si="1"/>
        <v>0.74013496511494914</v>
      </c>
      <c r="F40" s="89">
        <v>823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>
        <v>10218</v>
      </c>
      <c r="C41" s="200">
        <v>7507</v>
      </c>
      <c r="D41" s="87">
        <f t="shared" si="0"/>
        <v>-2711</v>
      </c>
      <c r="E41" s="88">
        <f t="shared" si="1"/>
        <v>0.73468389117244082</v>
      </c>
      <c r="F41" s="89">
        <v>890</v>
      </c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9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4967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2016</v>
      </c>
      <c r="F3" s="688"/>
      <c r="G3" s="689"/>
      <c r="H3" s="687">
        <v>2017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295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4802</v>
      </c>
      <c r="B5" s="950"/>
      <c r="C5" s="951"/>
      <c r="D5" s="952"/>
      <c r="E5" s="953">
        <v>1</v>
      </c>
      <c r="F5" s="954">
        <v>13.87</v>
      </c>
      <c r="G5" s="955">
        <v>15</v>
      </c>
      <c r="H5" s="956">
        <v>1</v>
      </c>
      <c r="I5" s="957">
        <v>13.91</v>
      </c>
      <c r="J5" s="958">
        <v>18</v>
      </c>
      <c r="K5" s="959">
        <v>13.87</v>
      </c>
      <c r="L5" s="960">
        <v>11</v>
      </c>
      <c r="M5" s="960">
        <v>72</v>
      </c>
      <c r="N5" s="961">
        <v>24</v>
      </c>
      <c r="O5" s="960" t="s">
        <v>4803</v>
      </c>
      <c r="P5" s="962" t="s">
        <v>4804</v>
      </c>
      <c r="Q5" s="963">
        <f>H5-B5</f>
        <v>1</v>
      </c>
      <c r="R5" s="979">
        <f>I5-C5</f>
        <v>13.91</v>
      </c>
      <c r="S5" s="963">
        <f>H5-E5</f>
        <v>0</v>
      </c>
      <c r="T5" s="979">
        <f>I5-F5</f>
        <v>4.0000000000000924E-2</v>
      </c>
      <c r="U5" s="989">
        <v>24</v>
      </c>
      <c r="V5" s="950">
        <v>18</v>
      </c>
      <c r="W5" s="950">
        <v>-6</v>
      </c>
      <c r="X5" s="990">
        <v>0.75</v>
      </c>
      <c r="Y5" s="991"/>
    </row>
    <row r="6" spans="1:25" ht="14.4" customHeight="1" x14ac:dyDescent="0.3">
      <c r="A6" s="947" t="s">
        <v>4805</v>
      </c>
      <c r="B6" s="920">
        <v>4</v>
      </c>
      <c r="C6" s="921">
        <v>29</v>
      </c>
      <c r="D6" s="922">
        <v>10</v>
      </c>
      <c r="E6" s="931">
        <v>1</v>
      </c>
      <c r="F6" s="911">
        <v>7.28</v>
      </c>
      <c r="G6" s="912">
        <v>10</v>
      </c>
      <c r="H6" s="917">
        <v>3</v>
      </c>
      <c r="I6" s="911">
        <v>21.83</v>
      </c>
      <c r="J6" s="912">
        <v>7.7</v>
      </c>
      <c r="K6" s="916">
        <v>7.09</v>
      </c>
      <c r="L6" s="917">
        <v>5</v>
      </c>
      <c r="M6" s="917">
        <v>45</v>
      </c>
      <c r="N6" s="918">
        <v>15</v>
      </c>
      <c r="O6" s="917" t="s">
        <v>4803</v>
      </c>
      <c r="P6" s="932" t="s">
        <v>4806</v>
      </c>
      <c r="Q6" s="919">
        <f t="shared" ref="Q6:R69" si="0">H6-B6</f>
        <v>-1</v>
      </c>
      <c r="R6" s="980">
        <f t="shared" si="0"/>
        <v>-7.1700000000000017</v>
      </c>
      <c r="S6" s="919">
        <f t="shared" ref="S6:S69" si="1">H6-E6</f>
        <v>2</v>
      </c>
      <c r="T6" s="980">
        <f t="shared" ref="T6:T69" si="2">I6-F6</f>
        <v>14.549999999999997</v>
      </c>
      <c r="U6" s="987">
        <v>45</v>
      </c>
      <c r="V6" s="928">
        <v>23.1</v>
      </c>
      <c r="W6" s="928">
        <v>-21.9</v>
      </c>
      <c r="X6" s="985">
        <v>0.51333333333333342</v>
      </c>
      <c r="Y6" s="983"/>
    </row>
    <row r="7" spans="1:25" ht="14.4" customHeight="1" x14ac:dyDescent="0.3">
      <c r="A7" s="948" t="s">
        <v>4807</v>
      </c>
      <c r="B7" s="934">
        <v>1</v>
      </c>
      <c r="C7" s="935">
        <v>7.09</v>
      </c>
      <c r="D7" s="923">
        <v>6</v>
      </c>
      <c r="E7" s="936"/>
      <c r="F7" s="937"/>
      <c r="G7" s="924"/>
      <c r="H7" s="938">
        <v>1</v>
      </c>
      <c r="I7" s="937">
        <v>7.36</v>
      </c>
      <c r="J7" s="924">
        <v>8</v>
      </c>
      <c r="K7" s="939">
        <v>7.09</v>
      </c>
      <c r="L7" s="938">
        <v>5</v>
      </c>
      <c r="M7" s="938">
        <v>45</v>
      </c>
      <c r="N7" s="940">
        <v>15</v>
      </c>
      <c r="O7" s="938" t="s">
        <v>4803</v>
      </c>
      <c r="P7" s="941" t="s">
        <v>4808</v>
      </c>
      <c r="Q7" s="942">
        <f t="shared" si="0"/>
        <v>0</v>
      </c>
      <c r="R7" s="981">
        <f t="shared" si="0"/>
        <v>0.27000000000000046</v>
      </c>
      <c r="S7" s="942">
        <f t="shared" si="1"/>
        <v>1</v>
      </c>
      <c r="T7" s="981">
        <f t="shared" si="2"/>
        <v>7.36</v>
      </c>
      <c r="U7" s="988">
        <v>15</v>
      </c>
      <c r="V7" s="943">
        <v>8</v>
      </c>
      <c r="W7" s="943">
        <v>-7</v>
      </c>
      <c r="X7" s="986">
        <v>0.53333333333333333</v>
      </c>
      <c r="Y7" s="984"/>
    </row>
    <row r="8" spans="1:25" ht="14.4" customHeight="1" x14ac:dyDescent="0.3">
      <c r="A8" s="948" t="s">
        <v>4809</v>
      </c>
      <c r="B8" s="934"/>
      <c r="C8" s="935"/>
      <c r="D8" s="923"/>
      <c r="E8" s="936">
        <v>1</v>
      </c>
      <c r="F8" s="937">
        <v>7.77</v>
      </c>
      <c r="G8" s="924">
        <v>9</v>
      </c>
      <c r="H8" s="938"/>
      <c r="I8" s="937"/>
      <c r="J8" s="924"/>
      <c r="K8" s="939">
        <v>7.77</v>
      </c>
      <c r="L8" s="938">
        <v>5</v>
      </c>
      <c r="M8" s="938">
        <v>45</v>
      </c>
      <c r="N8" s="940">
        <v>15</v>
      </c>
      <c r="O8" s="938" t="s">
        <v>4803</v>
      </c>
      <c r="P8" s="941" t="s">
        <v>4810</v>
      </c>
      <c r="Q8" s="942">
        <f t="shared" si="0"/>
        <v>0</v>
      </c>
      <c r="R8" s="981">
        <f t="shared" si="0"/>
        <v>0</v>
      </c>
      <c r="S8" s="942">
        <f t="shared" si="1"/>
        <v>-1</v>
      </c>
      <c r="T8" s="981">
        <f t="shared" si="2"/>
        <v>-7.77</v>
      </c>
      <c r="U8" s="988" t="s">
        <v>577</v>
      </c>
      <c r="V8" s="943" t="s">
        <v>577</v>
      </c>
      <c r="W8" s="943" t="s">
        <v>577</v>
      </c>
      <c r="X8" s="986" t="s">
        <v>577</v>
      </c>
      <c r="Y8" s="984"/>
    </row>
    <row r="9" spans="1:25" ht="14.4" customHeight="1" x14ac:dyDescent="0.3">
      <c r="A9" s="947" t="s">
        <v>4811</v>
      </c>
      <c r="B9" s="920">
        <v>1</v>
      </c>
      <c r="C9" s="921">
        <v>31.73</v>
      </c>
      <c r="D9" s="922">
        <v>25</v>
      </c>
      <c r="E9" s="931"/>
      <c r="F9" s="911"/>
      <c r="G9" s="912"/>
      <c r="H9" s="917"/>
      <c r="I9" s="911"/>
      <c r="J9" s="912"/>
      <c r="K9" s="916">
        <v>33.15</v>
      </c>
      <c r="L9" s="917">
        <v>22</v>
      </c>
      <c r="M9" s="917">
        <v>135</v>
      </c>
      <c r="N9" s="918">
        <v>45</v>
      </c>
      <c r="O9" s="917" t="s">
        <v>4803</v>
      </c>
      <c r="P9" s="932" t="s">
        <v>4812</v>
      </c>
      <c r="Q9" s="919">
        <f t="shared" si="0"/>
        <v>-1</v>
      </c>
      <c r="R9" s="980">
        <f t="shared" si="0"/>
        <v>-31.73</v>
      </c>
      <c r="S9" s="919">
        <f t="shared" si="1"/>
        <v>0</v>
      </c>
      <c r="T9" s="980">
        <f t="shared" si="2"/>
        <v>0</v>
      </c>
      <c r="U9" s="987" t="s">
        <v>577</v>
      </c>
      <c r="V9" s="928" t="s">
        <v>577</v>
      </c>
      <c r="W9" s="928" t="s">
        <v>577</v>
      </c>
      <c r="X9" s="985" t="s">
        <v>577</v>
      </c>
      <c r="Y9" s="983"/>
    </row>
    <row r="10" spans="1:25" ht="14.4" customHeight="1" x14ac:dyDescent="0.3">
      <c r="A10" s="947" t="s">
        <v>4813</v>
      </c>
      <c r="B10" s="920">
        <v>1</v>
      </c>
      <c r="C10" s="921">
        <v>20.05</v>
      </c>
      <c r="D10" s="922">
        <v>15</v>
      </c>
      <c r="E10" s="931">
        <v>1</v>
      </c>
      <c r="F10" s="911">
        <v>19.489999999999998</v>
      </c>
      <c r="G10" s="912">
        <v>13</v>
      </c>
      <c r="H10" s="917"/>
      <c r="I10" s="911"/>
      <c r="J10" s="912"/>
      <c r="K10" s="916">
        <v>20.05</v>
      </c>
      <c r="L10" s="917">
        <v>11</v>
      </c>
      <c r="M10" s="917">
        <v>90</v>
      </c>
      <c r="N10" s="918">
        <v>30</v>
      </c>
      <c r="O10" s="917" t="s">
        <v>4803</v>
      </c>
      <c r="P10" s="932" t="s">
        <v>4814</v>
      </c>
      <c r="Q10" s="919">
        <f t="shared" si="0"/>
        <v>-1</v>
      </c>
      <c r="R10" s="980">
        <f t="shared" si="0"/>
        <v>-20.05</v>
      </c>
      <c r="S10" s="919">
        <f t="shared" si="1"/>
        <v>-1</v>
      </c>
      <c r="T10" s="980">
        <f t="shared" si="2"/>
        <v>-19.489999999999998</v>
      </c>
      <c r="U10" s="987" t="s">
        <v>577</v>
      </c>
      <c r="V10" s="928" t="s">
        <v>577</v>
      </c>
      <c r="W10" s="928" t="s">
        <v>577</v>
      </c>
      <c r="X10" s="985" t="s">
        <v>577</v>
      </c>
      <c r="Y10" s="983"/>
    </row>
    <row r="11" spans="1:25" ht="14.4" customHeight="1" x14ac:dyDescent="0.3">
      <c r="A11" s="948" t="s">
        <v>4815</v>
      </c>
      <c r="B11" s="934"/>
      <c r="C11" s="935"/>
      <c r="D11" s="923"/>
      <c r="E11" s="936">
        <v>1</v>
      </c>
      <c r="F11" s="937">
        <v>20.05</v>
      </c>
      <c r="G11" s="924">
        <v>15</v>
      </c>
      <c r="H11" s="938"/>
      <c r="I11" s="937"/>
      <c r="J11" s="924"/>
      <c r="K11" s="939">
        <v>20.05</v>
      </c>
      <c r="L11" s="938">
        <v>11</v>
      </c>
      <c r="M11" s="938">
        <v>90</v>
      </c>
      <c r="N11" s="940">
        <v>30</v>
      </c>
      <c r="O11" s="938" t="s">
        <v>4803</v>
      </c>
      <c r="P11" s="941" t="s">
        <v>4814</v>
      </c>
      <c r="Q11" s="942">
        <f t="shared" si="0"/>
        <v>0</v>
      </c>
      <c r="R11" s="981">
        <f t="shared" si="0"/>
        <v>0</v>
      </c>
      <c r="S11" s="942">
        <f t="shared" si="1"/>
        <v>-1</v>
      </c>
      <c r="T11" s="981">
        <f t="shared" si="2"/>
        <v>-20.05</v>
      </c>
      <c r="U11" s="988" t="s">
        <v>577</v>
      </c>
      <c r="V11" s="943" t="s">
        <v>577</v>
      </c>
      <c r="W11" s="943" t="s">
        <v>577</v>
      </c>
      <c r="X11" s="986" t="s">
        <v>577</v>
      </c>
      <c r="Y11" s="984"/>
    </row>
    <row r="12" spans="1:25" ht="14.4" customHeight="1" x14ac:dyDescent="0.3">
      <c r="A12" s="948" t="s">
        <v>4816</v>
      </c>
      <c r="B12" s="934">
        <v>4</v>
      </c>
      <c r="C12" s="935">
        <v>93.36</v>
      </c>
      <c r="D12" s="923">
        <v>29.5</v>
      </c>
      <c r="E12" s="936">
        <v>1</v>
      </c>
      <c r="F12" s="937">
        <v>25.08</v>
      </c>
      <c r="G12" s="924">
        <v>25</v>
      </c>
      <c r="H12" s="938">
        <v>2</v>
      </c>
      <c r="I12" s="937">
        <v>40.68</v>
      </c>
      <c r="J12" s="924">
        <v>24</v>
      </c>
      <c r="K12" s="939">
        <v>20.34</v>
      </c>
      <c r="L12" s="938">
        <v>11</v>
      </c>
      <c r="M12" s="938">
        <v>87</v>
      </c>
      <c r="N12" s="940">
        <v>29</v>
      </c>
      <c r="O12" s="938" t="s">
        <v>4803</v>
      </c>
      <c r="P12" s="941" t="s">
        <v>4814</v>
      </c>
      <c r="Q12" s="942">
        <f t="shared" si="0"/>
        <v>-2</v>
      </c>
      <c r="R12" s="981">
        <f t="shared" si="0"/>
        <v>-52.68</v>
      </c>
      <c r="S12" s="942">
        <f t="shared" si="1"/>
        <v>1</v>
      </c>
      <c r="T12" s="981">
        <f t="shared" si="2"/>
        <v>15.600000000000001</v>
      </c>
      <c r="U12" s="988">
        <v>58</v>
      </c>
      <c r="V12" s="943">
        <v>48</v>
      </c>
      <c r="W12" s="943">
        <v>-10</v>
      </c>
      <c r="X12" s="986">
        <v>0.82758620689655171</v>
      </c>
      <c r="Y12" s="984"/>
    </row>
    <row r="13" spans="1:25" ht="14.4" customHeight="1" x14ac:dyDescent="0.3">
      <c r="A13" s="947" t="s">
        <v>4817</v>
      </c>
      <c r="B13" s="928">
        <v>7</v>
      </c>
      <c r="C13" s="929">
        <v>86.63</v>
      </c>
      <c r="D13" s="930">
        <v>9.1</v>
      </c>
      <c r="E13" s="913">
        <v>10</v>
      </c>
      <c r="F13" s="914">
        <v>123.77</v>
      </c>
      <c r="G13" s="915">
        <v>7.8</v>
      </c>
      <c r="H13" s="917">
        <v>12</v>
      </c>
      <c r="I13" s="911">
        <v>155.12</v>
      </c>
      <c r="J13" s="912">
        <v>9.5</v>
      </c>
      <c r="K13" s="916">
        <v>12.38</v>
      </c>
      <c r="L13" s="917">
        <v>5</v>
      </c>
      <c r="M13" s="917">
        <v>60</v>
      </c>
      <c r="N13" s="918">
        <v>20</v>
      </c>
      <c r="O13" s="917" t="s">
        <v>4803</v>
      </c>
      <c r="P13" s="932" t="s">
        <v>4818</v>
      </c>
      <c r="Q13" s="919">
        <f t="shared" si="0"/>
        <v>5</v>
      </c>
      <c r="R13" s="980">
        <f t="shared" si="0"/>
        <v>68.490000000000009</v>
      </c>
      <c r="S13" s="919">
        <f t="shared" si="1"/>
        <v>2</v>
      </c>
      <c r="T13" s="980">
        <f t="shared" si="2"/>
        <v>31.350000000000009</v>
      </c>
      <c r="U13" s="987">
        <v>240</v>
      </c>
      <c r="V13" s="928">
        <v>114</v>
      </c>
      <c r="W13" s="928">
        <v>-126</v>
      </c>
      <c r="X13" s="985">
        <v>0.47499999999999998</v>
      </c>
      <c r="Y13" s="983">
        <v>1</v>
      </c>
    </row>
    <row r="14" spans="1:25" ht="14.4" customHeight="1" x14ac:dyDescent="0.3">
      <c r="A14" s="948" t="s">
        <v>4819</v>
      </c>
      <c r="B14" s="943">
        <v>4</v>
      </c>
      <c r="C14" s="944">
        <v>55.23</v>
      </c>
      <c r="D14" s="933">
        <v>15.5</v>
      </c>
      <c r="E14" s="945">
        <v>3</v>
      </c>
      <c r="F14" s="946">
        <v>38.61</v>
      </c>
      <c r="G14" s="925">
        <v>14.3</v>
      </c>
      <c r="H14" s="938">
        <v>1</v>
      </c>
      <c r="I14" s="937">
        <v>12.38</v>
      </c>
      <c r="J14" s="924">
        <v>9</v>
      </c>
      <c r="K14" s="939">
        <v>12.38</v>
      </c>
      <c r="L14" s="938">
        <v>5</v>
      </c>
      <c r="M14" s="938">
        <v>60</v>
      </c>
      <c r="N14" s="940">
        <v>20</v>
      </c>
      <c r="O14" s="938" t="s">
        <v>4803</v>
      </c>
      <c r="P14" s="941" t="s">
        <v>4818</v>
      </c>
      <c r="Q14" s="942">
        <f t="shared" si="0"/>
        <v>-3</v>
      </c>
      <c r="R14" s="981">
        <f t="shared" si="0"/>
        <v>-42.849999999999994</v>
      </c>
      <c r="S14" s="942">
        <f t="shared" si="1"/>
        <v>-2</v>
      </c>
      <c r="T14" s="981">
        <f t="shared" si="2"/>
        <v>-26.229999999999997</v>
      </c>
      <c r="U14" s="988">
        <v>20</v>
      </c>
      <c r="V14" s="943">
        <v>9</v>
      </c>
      <c r="W14" s="943">
        <v>-11</v>
      </c>
      <c r="X14" s="986">
        <v>0.45</v>
      </c>
      <c r="Y14" s="984"/>
    </row>
    <row r="15" spans="1:25" ht="14.4" customHeight="1" x14ac:dyDescent="0.3">
      <c r="A15" s="948" t="s">
        <v>4820</v>
      </c>
      <c r="B15" s="943">
        <v>13</v>
      </c>
      <c r="C15" s="944">
        <v>170.98</v>
      </c>
      <c r="D15" s="933">
        <v>19.100000000000001</v>
      </c>
      <c r="E15" s="945">
        <v>19</v>
      </c>
      <c r="F15" s="946">
        <v>241.22</v>
      </c>
      <c r="G15" s="925">
        <v>18.600000000000001</v>
      </c>
      <c r="H15" s="938">
        <v>13</v>
      </c>
      <c r="I15" s="937">
        <v>166.06</v>
      </c>
      <c r="J15" s="924">
        <v>16.2</v>
      </c>
      <c r="K15" s="939">
        <v>12.65</v>
      </c>
      <c r="L15" s="938">
        <v>5</v>
      </c>
      <c r="M15" s="938">
        <v>60</v>
      </c>
      <c r="N15" s="940">
        <v>20</v>
      </c>
      <c r="O15" s="938" t="s">
        <v>4803</v>
      </c>
      <c r="P15" s="941" t="s">
        <v>4818</v>
      </c>
      <c r="Q15" s="942">
        <f t="shared" si="0"/>
        <v>0</v>
      </c>
      <c r="R15" s="981">
        <f t="shared" si="0"/>
        <v>-4.9199999999999875</v>
      </c>
      <c r="S15" s="942">
        <f t="shared" si="1"/>
        <v>-6</v>
      </c>
      <c r="T15" s="981">
        <f t="shared" si="2"/>
        <v>-75.16</v>
      </c>
      <c r="U15" s="988">
        <v>260</v>
      </c>
      <c r="V15" s="943">
        <v>210.6</v>
      </c>
      <c r="W15" s="943">
        <v>-49.400000000000006</v>
      </c>
      <c r="X15" s="986">
        <v>0.80999999999999994</v>
      </c>
      <c r="Y15" s="984">
        <v>16</v>
      </c>
    </row>
    <row r="16" spans="1:25" ht="14.4" customHeight="1" x14ac:dyDescent="0.3">
      <c r="A16" s="947" t="s">
        <v>4821</v>
      </c>
      <c r="B16" s="928"/>
      <c r="C16" s="929"/>
      <c r="D16" s="930"/>
      <c r="E16" s="931"/>
      <c r="F16" s="911"/>
      <c r="G16" s="912"/>
      <c r="H16" s="913">
        <v>1</v>
      </c>
      <c r="I16" s="914">
        <v>28.86</v>
      </c>
      <c r="J16" s="926">
        <v>55</v>
      </c>
      <c r="K16" s="916">
        <v>25.48</v>
      </c>
      <c r="L16" s="917">
        <v>4</v>
      </c>
      <c r="M16" s="917">
        <v>39</v>
      </c>
      <c r="N16" s="918">
        <v>13</v>
      </c>
      <c r="O16" s="917" t="s">
        <v>4803</v>
      </c>
      <c r="P16" s="932" t="s">
        <v>4822</v>
      </c>
      <c r="Q16" s="919">
        <f t="shared" si="0"/>
        <v>1</v>
      </c>
      <c r="R16" s="980">
        <f t="shared" si="0"/>
        <v>28.86</v>
      </c>
      <c r="S16" s="919">
        <f t="shared" si="1"/>
        <v>1</v>
      </c>
      <c r="T16" s="980">
        <f t="shared" si="2"/>
        <v>28.86</v>
      </c>
      <c r="U16" s="987">
        <v>13</v>
      </c>
      <c r="V16" s="928">
        <v>55</v>
      </c>
      <c r="W16" s="928">
        <v>42</v>
      </c>
      <c r="X16" s="985">
        <v>4.2307692307692308</v>
      </c>
      <c r="Y16" s="983">
        <v>42</v>
      </c>
    </row>
    <row r="17" spans="1:25" ht="14.4" customHeight="1" x14ac:dyDescent="0.3">
      <c r="A17" s="947" t="s">
        <v>4823</v>
      </c>
      <c r="B17" s="920">
        <v>14</v>
      </c>
      <c r="C17" s="921">
        <v>128.28</v>
      </c>
      <c r="D17" s="922">
        <v>7.5</v>
      </c>
      <c r="E17" s="931">
        <v>10</v>
      </c>
      <c r="F17" s="911">
        <v>94.84</v>
      </c>
      <c r="G17" s="912">
        <v>7.9</v>
      </c>
      <c r="H17" s="917">
        <v>10</v>
      </c>
      <c r="I17" s="911">
        <v>93.35</v>
      </c>
      <c r="J17" s="912">
        <v>6.7</v>
      </c>
      <c r="K17" s="916">
        <v>11.34</v>
      </c>
      <c r="L17" s="917">
        <v>3</v>
      </c>
      <c r="M17" s="917">
        <v>27</v>
      </c>
      <c r="N17" s="918">
        <v>9</v>
      </c>
      <c r="O17" s="917" t="s">
        <v>4803</v>
      </c>
      <c r="P17" s="932" t="s">
        <v>4824</v>
      </c>
      <c r="Q17" s="919">
        <f t="shared" si="0"/>
        <v>-4</v>
      </c>
      <c r="R17" s="980">
        <f t="shared" si="0"/>
        <v>-34.930000000000007</v>
      </c>
      <c r="S17" s="919">
        <f t="shared" si="1"/>
        <v>0</v>
      </c>
      <c r="T17" s="980">
        <f t="shared" si="2"/>
        <v>-1.4900000000000091</v>
      </c>
      <c r="U17" s="987">
        <v>90</v>
      </c>
      <c r="V17" s="928">
        <v>67</v>
      </c>
      <c r="W17" s="928">
        <v>-23</v>
      </c>
      <c r="X17" s="985">
        <v>0.74444444444444446</v>
      </c>
      <c r="Y17" s="983">
        <v>2</v>
      </c>
    </row>
    <row r="18" spans="1:25" ht="14.4" customHeight="1" x14ac:dyDescent="0.3">
      <c r="A18" s="947" t="s">
        <v>4825</v>
      </c>
      <c r="B18" s="928">
        <v>231</v>
      </c>
      <c r="C18" s="929">
        <v>780.69</v>
      </c>
      <c r="D18" s="930">
        <v>7.6</v>
      </c>
      <c r="E18" s="913">
        <v>250</v>
      </c>
      <c r="F18" s="914">
        <v>869.64</v>
      </c>
      <c r="G18" s="915">
        <v>7.4</v>
      </c>
      <c r="H18" s="917">
        <v>244</v>
      </c>
      <c r="I18" s="911">
        <v>850</v>
      </c>
      <c r="J18" s="912">
        <v>7</v>
      </c>
      <c r="K18" s="916">
        <v>3.29</v>
      </c>
      <c r="L18" s="917">
        <v>3</v>
      </c>
      <c r="M18" s="917">
        <v>30</v>
      </c>
      <c r="N18" s="918">
        <v>10</v>
      </c>
      <c r="O18" s="917" t="s">
        <v>4803</v>
      </c>
      <c r="P18" s="932" t="s">
        <v>4826</v>
      </c>
      <c r="Q18" s="919">
        <f t="shared" si="0"/>
        <v>13</v>
      </c>
      <c r="R18" s="980">
        <f t="shared" si="0"/>
        <v>69.309999999999945</v>
      </c>
      <c r="S18" s="919">
        <f t="shared" si="1"/>
        <v>-6</v>
      </c>
      <c r="T18" s="980">
        <f t="shared" si="2"/>
        <v>-19.639999999999986</v>
      </c>
      <c r="U18" s="987">
        <v>2440</v>
      </c>
      <c r="V18" s="928">
        <v>1708</v>
      </c>
      <c r="W18" s="928">
        <v>-732</v>
      </c>
      <c r="X18" s="985">
        <v>0.7</v>
      </c>
      <c r="Y18" s="983">
        <v>210</v>
      </c>
    </row>
    <row r="19" spans="1:25" ht="14.4" customHeight="1" x14ac:dyDescent="0.3">
      <c r="A19" s="948" t="s">
        <v>4827</v>
      </c>
      <c r="B19" s="943">
        <v>8</v>
      </c>
      <c r="C19" s="944">
        <v>34.590000000000003</v>
      </c>
      <c r="D19" s="933">
        <v>9.4</v>
      </c>
      <c r="E19" s="945">
        <v>12</v>
      </c>
      <c r="F19" s="946">
        <v>50.49</v>
      </c>
      <c r="G19" s="925">
        <v>8.8000000000000007</v>
      </c>
      <c r="H19" s="938">
        <v>9</v>
      </c>
      <c r="I19" s="937">
        <v>39.33</v>
      </c>
      <c r="J19" s="924">
        <v>9.1999999999999993</v>
      </c>
      <c r="K19" s="939">
        <v>4.5999999999999996</v>
      </c>
      <c r="L19" s="938">
        <v>4</v>
      </c>
      <c r="M19" s="938">
        <v>39</v>
      </c>
      <c r="N19" s="940">
        <v>13</v>
      </c>
      <c r="O19" s="938" t="s">
        <v>4803</v>
      </c>
      <c r="P19" s="941" t="s">
        <v>4828</v>
      </c>
      <c r="Q19" s="942">
        <f t="shared" si="0"/>
        <v>1</v>
      </c>
      <c r="R19" s="981">
        <f t="shared" si="0"/>
        <v>4.7399999999999949</v>
      </c>
      <c r="S19" s="942">
        <f t="shared" si="1"/>
        <v>-3</v>
      </c>
      <c r="T19" s="981">
        <f t="shared" si="2"/>
        <v>-11.160000000000004</v>
      </c>
      <c r="U19" s="988">
        <v>117</v>
      </c>
      <c r="V19" s="943">
        <v>82.8</v>
      </c>
      <c r="W19" s="943">
        <v>-34.200000000000003</v>
      </c>
      <c r="X19" s="986">
        <v>0.70769230769230762</v>
      </c>
      <c r="Y19" s="984">
        <v>7</v>
      </c>
    </row>
    <row r="20" spans="1:25" ht="14.4" customHeight="1" x14ac:dyDescent="0.3">
      <c r="A20" s="948" t="s">
        <v>4829</v>
      </c>
      <c r="B20" s="943">
        <v>8</v>
      </c>
      <c r="C20" s="944">
        <v>52.67</v>
      </c>
      <c r="D20" s="933">
        <v>10.9</v>
      </c>
      <c r="E20" s="945">
        <v>7</v>
      </c>
      <c r="F20" s="946">
        <v>40.72</v>
      </c>
      <c r="G20" s="925">
        <v>13.4</v>
      </c>
      <c r="H20" s="938">
        <v>8</v>
      </c>
      <c r="I20" s="937">
        <v>57.36</v>
      </c>
      <c r="J20" s="927">
        <v>16.600000000000001</v>
      </c>
      <c r="K20" s="939">
        <v>6.5</v>
      </c>
      <c r="L20" s="938">
        <v>4</v>
      </c>
      <c r="M20" s="938">
        <v>39</v>
      </c>
      <c r="N20" s="940">
        <v>13</v>
      </c>
      <c r="O20" s="938" t="s">
        <v>4803</v>
      </c>
      <c r="P20" s="941" t="s">
        <v>4830</v>
      </c>
      <c r="Q20" s="942">
        <f t="shared" si="0"/>
        <v>0</v>
      </c>
      <c r="R20" s="981">
        <f t="shared" si="0"/>
        <v>4.6899999999999977</v>
      </c>
      <c r="S20" s="942">
        <f t="shared" si="1"/>
        <v>1</v>
      </c>
      <c r="T20" s="981">
        <f t="shared" si="2"/>
        <v>16.64</v>
      </c>
      <c r="U20" s="988">
        <v>104</v>
      </c>
      <c r="V20" s="943">
        <v>132.80000000000001</v>
      </c>
      <c r="W20" s="943">
        <v>28.800000000000011</v>
      </c>
      <c r="X20" s="986">
        <v>1.276923076923077</v>
      </c>
      <c r="Y20" s="984">
        <v>64</v>
      </c>
    </row>
    <row r="21" spans="1:25" ht="14.4" customHeight="1" x14ac:dyDescent="0.3">
      <c r="A21" s="947" t="s">
        <v>4831</v>
      </c>
      <c r="B21" s="928">
        <v>8</v>
      </c>
      <c r="C21" s="929">
        <v>21.98</v>
      </c>
      <c r="D21" s="930">
        <v>8.4</v>
      </c>
      <c r="E21" s="931">
        <v>12</v>
      </c>
      <c r="F21" s="911">
        <v>29.5</v>
      </c>
      <c r="G21" s="912">
        <v>7.3</v>
      </c>
      <c r="H21" s="913">
        <v>13</v>
      </c>
      <c r="I21" s="914">
        <v>32.83</v>
      </c>
      <c r="J21" s="915">
        <v>7.1</v>
      </c>
      <c r="K21" s="916">
        <v>2.46</v>
      </c>
      <c r="L21" s="917">
        <v>3</v>
      </c>
      <c r="M21" s="917">
        <v>27</v>
      </c>
      <c r="N21" s="918">
        <v>9</v>
      </c>
      <c r="O21" s="917" t="s">
        <v>4803</v>
      </c>
      <c r="P21" s="932" t="s">
        <v>4832</v>
      </c>
      <c r="Q21" s="919">
        <f t="shared" si="0"/>
        <v>5</v>
      </c>
      <c r="R21" s="980">
        <f t="shared" si="0"/>
        <v>10.849999999999998</v>
      </c>
      <c r="S21" s="919">
        <f t="shared" si="1"/>
        <v>1</v>
      </c>
      <c r="T21" s="980">
        <f t="shared" si="2"/>
        <v>3.3299999999999983</v>
      </c>
      <c r="U21" s="987">
        <v>117</v>
      </c>
      <c r="V21" s="928">
        <v>92.3</v>
      </c>
      <c r="W21" s="928">
        <v>-24.700000000000003</v>
      </c>
      <c r="X21" s="985">
        <v>0.78888888888888886</v>
      </c>
      <c r="Y21" s="983">
        <v>16</v>
      </c>
    </row>
    <row r="22" spans="1:25" ht="14.4" customHeight="1" x14ac:dyDescent="0.3">
      <c r="A22" s="948" t="s">
        <v>4833</v>
      </c>
      <c r="B22" s="943"/>
      <c r="C22" s="944"/>
      <c r="D22" s="933"/>
      <c r="E22" s="936">
        <v>1</v>
      </c>
      <c r="F22" s="937">
        <v>3.22</v>
      </c>
      <c r="G22" s="924">
        <v>7</v>
      </c>
      <c r="H22" s="945">
        <v>1</v>
      </c>
      <c r="I22" s="946">
        <v>7.35</v>
      </c>
      <c r="J22" s="927">
        <v>37</v>
      </c>
      <c r="K22" s="939">
        <v>3.22</v>
      </c>
      <c r="L22" s="938">
        <v>4</v>
      </c>
      <c r="M22" s="938">
        <v>33</v>
      </c>
      <c r="N22" s="940">
        <v>11</v>
      </c>
      <c r="O22" s="938" t="s">
        <v>4803</v>
      </c>
      <c r="P22" s="941" t="s">
        <v>4834</v>
      </c>
      <c r="Q22" s="942">
        <f t="shared" si="0"/>
        <v>1</v>
      </c>
      <c r="R22" s="981">
        <f t="shared" si="0"/>
        <v>7.35</v>
      </c>
      <c r="S22" s="942">
        <f t="shared" si="1"/>
        <v>0</v>
      </c>
      <c r="T22" s="981">
        <f t="shared" si="2"/>
        <v>4.129999999999999</v>
      </c>
      <c r="U22" s="988">
        <v>11</v>
      </c>
      <c r="V22" s="943">
        <v>37</v>
      </c>
      <c r="W22" s="943">
        <v>26</v>
      </c>
      <c r="X22" s="986">
        <v>3.3636363636363638</v>
      </c>
      <c r="Y22" s="984">
        <v>26</v>
      </c>
    </row>
    <row r="23" spans="1:25" ht="14.4" customHeight="1" x14ac:dyDescent="0.3">
      <c r="A23" s="948" t="s">
        <v>4835</v>
      </c>
      <c r="B23" s="943"/>
      <c r="C23" s="944"/>
      <c r="D23" s="933"/>
      <c r="E23" s="936">
        <v>1</v>
      </c>
      <c r="F23" s="937">
        <v>5.46</v>
      </c>
      <c r="G23" s="924">
        <v>6</v>
      </c>
      <c r="H23" s="945"/>
      <c r="I23" s="946"/>
      <c r="J23" s="925"/>
      <c r="K23" s="939">
        <v>5.46</v>
      </c>
      <c r="L23" s="938">
        <v>5</v>
      </c>
      <c r="M23" s="938">
        <v>42</v>
      </c>
      <c r="N23" s="940">
        <v>14</v>
      </c>
      <c r="O23" s="938" t="s">
        <v>4803</v>
      </c>
      <c r="P23" s="941" t="s">
        <v>4836</v>
      </c>
      <c r="Q23" s="942">
        <f t="shared" si="0"/>
        <v>0</v>
      </c>
      <c r="R23" s="981">
        <f t="shared" si="0"/>
        <v>0</v>
      </c>
      <c r="S23" s="942">
        <f t="shared" si="1"/>
        <v>-1</v>
      </c>
      <c r="T23" s="981">
        <f t="shared" si="2"/>
        <v>-5.46</v>
      </c>
      <c r="U23" s="988" t="s">
        <v>577</v>
      </c>
      <c r="V23" s="943" t="s">
        <v>577</v>
      </c>
      <c r="W23" s="943" t="s">
        <v>577</v>
      </c>
      <c r="X23" s="986" t="s">
        <v>577</v>
      </c>
      <c r="Y23" s="984"/>
    </row>
    <row r="24" spans="1:25" ht="14.4" customHeight="1" x14ac:dyDescent="0.3">
      <c r="A24" s="947" t="s">
        <v>4837</v>
      </c>
      <c r="B24" s="928">
        <v>14</v>
      </c>
      <c r="C24" s="929">
        <v>23.77</v>
      </c>
      <c r="D24" s="930">
        <v>6.6</v>
      </c>
      <c r="E24" s="931">
        <v>19</v>
      </c>
      <c r="F24" s="911">
        <v>32.21</v>
      </c>
      <c r="G24" s="912">
        <v>6.3</v>
      </c>
      <c r="H24" s="913">
        <v>26</v>
      </c>
      <c r="I24" s="914">
        <v>43.97</v>
      </c>
      <c r="J24" s="915">
        <v>6.9</v>
      </c>
      <c r="K24" s="916">
        <v>1.69</v>
      </c>
      <c r="L24" s="917">
        <v>2</v>
      </c>
      <c r="M24" s="917">
        <v>21</v>
      </c>
      <c r="N24" s="918">
        <v>7</v>
      </c>
      <c r="O24" s="917" t="s">
        <v>4803</v>
      </c>
      <c r="P24" s="932" t="s">
        <v>4838</v>
      </c>
      <c r="Q24" s="919">
        <f t="shared" si="0"/>
        <v>12</v>
      </c>
      <c r="R24" s="980">
        <f t="shared" si="0"/>
        <v>20.2</v>
      </c>
      <c r="S24" s="919">
        <f t="shared" si="1"/>
        <v>7</v>
      </c>
      <c r="T24" s="980">
        <f t="shared" si="2"/>
        <v>11.759999999999998</v>
      </c>
      <c r="U24" s="987">
        <v>182</v>
      </c>
      <c r="V24" s="928">
        <v>179.4</v>
      </c>
      <c r="W24" s="928">
        <v>-2.5999999999999943</v>
      </c>
      <c r="X24" s="985">
        <v>0.98571428571428577</v>
      </c>
      <c r="Y24" s="983">
        <v>17</v>
      </c>
    </row>
    <row r="25" spans="1:25" ht="14.4" customHeight="1" x14ac:dyDescent="0.3">
      <c r="A25" s="947" t="s">
        <v>4839</v>
      </c>
      <c r="B25" s="928">
        <v>52</v>
      </c>
      <c r="C25" s="929">
        <v>23.46</v>
      </c>
      <c r="D25" s="930">
        <v>2.8</v>
      </c>
      <c r="E25" s="913">
        <v>53</v>
      </c>
      <c r="F25" s="914">
        <v>23.84</v>
      </c>
      <c r="G25" s="915">
        <v>3.3</v>
      </c>
      <c r="H25" s="917">
        <v>41</v>
      </c>
      <c r="I25" s="911">
        <v>18.489999999999998</v>
      </c>
      <c r="J25" s="912">
        <v>2.7</v>
      </c>
      <c r="K25" s="916">
        <v>0.45</v>
      </c>
      <c r="L25" s="917">
        <v>1</v>
      </c>
      <c r="M25" s="917">
        <v>9</v>
      </c>
      <c r="N25" s="918">
        <v>3</v>
      </c>
      <c r="O25" s="917" t="s">
        <v>4803</v>
      </c>
      <c r="P25" s="932" t="s">
        <v>4840</v>
      </c>
      <c r="Q25" s="919">
        <f t="shared" si="0"/>
        <v>-11</v>
      </c>
      <c r="R25" s="980">
        <f t="shared" si="0"/>
        <v>-4.9700000000000024</v>
      </c>
      <c r="S25" s="919">
        <f t="shared" si="1"/>
        <v>-12</v>
      </c>
      <c r="T25" s="980">
        <f t="shared" si="2"/>
        <v>-5.3500000000000014</v>
      </c>
      <c r="U25" s="987">
        <v>123</v>
      </c>
      <c r="V25" s="928">
        <v>110.7</v>
      </c>
      <c r="W25" s="928">
        <v>-12.299999999999997</v>
      </c>
      <c r="X25" s="985">
        <v>0.9</v>
      </c>
      <c r="Y25" s="983">
        <v>11</v>
      </c>
    </row>
    <row r="26" spans="1:25" ht="14.4" customHeight="1" x14ac:dyDescent="0.3">
      <c r="A26" s="947" t="s">
        <v>4841</v>
      </c>
      <c r="B26" s="928">
        <v>9</v>
      </c>
      <c r="C26" s="929">
        <v>12.04</v>
      </c>
      <c r="D26" s="930">
        <v>6.6</v>
      </c>
      <c r="E26" s="913">
        <v>11</v>
      </c>
      <c r="F26" s="914">
        <v>13.69</v>
      </c>
      <c r="G26" s="915">
        <v>4</v>
      </c>
      <c r="H26" s="917">
        <v>3</v>
      </c>
      <c r="I26" s="911">
        <v>4.03</v>
      </c>
      <c r="J26" s="926">
        <v>7</v>
      </c>
      <c r="K26" s="916">
        <v>1.24</v>
      </c>
      <c r="L26" s="917">
        <v>2</v>
      </c>
      <c r="M26" s="917">
        <v>18</v>
      </c>
      <c r="N26" s="918">
        <v>6</v>
      </c>
      <c r="O26" s="917" t="s">
        <v>4803</v>
      </c>
      <c r="P26" s="932" t="s">
        <v>4842</v>
      </c>
      <c r="Q26" s="919">
        <f t="shared" si="0"/>
        <v>-6</v>
      </c>
      <c r="R26" s="980">
        <f t="shared" si="0"/>
        <v>-8.009999999999998</v>
      </c>
      <c r="S26" s="919">
        <f t="shared" si="1"/>
        <v>-8</v>
      </c>
      <c r="T26" s="980">
        <f t="shared" si="2"/>
        <v>-9.66</v>
      </c>
      <c r="U26" s="987">
        <v>18</v>
      </c>
      <c r="V26" s="928">
        <v>21</v>
      </c>
      <c r="W26" s="928">
        <v>3</v>
      </c>
      <c r="X26" s="985">
        <v>1.1666666666666667</v>
      </c>
      <c r="Y26" s="983">
        <v>7</v>
      </c>
    </row>
    <row r="27" spans="1:25" ht="14.4" customHeight="1" x14ac:dyDescent="0.3">
      <c r="A27" s="947" t="s">
        <v>4843</v>
      </c>
      <c r="B27" s="928">
        <v>3</v>
      </c>
      <c r="C27" s="929">
        <v>7.56</v>
      </c>
      <c r="D27" s="930">
        <v>4.7</v>
      </c>
      <c r="E27" s="913">
        <v>6</v>
      </c>
      <c r="F27" s="914">
        <v>23.93</v>
      </c>
      <c r="G27" s="915">
        <v>4.7</v>
      </c>
      <c r="H27" s="917">
        <v>3</v>
      </c>
      <c r="I27" s="911">
        <v>11.96</v>
      </c>
      <c r="J27" s="912">
        <v>6</v>
      </c>
      <c r="K27" s="916">
        <v>3.99</v>
      </c>
      <c r="L27" s="917">
        <v>2</v>
      </c>
      <c r="M27" s="917">
        <v>18</v>
      </c>
      <c r="N27" s="918">
        <v>6</v>
      </c>
      <c r="O27" s="917" t="s">
        <v>4803</v>
      </c>
      <c r="P27" s="932" t="s">
        <v>4844</v>
      </c>
      <c r="Q27" s="919">
        <f t="shared" si="0"/>
        <v>0</v>
      </c>
      <c r="R27" s="980">
        <f t="shared" si="0"/>
        <v>4.4000000000000012</v>
      </c>
      <c r="S27" s="919">
        <f t="shared" si="1"/>
        <v>-3</v>
      </c>
      <c r="T27" s="980">
        <f t="shared" si="2"/>
        <v>-11.969999999999999</v>
      </c>
      <c r="U27" s="987">
        <v>18</v>
      </c>
      <c r="V27" s="928">
        <v>18</v>
      </c>
      <c r="W27" s="928">
        <v>0</v>
      </c>
      <c r="X27" s="985">
        <v>1</v>
      </c>
      <c r="Y27" s="983">
        <v>2</v>
      </c>
    </row>
    <row r="28" spans="1:25" ht="14.4" customHeight="1" x14ac:dyDescent="0.3">
      <c r="A28" s="947" t="s">
        <v>4845</v>
      </c>
      <c r="B28" s="928">
        <v>1</v>
      </c>
      <c r="C28" s="929">
        <v>0.62</v>
      </c>
      <c r="D28" s="930">
        <v>3</v>
      </c>
      <c r="E28" s="931"/>
      <c r="F28" s="911"/>
      <c r="G28" s="912"/>
      <c r="H28" s="913">
        <v>1</v>
      </c>
      <c r="I28" s="914">
        <v>0.62</v>
      </c>
      <c r="J28" s="915">
        <v>2</v>
      </c>
      <c r="K28" s="916">
        <v>0.62</v>
      </c>
      <c r="L28" s="917">
        <v>2</v>
      </c>
      <c r="M28" s="917">
        <v>18</v>
      </c>
      <c r="N28" s="918">
        <v>6</v>
      </c>
      <c r="O28" s="917" t="s">
        <v>4803</v>
      </c>
      <c r="P28" s="932" t="s">
        <v>4846</v>
      </c>
      <c r="Q28" s="919">
        <f t="shared" si="0"/>
        <v>0</v>
      </c>
      <c r="R28" s="980">
        <f t="shared" si="0"/>
        <v>0</v>
      </c>
      <c r="S28" s="919">
        <f t="shared" si="1"/>
        <v>1</v>
      </c>
      <c r="T28" s="980">
        <f t="shared" si="2"/>
        <v>0.62</v>
      </c>
      <c r="U28" s="987">
        <v>6</v>
      </c>
      <c r="V28" s="928">
        <v>2</v>
      </c>
      <c r="W28" s="928">
        <v>-4</v>
      </c>
      <c r="X28" s="985">
        <v>0.33333333333333331</v>
      </c>
      <c r="Y28" s="983"/>
    </row>
    <row r="29" spans="1:25" ht="14.4" customHeight="1" x14ac:dyDescent="0.3">
      <c r="A29" s="947" t="s">
        <v>4847</v>
      </c>
      <c r="B29" s="928">
        <v>3</v>
      </c>
      <c r="C29" s="929">
        <v>1.82</v>
      </c>
      <c r="D29" s="930">
        <v>2.2999999999999998</v>
      </c>
      <c r="E29" s="931">
        <v>5</v>
      </c>
      <c r="F29" s="911">
        <v>3.03</v>
      </c>
      <c r="G29" s="912">
        <v>2.6</v>
      </c>
      <c r="H29" s="913">
        <v>6</v>
      </c>
      <c r="I29" s="914">
        <v>3.36</v>
      </c>
      <c r="J29" s="915">
        <v>5.3</v>
      </c>
      <c r="K29" s="916">
        <v>0.61</v>
      </c>
      <c r="L29" s="917">
        <v>2</v>
      </c>
      <c r="M29" s="917">
        <v>18</v>
      </c>
      <c r="N29" s="918">
        <v>6</v>
      </c>
      <c r="O29" s="917" t="s">
        <v>4803</v>
      </c>
      <c r="P29" s="932" t="s">
        <v>4848</v>
      </c>
      <c r="Q29" s="919">
        <f t="shared" si="0"/>
        <v>3</v>
      </c>
      <c r="R29" s="980">
        <f t="shared" si="0"/>
        <v>1.5399999999999998</v>
      </c>
      <c r="S29" s="919">
        <f t="shared" si="1"/>
        <v>1</v>
      </c>
      <c r="T29" s="980">
        <f t="shared" si="2"/>
        <v>0.33000000000000007</v>
      </c>
      <c r="U29" s="987">
        <v>36</v>
      </c>
      <c r="V29" s="928">
        <v>31.799999999999997</v>
      </c>
      <c r="W29" s="928">
        <v>-4.2000000000000028</v>
      </c>
      <c r="X29" s="985">
        <v>0.8833333333333333</v>
      </c>
      <c r="Y29" s="983">
        <v>9</v>
      </c>
    </row>
    <row r="30" spans="1:25" ht="14.4" customHeight="1" x14ac:dyDescent="0.3">
      <c r="A30" s="947" t="s">
        <v>4849</v>
      </c>
      <c r="B30" s="928">
        <v>4</v>
      </c>
      <c r="C30" s="929">
        <v>4.4800000000000004</v>
      </c>
      <c r="D30" s="930">
        <v>5.5</v>
      </c>
      <c r="E30" s="931">
        <v>1</v>
      </c>
      <c r="F30" s="911">
        <v>1.08</v>
      </c>
      <c r="G30" s="912">
        <v>2</v>
      </c>
      <c r="H30" s="913">
        <v>8</v>
      </c>
      <c r="I30" s="914">
        <v>8.6999999999999993</v>
      </c>
      <c r="J30" s="915">
        <v>5.3</v>
      </c>
      <c r="K30" s="916">
        <v>1.08</v>
      </c>
      <c r="L30" s="917">
        <v>2</v>
      </c>
      <c r="M30" s="917">
        <v>21</v>
      </c>
      <c r="N30" s="918">
        <v>7</v>
      </c>
      <c r="O30" s="917" t="s">
        <v>4803</v>
      </c>
      <c r="P30" s="932" t="s">
        <v>4850</v>
      </c>
      <c r="Q30" s="919">
        <f t="shared" si="0"/>
        <v>4</v>
      </c>
      <c r="R30" s="980">
        <f t="shared" si="0"/>
        <v>4.2199999999999989</v>
      </c>
      <c r="S30" s="919">
        <f t="shared" si="1"/>
        <v>7</v>
      </c>
      <c r="T30" s="980">
        <f t="shared" si="2"/>
        <v>7.6199999999999992</v>
      </c>
      <c r="U30" s="987">
        <v>56</v>
      </c>
      <c r="V30" s="928">
        <v>42.4</v>
      </c>
      <c r="W30" s="928">
        <v>-13.600000000000001</v>
      </c>
      <c r="X30" s="985">
        <v>0.75714285714285712</v>
      </c>
      <c r="Y30" s="983">
        <v>11</v>
      </c>
    </row>
    <row r="31" spans="1:25" ht="14.4" customHeight="1" x14ac:dyDescent="0.3">
      <c r="A31" s="948" t="s">
        <v>4851</v>
      </c>
      <c r="B31" s="943"/>
      <c r="C31" s="944"/>
      <c r="D31" s="933"/>
      <c r="E31" s="936">
        <v>1</v>
      </c>
      <c r="F31" s="937">
        <v>0.55000000000000004</v>
      </c>
      <c r="G31" s="924">
        <v>1</v>
      </c>
      <c r="H31" s="945">
        <v>1</v>
      </c>
      <c r="I31" s="946">
        <v>1.61</v>
      </c>
      <c r="J31" s="925">
        <v>3</v>
      </c>
      <c r="K31" s="939">
        <v>1.61</v>
      </c>
      <c r="L31" s="938">
        <v>3</v>
      </c>
      <c r="M31" s="938">
        <v>30</v>
      </c>
      <c r="N31" s="940">
        <v>10</v>
      </c>
      <c r="O31" s="938" t="s">
        <v>4803</v>
      </c>
      <c r="P31" s="941" t="s">
        <v>4852</v>
      </c>
      <c r="Q31" s="942">
        <f t="shared" si="0"/>
        <v>1</v>
      </c>
      <c r="R31" s="981">
        <f t="shared" si="0"/>
        <v>1.61</v>
      </c>
      <c r="S31" s="942">
        <f t="shared" si="1"/>
        <v>0</v>
      </c>
      <c r="T31" s="981">
        <f t="shared" si="2"/>
        <v>1.06</v>
      </c>
      <c r="U31" s="988">
        <v>10</v>
      </c>
      <c r="V31" s="943">
        <v>3</v>
      </c>
      <c r="W31" s="943">
        <v>-7</v>
      </c>
      <c r="X31" s="986">
        <v>0.3</v>
      </c>
      <c r="Y31" s="984"/>
    </row>
    <row r="32" spans="1:25" ht="14.4" customHeight="1" x14ac:dyDescent="0.3">
      <c r="A32" s="947" t="s">
        <v>4853</v>
      </c>
      <c r="B32" s="920">
        <v>1</v>
      </c>
      <c r="C32" s="921">
        <v>0.6</v>
      </c>
      <c r="D32" s="922">
        <v>2</v>
      </c>
      <c r="E32" s="931"/>
      <c r="F32" s="911"/>
      <c r="G32" s="912"/>
      <c r="H32" s="917"/>
      <c r="I32" s="911"/>
      <c r="J32" s="912"/>
      <c r="K32" s="916">
        <v>0.6</v>
      </c>
      <c r="L32" s="917">
        <v>2</v>
      </c>
      <c r="M32" s="917">
        <v>18</v>
      </c>
      <c r="N32" s="918">
        <v>6</v>
      </c>
      <c r="O32" s="917" t="s">
        <v>4803</v>
      </c>
      <c r="P32" s="932" t="s">
        <v>4854</v>
      </c>
      <c r="Q32" s="919">
        <f t="shared" si="0"/>
        <v>-1</v>
      </c>
      <c r="R32" s="980">
        <f t="shared" si="0"/>
        <v>-0.6</v>
      </c>
      <c r="S32" s="919">
        <f t="shared" si="1"/>
        <v>0</v>
      </c>
      <c r="T32" s="980">
        <f t="shared" si="2"/>
        <v>0</v>
      </c>
      <c r="U32" s="987" t="s">
        <v>577</v>
      </c>
      <c r="V32" s="928" t="s">
        <v>577</v>
      </c>
      <c r="W32" s="928" t="s">
        <v>577</v>
      </c>
      <c r="X32" s="985" t="s">
        <v>577</v>
      </c>
      <c r="Y32" s="983"/>
    </row>
    <row r="33" spans="1:25" ht="14.4" customHeight="1" x14ac:dyDescent="0.3">
      <c r="A33" s="947" t="s">
        <v>4855</v>
      </c>
      <c r="B33" s="928"/>
      <c r="C33" s="929"/>
      <c r="D33" s="930"/>
      <c r="E33" s="931">
        <v>2</v>
      </c>
      <c r="F33" s="911">
        <v>0.99</v>
      </c>
      <c r="G33" s="912">
        <v>3</v>
      </c>
      <c r="H33" s="913">
        <v>3</v>
      </c>
      <c r="I33" s="914">
        <v>1</v>
      </c>
      <c r="J33" s="915">
        <v>1.7</v>
      </c>
      <c r="K33" s="916">
        <v>0.5</v>
      </c>
      <c r="L33" s="917">
        <v>2</v>
      </c>
      <c r="M33" s="917">
        <v>18</v>
      </c>
      <c r="N33" s="918">
        <v>6</v>
      </c>
      <c r="O33" s="917" t="s">
        <v>4803</v>
      </c>
      <c r="P33" s="932" t="s">
        <v>4856</v>
      </c>
      <c r="Q33" s="919">
        <f t="shared" si="0"/>
        <v>3</v>
      </c>
      <c r="R33" s="980">
        <f t="shared" si="0"/>
        <v>1</v>
      </c>
      <c r="S33" s="919">
        <f t="shared" si="1"/>
        <v>1</v>
      </c>
      <c r="T33" s="980">
        <f t="shared" si="2"/>
        <v>1.0000000000000009E-2</v>
      </c>
      <c r="U33" s="987">
        <v>18</v>
      </c>
      <c r="V33" s="928">
        <v>5.0999999999999996</v>
      </c>
      <c r="W33" s="928">
        <v>-12.9</v>
      </c>
      <c r="X33" s="985">
        <v>0.28333333333333333</v>
      </c>
      <c r="Y33" s="983"/>
    </row>
    <row r="34" spans="1:25" ht="14.4" customHeight="1" x14ac:dyDescent="0.3">
      <c r="A34" s="947" t="s">
        <v>4857</v>
      </c>
      <c r="B34" s="928"/>
      <c r="C34" s="929"/>
      <c r="D34" s="930"/>
      <c r="E34" s="913">
        <v>1</v>
      </c>
      <c r="F34" s="914">
        <v>1.07</v>
      </c>
      <c r="G34" s="915">
        <v>4</v>
      </c>
      <c r="H34" s="917"/>
      <c r="I34" s="911"/>
      <c r="J34" s="912"/>
      <c r="K34" s="916">
        <v>1.07</v>
      </c>
      <c r="L34" s="917">
        <v>3</v>
      </c>
      <c r="M34" s="917">
        <v>24</v>
      </c>
      <c r="N34" s="918">
        <v>8</v>
      </c>
      <c r="O34" s="917" t="s">
        <v>4803</v>
      </c>
      <c r="P34" s="932" t="s">
        <v>4858</v>
      </c>
      <c r="Q34" s="919">
        <f t="shared" si="0"/>
        <v>0</v>
      </c>
      <c r="R34" s="980">
        <f t="shared" si="0"/>
        <v>0</v>
      </c>
      <c r="S34" s="919">
        <f t="shared" si="1"/>
        <v>-1</v>
      </c>
      <c r="T34" s="980">
        <f t="shared" si="2"/>
        <v>-1.07</v>
      </c>
      <c r="U34" s="987" t="s">
        <v>577</v>
      </c>
      <c r="V34" s="928" t="s">
        <v>577</v>
      </c>
      <c r="W34" s="928" t="s">
        <v>577</v>
      </c>
      <c r="X34" s="985" t="s">
        <v>577</v>
      </c>
      <c r="Y34" s="983"/>
    </row>
    <row r="35" spans="1:25" ht="14.4" customHeight="1" x14ac:dyDescent="0.3">
      <c r="A35" s="947" t="s">
        <v>4859</v>
      </c>
      <c r="B35" s="928">
        <v>41</v>
      </c>
      <c r="C35" s="929">
        <v>27.23</v>
      </c>
      <c r="D35" s="930">
        <v>4.3</v>
      </c>
      <c r="E35" s="913">
        <v>55</v>
      </c>
      <c r="F35" s="914">
        <v>36.97</v>
      </c>
      <c r="G35" s="915">
        <v>4.9000000000000004</v>
      </c>
      <c r="H35" s="917">
        <v>40</v>
      </c>
      <c r="I35" s="911">
        <v>26.07</v>
      </c>
      <c r="J35" s="912">
        <v>5</v>
      </c>
      <c r="K35" s="916">
        <v>0.67</v>
      </c>
      <c r="L35" s="917">
        <v>2</v>
      </c>
      <c r="M35" s="917">
        <v>18</v>
      </c>
      <c r="N35" s="918">
        <v>6</v>
      </c>
      <c r="O35" s="917" t="s">
        <v>4803</v>
      </c>
      <c r="P35" s="932" t="s">
        <v>4860</v>
      </c>
      <c r="Q35" s="919">
        <f t="shared" si="0"/>
        <v>-1</v>
      </c>
      <c r="R35" s="980">
        <f t="shared" si="0"/>
        <v>-1.1600000000000001</v>
      </c>
      <c r="S35" s="919">
        <f t="shared" si="1"/>
        <v>-15</v>
      </c>
      <c r="T35" s="980">
        <f t="shared" si="2"/>
        <v>-10.899999999999999</v>
      </c>
      <c r="U35" s="987">
        <v>240</v>
      </c>
      <c r="V35" s="928">
        <v>200</v>
      </c>
      <c r="W35" s="928">
        <v>-40</v>
      </c>
      <c r="X35" s="985">
        <v>0.83333333333333337</v>
      </c>
      <c r="Y35" s="983">
        <v>31</v>
      </c>
    </row>
    <row r="36" spans="1:25" ht="14.4" customHeight="1" x14ac:dyDescent="0.3">
      <c r="A36" s="948" t="s">
        <v>4861</v>
      </c>
      <c r="B36" s="943">
        <v>4</v>
      </c>
      <c r="C36" s="944">
        <v>4.0999999999999996</v>
      </c>
      <c r="D36" s="933">
        <v>5</v>
      </c>
      <c r="E36" s="945">
        <v>2</v>
      </c>
      <c r="F36" s="946">
        <v>1.5</v>
      </c>
      <c r="G36" s="925">
        <v>2</v>
      </c>
      <c r="H36" s="938">
        <v>4</v>
      </c>
      <c r="I36" s="937">
        <v>4.47</v>
      </c>
      <c r="J36" s="924">
        <v>7.5</v>
      </c>
      <c r="K36" s="939">
        <v>1.1200000000000001</v>
      </c>
      <c r="L36" s="938">
        <v>3</v>
      </c>
      <c r="M36" s="938">
        <v>27</v>
      </c>
      <c r="N36" s="940">
        <v>9</v>
      </c>
      <c r="O36" s="938" t="s">
        <v>4803</v>
      </c>
      <c r="P36" s="941" t="s">
        <v>4862</v>
      </c>
      <c r="Q36" s="942">
        <f t="shared" si="0"/>
        <v>0</v>
      </c>
      <c r="R36" s="981">
        <f t="shared" si="0"/>
        <v>0.37000000000000011</v>
      </c>
      <c r="S36" s="942">
        <f t="shared" si="1"/>
        <v>2</v>
      </c>
      <c r="T36" s="981">
        <f t="shared" si="2"/>
        <v>2.9699999999999998</v>
      </c>
      <c r="U36" s="988">
        <v>36</v>
      </c>
      <c r="V36" s="943">
        <v>30</v>
      </c>
      <c r="W36" s="943">
        <v>-6</v>
      </c>
      <c r="X36" s="986">
        <v>0.83333333333333337</v>
      </c>
      <c r="Y36" s="984">
        <v>3</v>
      </c>
    </row>
    <row r="37" spans="1:25" ht="14.4" customHeight="1" x14ac:dyDescent="0.3">
      <c r="A37" s="948" t="s">
        <v>4863</v>
      </c>
      <c r="B37" s="943">
        <v>1</v>
      </c>
      <c r="C37" s="944">
        <v>2.38</v>
      </c>
      <c r="D37" s="933">
        <v>9</v>
      </c>
      <c r="E37" s="945">
        <v>2</v>
      </c>
      <c r="F37" s="946">
        <v>4.96</v>
      </c>
      <c r="G37" s="925">
        <v>8</v>
      </c>
      <c r="H37" s="938">
        <v>3</v>
      </c>
      <c r="I37" s="937">
        <v>11.41</v>
      </c>
      <c r="J37" s="927">
        <v>21.3</v>
      </c>
      <c r="K37" s="939">
        <v>2.38</v>
      </c>
      <c r="L37" s="938">
        <v>3</v>
      </c>
      <c r="M37" s="938">
        <v>30</v>
      </c>
      <c r="N37" s="940">
        <v>10</v>
      </c>
      <c r="O37" s="938" t="s">
        <v>4803</v>
      </c>
      <c r="P37" s="941" t="s">
        <v>4864</v>
      </c>
      <c r="Q37" s="942">
        <f t="shared" si="0"/>
        <v>2</v>
      </c>
      <c r="R37" s="981">
        <f t="shared" si="0"/>
        <v>9.0300000000000011</v>
      </c>
      <c r="S37" s="942">
        <f t="shared" si="1"/>
        <v>1</v>
      </c>
      <c r="T37" s="981">
        <f t="shared" si="2"/>
        <v>6.45</v>
      </c>
      <c r="U37" s="988">
        <v>30</v>
      </c>
      <c r="V37" s="943">
        <v>63.900000000000006</v>
      </c>
      <c r="W37" s="943">
        <v>33.900000000000006</v>
      </c>
      <c r="X37" s="986">
        <v>2.1300000000000003</v>
      </c>
      <c r="Y37" s="984">
        <v>38</v>
      </c>
    </row>
    <row r="38" spans="1:25" ht="14.4" customHeight="1" x14ac:dyDescent="0.3">
      <c r="A38" s="947" t="s">
        <v>4865</v>
      </c>
      <c r="B38" s="928"/>
      <c r="C38" s="929"/>
      <c r="D38" s="930"/>
      <c r="E38" s="931">
        <v>1</v>
      </c>
      <c r="F38" s="911">
        <v>0.24</v>
      </c>
      <c r="G38" s="912">
        <v>4</v>
      </c>
      <c r="H38" s="913">
        <v>1</v>
      </c>
      <c r="I38" s="914">
        <v>0.31</v>
      </c>
      <c r="J38" s="926">
        <v>11</v>
      </c>
      <c r="K38" s="916">
        <v>0.22</v>
      </c>
      <c r="L38" s="917">
        <v>1</v>
      </c>
      <c r="M38" s="917">
        <v>9</v>
      </c>
      <c r="N38" s="918">
        <v>3</v>
      </c>
      <c r="O38" s="917" t="s">
        <v>4803</v>
      </c>
      <c r="P38" s="932" t="s">
        <v>4866</v>
      </c>
      <c r="Q38" s="919">
        <f t="shared" si="0"/>
        <v>1</v>
      </c>
      <c r="R38" s="980">
        <f t="shared" si="0"/>
        <v>0.31</v>
      </c>
      <c r="S38" s="919">
        <f t="shared" si="1"/>
        <v>0</v>
      </c>
      <c r="T38" s="980">
        <f t="shared" si="2"/>
        <v>7.0000000000000007E-2</v>
      </c>
      <c r="U38" s="987">
        <v>3</v>
      </c>
      <c r="V38" s="928">
        <v>11</v>
      </c>
      <c r="W38" s="928">
        <v>8</v>
      </c>
      <c r="X38" s="985">
        <v>3.6666666666666665</v>
      </c>
      <c r="Y38" s="983">
        <v>8</v>
      </c>
    </row>
    <row r="39" spans="1:25" ht="14.4" customHeight="1" x14ac:dyDescent="0.3">
      <c r="A39" s="947" t="s">
        <v>4867</v>
      </c>
      <c r="B39" s="928">
        <v>4</v>
      </c>
      <c r="C39" s="929">
        <v>1.57</v>
      </c>
      <c r="D39" s="930">
        <v>3.3</v>
      </c>
      <c r="E39" s="931">
        <v>4</v>
      </c>
      <c r="F39" s="911">
        <v>1.56</v>
      </c>
      <c r="G39" s="912">
        <v>3.5</v>
      </c>
      <c r="H39" s="913">
        <v>12</v>
      </c>
      <c r="I39" s="914">
        <v>4.78</v>
      </c>
      <c r="J39" s="926">
        <v>3.6</v>
      </c>
      <c r="K39" s="916">
        <v>0.38</v>
      </c>
      <c r="L39" s="917">
        <v>1</v>
      </c>
      <c r="M39" s="917">
        <v>9</v>
      </c>
      <c r="N39" s="918">
        <v>3</v>
      </c>
      <c r="O39" s="917" t="s">
        <v>4803</v>
      </c>
      <c r="P39" s="932" t="s">
        <v>4868</v>
      </c>
      <c r="Q39" s="919">
        <f t="shared" si="0"/>
        <v>8</v>
      </c>
      <c r="R39" s="980">
        <f t="shared" si="0"/>
        <v>3.21</v>
      </c>
      <c r="S39" s="919">
        <f t="shared" si="1"/>
        <v>8</v>
      </c>
      <c r="T39" s="980">
        <f t="shared" si="2"/>
        <v>3.22</v>
      </c>
      <c r="U39" s="987">
        <v>36</v>
      </c>
      <c r="V39" s="928">
        <v>43.2</v>
      </c>
      <c r="W39" s="928">
        <v>7.2000000000000028</v>
      </c>
      <c r="X39" s="985">
        <v>1.2000000000000002</v>
      </c>
      <c r="Y39" s="983">
        <v>8</v>
      </c>
    </row>
    <row r="40" spans="1:25" ht="14.4" customHeight="1" x14ac:dyDescent="0.3">
      <c r="A40" s="948" t="s">
        <v>4869</v>
      </c>
      <c r="B40" s="943"/>
      <c r="C40" s="944"/>
      <c r="D40" s="933"/>
      <c r="E40" s="936"/>
      <c r="F40" s="937"/>
      <c r="G40" s="924"/>
      <c r="H40" s="945">
        <v>1</v>
      </c>
      <c r="I40" s="946">
        <v>0.54</v>
      </c>
      <c r="J40" s="925">
        <v>4</v>
      </c>
      <c r="K40" s="939">
        <v>0.51</v>
      </c>
      <c r="L40" s="938">
        <v>2</v>
      </c>
      <c r="M40" s="938">
        <v>18</v>
      </c>
      <c r="N40" s="940">
        <v>6</v>
      </c>
      <c r="O40" s="938" t="s">
        <v>4803</v>
      </c>
      <c r="P40" s="941" t="s">
        <v>4870</v>
      </c>
      <c r="Q40" s="942">
        <f t="shared" si="0"/>
        <v>1</v>
      </c>
      <c r="R40" s="981">
        <f t="shared" si="0"/>
        <v>0.54</v>
      </c>
      <c r="S40" s="942">
        <f t="shared" si="1"/>
        <v>1</v>
      </c>
      <c r="T40" s="981">
        <f t="shared" si="2"/>
        <v>0.54</v>
      </c>
      <c r="U40" s="988">
        <v>6</v>
      </c>
      <c r="V40" s="943">
        <v>4</v>
      </c>
      <c r="W40" s="943">
        <v>-2</v>
      </c>
      <c r="X40" s="986">
        <v>0.66666666666666663</v>
      </c>
      <c r="Y40" s="984"/>
    </row>
    <row r="41" spans="1:25" ht="14.4" customHeight="1" x14ac:dyDescent="0.3">
      <c r="A41" s="947" t="s">
        <v>4871</v>
      </c>
      <c r="B41" s="928"/>
      <c r="C41" s="929"/>
      <c r="D41" s="930"/>
      <c r="E41" s="913">
        <v>1</v>
      </c>
      <c r="F41" s="914">
        <v>0.41</v>
      </c>
      <c r="G41" s="915">
        <v>4</v>
      </c>
      <c r="H41" s="917"/>
      <c r="I41" s="911"/>
      <c r="J41" s="912"/>
      <c r="K41" s="916">
        <v>0.41</v>
      </c>
      <c r="L41" s="917">
        <v>1</v>
      </c>
      <c r="M41" s="917">
        <v>12</v>
      </c>
      <c r="N41" s="918">
        <v>4</v>
      </c>
      <c r="O41" s="917" t="s">
        <v>4803</v>
      </c>
      <c r="P41" s="932" t="s">
        <v>4872</v>
      </c>
      <c r="Q41" s="919">
        <f t="shared" si="0"/>
        <v>0</v>
      </c>
      <c r="R41" s="980">
        <f t="shared" si="0"/>
        <v>0</v>
      </c>
      <c r="S41" s="919">
        <f t="shared" si="1"/>
        <v>-1</v>
      </c>
      <c r="T41" s="980">
        <f t="shared" si="2"/>
        <v>-0.41</v>
      </c>
      <c r="U41" s="987" t="s">
        <v>577</v>
      </c>
      <c r="V41" s="928" t="s">
        <v>577</v>
      </c>
      <c r="W41" s="928" t="s">
        <v>577</v>
      </c>
      <c r="X41" s="985" t="s">
        <v>577</v>
      </c>
      <c r="Y41" s="983"/>
    </row>
    <row r="42" spans="1:25" ht="14.4" customHeight="1" x14ac:dyDescent="0.3">
      <c r="A42" s="947" t="s">
        <v>4873</v>
      </c>
      <c r="B42" s="920">
        <v>1</v>
      </c>
      <c r="C42" s="921">
        <v>1.41</v>
      </c>
      <c r="D42" s="922">
        <v>6</v>
      </c>
      <c r="E42" s="931"/>
      <c r="F42" s="911"/>
      <c r="G42" s="912"/>
      <c r="H42" s="917"/>
      <c r="I42" s="911"/>
      <c r="J42" s="912"/>
      <c r="K42" s="916">
        <v>1.41</v>
      </c>
      <c r="L42" s="917">
        <v>3</v>
      </c>
      <c r="M42" s="917">
        <v>24</v>
      </c>
      <c r="N42" s="918">
        <v>8</v>
      </c>
      <c r="O42" s="917" t="s">
        <v>4803</v>
      </c>
      <c r="P42" s="932" t="s">
        <v>4874</v>
      </c>
      <c r="Q42" s="919">
        <f t="shared" si="0"/>
        <v>-1</v>
      </c>
      <c r="R42" s="980">
        <f t="shared" si="0"/>
        <v>-1.41</v>
      </c>
      <c r="S42" s="919">
        <f t="shared" si="1"/>
        <v>0</v>
      </c>
      <c r="T42" s="980">
        <f t="shared" si="2"/>
        <v>0</v>
      </c>
      <c r="U42" s="987" t="s">
        <v>577</v>
      </c>
      <c r="V42" s="928" t="s">
        <v>577</v>
      </c>
      <c r="W42" s="928" t="s">
        <v>577</v>
      </c>
      <c r="X42" s="985" t="s">
        <v>577</v>
      </c>
      <c r="Y42" s="983"/>
    </row>
    <row r="43" spans="1:25" ht="14.4" customHeight="1" x14ac:dyDescent="0.3">
      <c r="A43" s="947" t="s">
        <v>4875</v>
      </c>
      <c r="B43" s="920">
        <v>2</v>
      </c>
      <c r="C43" s="921">
        <v>3.47</v>
      </c>
      <c r="D43" s="922">
        <v>7</v>
      </c>
      <c r="E43" s="931"/>
      <c r="F43" s="911"/>
      <c r="G43" s="912"/>
      <c r="H43" s="917"/>
      <c r="I43" s="911"/>
      <c r="J43" s="912"/>
      <c r="K43" s="916">
        <v>1.67</v>
      </c>
      <c r="L43" s="917">
        <v>3</v>
      </c>
      <c r="M43" s="917">
        <v>27</v>
      </c>
      <c r="N43" s="918">
        <v>9</v>
      </c>
      <c r="O43" s="917" t="s">
        <v>4803</v>
      </c>
      <c r="P43" s="932" t="s">
        <v>4876</v>
      </c>
      <c r="Q43" s="919">
        <f t="shared" si="0"/>
        <v>-2</v>
      </c>
      <c r="R43" s="980">
        <f t="shared" si="0"/>
        <v>-3.47</v>
      </c>
      <c r="S43" s="919">
        <f t="shared" si="1"/>
        <v>0</v>
      </c>
      <c r="T43" s="980">
        <f t="shared" si="2"/>
        <v>0</v>
      </c>
      <c r="U43" s="987" t="s">
        <v>577</v>
      </c>
      <c r="V43" s="928" t="s">
        <v>577</v>
      </c>
      <c r="W43" s="928" t="s">
        <v>577</v>
      </c>
      <c r="X43" s="985" t="s">
        <v>577</v>
      </c>
      <c r="Y43" s="983"/>
    </row>
    <row r="44" spans="1:25" ht="14.4" customHeight="1" x14ac:dyDescent="0.3">
      <c r="A44" s="947" t="s">
        <v>4877</v>
      </c>
      <c r="B44" s="928"/>
      <c r="C44" s="929"/>
      <c r="D44" s="930"/>
      <c r="E44" s="931"/>
      <c r="F44" s="911"/>
      <c r="G44" s="912"/>
      <c r="H44" s="913">
        <v>1</v>
      </c>
      <c r="I44" s="914">
        <v>0.36</v>
      </c>
      <c r="J44" s="915">
        <v>2</v>
      </c>
      <c r="K44" s="916">
        <v>0.36</v>
      </c>
      <c r="L44" s="917">
        <v>2</v>
      </c>
      <c r="M44" s="917">
        <v>15</v>
      </c>
      <c r="N44" s="918">
        <v>5</v>
      </c>
      <c r="O44" s="917" t="s">
        <v>4803</v>
      </c>
      <c r="P44" s="932" t="s">
        <v>4878</v>
      </c>
      <c r="Q44" s="919">
        <f t="shared" si="0"/>
        <v>1</v>
      </c>
      <c r="R44" s="980">
        <f t="shared" si="0"/>
        <v>0.36</v>
      </c>
      <c r="S44" s="919">
        <f t="shared" si="1"/>
        <v>1</v>
      </c>
      <c r="T44" s="980">
        <f t="shared" si="2"/>
        <v>0.36</v>
      </c>
      <c r="U44" s="987">
        <v>5</v>
      </c>
      <c r="V44" s="928">
        <v>2</v>
      </c>
      <c r="W44" s="928">
        <v>-3</v>
      </c>
      <c r="X44" s="985">
        <v>0.4</v>
      </c>
      <c r="Y44" s="983"/>
    </row>
    <row r="45" spans="1:25" ht="14.4" customHeight="1" x14ac:dyDescent="0.3">
      <c r="A45" s="947" t="s">
        <v>4879</v>
      </c>
      <c r="B45" s="928"/>
      <c r="C45" s="929"/>
      <c r="D45" s="930"/>
      <c r="E45" s="913">
        <v>1</v>
      </c>
      <c r="F45" s="914">
        <v>0.85</v>
      </c>
      <c r="G45" s="915">
        <v>8</v>
      </c>
      <c r="H45" s="917"/>
      <c r="I45" s="911"/>
      <c r="J45" s="912"/>
      <c r="K45" s="916">
        <v>0.85</v>
      </c>
      <c r="L45" s="917">
        <v>3</v>
      </c>
      <c r="M45" s="917">
        <v>27</v>
      </c>
      <c r="N45" s="918">
        <v>9</v>
      </c>
      <c r="O45" s="917" t="s">
        <v>4803</v>
      </c>
      <c r="P45" s="932" t="s">
        <v>4880</v>
      </c>
      <c r="Q45" s="919">
        <f t="shared" si="0"/>
        <v>0</v>
      </c>
      <c r="R45" s="980">
        <f t="shared" si="0"/>
        <v>0</v>
      </c>
      <c r="S45" s="919">
        <f t="shared" si="1"/>
        <v>-1</v>
      </c>
      <c r="T45" s="980">
        <f t="shared" si="2"/>
        <v>-0.85</v>
      </c>
      <c r="U45" s="987" t="s">
        <v>577</v>
      </c>
      <c r="V45" s="928" t="s">
        <v>577</v>
      </c>
      <c r="W45" s="928" t="s">
        <v>577</v>
      </c>
      <c r="X45" s="985" t="s">
        <v>577</v>
      </c>
      <c r="Y45" s="983"/>
    </row>
    <row r="46" spans="1:25" ht="14.4" customHeight="1" x14ac:dyDescent="0.3">
      <c r="A46" s="947" t="s">
        <v>4881</v>
      </c>
      <c r="B46" s="928"/>
      <c r="C46" s="929"/>
      <c r="D46" s="930"/>
      <c r="E46" s="931"/>
      <c r="F46" s="911"/>
      <c r="G46" s="912"/>
      <c r="H46" s="913">
        <v>2</v>
      </c>
      <c r="I46" s="914">
        <v>9.0399999999999991</v>
      </c>
      <c r="J46" s="926">
        <v>5.5</v>
      </c>
      <c r="K46" s="916">
        <v>2.0499999999999998</v>
      </c>
      <c r="L46" s="917">
        <v>2</v>
      </c>
      <c r="M46" s="917">
        <v>15</v>
      </c>
      <c r="N46" s="918">
        <v>5</v>
      </c>
      <c r="O46" s="917" t="s">
        <v>4803</v>
      </c>
      <c r="P46" s="932" t="s">
        <v>4882</v>
      </c>
      <c r="Q46" s="919">
        <f t="shared" si="0"/>
        <v>2</v>
      </c>
      <c r="R46" s="980">
        <f t="shared" si="0"/>
        <v>9.0399999999999991</v>
      </c>
      <c r="S46" s="919">
        <f t="shared" si="1"/>
        <v>2</v>
      </c>
      <c r="T46" s="980">
        <f t="shared" si="2"/>
        <v>9.0399999999999991</v>
      </c>
      <c r="U46" s="987">
        <v>10</v>
      </c>
      <c r="V46" s="928">
        <v>11</v>
      </c>
      <c r="W46" s="928">
        <v>1</v>
      </c>
      <c r="X46" s="985">
        <v>1.1000000000000001</v>
      </c>
      <c r="Y46" s="983">
        <v>1</v>
      </c>
    </row>
    <row r="47" spans="1:25" ht="14.4" customHeight="1" x14ac:dyDescent="0.3">
      <c r="A47" s="947" t="s">
        <v>4883</v>
      </c>
      <c r="B47" s="920">
        <v>306</v>
      </c>
      <c r="C47" s="921">
        <v>1460.85</v>
      </c>
      <c r="D47" s="922">
        <v>6.5</v>
      </c>
      <c r="E47" s="931">
        <v>287</v>
      </c>
      <c r="F47" s="911">
        <v>1368.68</v>
      </c>
      <c r="G47" s="912">
        <v>6.5</v>
      </c>
      <c r="H47" s="917">
        <v>276</v>
      </c>
      <c r="I47" s="911">
        <v>1315.75</v>
      </c>
      <c r="J47" s="912">
        <v>5.7</v>
      </c>
      <c r="K47" s="916">
        <v>4.99</v>
      </c>
      <c r="L47" s="917">
        <v>3</v>
      </c>
      <c r="M47" s="917">
        <v>27</v>
      </c>
      <c r="N47" s="918">
        <v>9</v>
      </c>
      <c r="O47" s="917" t="s">
        <v>4803</v>
      </c>
      <c r="P47" s="932" t="s">
        <v>4884</v>
      </c>
      <c r="Q47" s="919">
        <f t="shared" si="0"/>
        <v>-30</v>
      </c>
      <c r="R47" s="980">
        <f t="shared" si="0"/>
        <v>-145.09999999999991</v>
      </c>
      <c r="S47" s="919">
        <f t="shared" si="1"/>
        <v>-11</v>
      </c>
      <c r="T47" s="980">
        <f t="shared" si="2"/>
        <v>-52.930000000000064</v>
      </c>
      <c r="U47" s="987">
        <v>2484</v>
      </c>
      <c r="V47" s="928">
        <v>1573.2</v>
      </c>
      <c r="W47" s="928">
        <v>-910.8</v>
      </c>
      <c r="X47" s="985">
        <v>0.6333333333333333</v>
      </c>
      <c r="Y47" s="983">
        <v>80</v>
      </c>
    </row>
    <row r="48" spans="1:25" ht="14.4" customHeight="1" x14ac:dyDescent="0.3">
      <c r="A48" s="948" t="s">
        <v>4885</v>
      </c>
      <c r="B48" s="934">
        <v>25</v>
      </c>
      <c r="C48" s="935">
        <v>131.19</v>
      </c>
      <c r="D48" s="923">
        <v>8</v>
      </c>
      <c r="E48" s="936">
        <v>11</v>
      </c>
      <c r="F48" s="937">
        <v>56.98</v>
      </c>
      <c r="G48" s="924">
        <v>7.8</v>
      </c>
      <c r="H48" s="938">
        <v>37</v>
      </c>
      <c r="I48" s="937">
        <v>188.34</v>
      </c>
      <c r="J48" s="924">
        <v>7.2</v>
      </c>
      <c r="K48" s="939">
        <v>5.18</v>
      </c>
      <c r="L48" s="938">
        <v>3</v>
      </c>
      <c r="M48" s="938">
        <v>27</v>
      </c>
      <c r="N48" s="940">
        <v>9</v>
      </c>
      <c r="O48" s="938" t="s">
        <v>4803</v>
      </c>
      <c r="P48" s="941" t="s">
        <v>4886</v>
      </c>
      <c r="Q48" s="942">
        <f t="shared" si="0"/>
        <v>12</v>
      </c>
      <c r="R48" s="981">
        <f t="shared" si="0"/>
        <v>57.150000000000006</v>
      </c>
      <c r="S48" s="942">
        <f t="shared" si="1"/>
        <v>26</v>
      </c>
      <c r="T48" s="981">
        <f t="shared" si="2"/>
        <v>131.36000000000001</v>
      </c>
      <c r="U48" s="988">
        <v>333</v>
      </c>
      <c r="V48" s="943">
        <v>266.40000000000003</v>
      </c>
      <c r="W48" s="943">
        <v>-66.599999999999966</v>
      </c>
      <c r="X48" s="986">
        <v>0.80000000000000016</v>
      </c>
      <c r="Y48" s="984">
        <v>48</v>
      </c>
    </row>
    <row r="49" spans="1:25" ht="14.4" customHeight="1" x14ac:dyDescent="0.3">
      <c r="A49" s="948" t="s">
        <v>4887</v>
      </c>
      <c r="B49" s="934"/>
      <c r="C49" s="935"/>
      <c r="D49" s="923"/>
      <c r="E49" s="936">
        <v>2</v>
      </c>
      <c r="F49" s="937">
        <v>12.82</v>
      </c>
      <c r="G49" s="924">
        <v>12</v>
      </c>
      <c r="H49" s="938">
        <v>2</v>
      </c>
      <c r="I49" s="937">
        <v>13.82</v>
      </c>
      <c r="J49" s="924">
        <v>4.5</v>
      </c>
      <c r="K49" s="939">
        <v>7.41</v>
      </c>
      <c r="L49" s="938">
        <v>5</v>
      </c>
      <c r="M49" s="938">
        <v>45</v>
      </c>
      <c r="N49" s="940">
        <v>15</v>
      </c>
      <c r="O49" s="938" t="s">
        <v>4803</v>
      </c>
      <c r="P49" s="941" t="s">
        <v>4888</v>
      </c>
      <c r="Q49" s="942">
        <f t="shared" si="0"/>
        <v>2</v>
      </c>
      <c r="R49" s="981">
        <f t="shared" si="0"/>
        <v>13.82</v>
      </c>
      <c r="S49" s="942">
        <f t="shared" si="1"/>
        <v>0</v>
      </c>
      <c r="T49" s="981">
        <f t="shared" si="2"/>
        <v>1</v>
      </c>
      <c r="U49" s="988">
        <v>30</v>
      </c>
      <c r="V49" s="943">
        <v>9</v>
      </c>
      <c r="W49" s="943">
        <v>-21</v>
      </c>
      <c r="X49" s="986">
        <v>0.3</v>
      </c>
      <c r="Y49" s="984"/>
    </row>
    <row r="50" spans="1:25" ht="14.4" customHeight="1" x14ac:dyDescent="0.3">
      <c r="A50" s="947" t="s">
        <v>4889</v>
      </c>
      <c r="B50" s="928">
        <v>3</v>
      </c>
      <c r="C50" s="929">
        <v>9.81</v>
      </c>
      <c r="D50" s="930">
        <v>4</v>
      </c>
      <c r="E50" s="913">
        <v>4</v>
      </c>
      <c r="F50" s="914">
        <v>12.47</v>
      </c>
      <c r="G50" s="915">
        <v>9.5</v>
      </c>
      <c r="H50" s="917">
        <v>2</v>
      </c>
      <c r="I50" s="911">
        <v>6.24</v>
      </c>
      <c r="J50" s="912">
        <v>5</v>
      </c>
      <c r="K50" s="916">
        <v>3.12</v>
      </c>
      <c r="L50" s="917">
        <v>3</v>
      </c>
      <c r="M50" s="917">
        <v>27</v>
      </c>
      <c r="N50" s="918">
        <v>9</v>
      </c>
      <c r="O50" s="917" t="s">
        <v>4803</v>
      </c>
      <c r="P50" s="932" t="s">
        <v>4890</v>
      </c>
      <c r="Q50" s="919">
        <f t="shared" si="0"/>
        <v>-1</v>
      </c>
      <c r="R50" s="980">
        <f t="shared" si="0"/>
        <v>-3.5700000000000003</v>
      </c>
      <c r="S50" s="919">
        <f t="shared" si="1"/>
        <v>-2</v>
      </c>
      <c r="T50" s="980">
        <f t="shared" si="2"/>
        <v>-6.23</v>
      </c>
      <c r="U50" s="987">
        <v>18</v>
      </c>
      <c r="V50" s="928">
        <v>10</v>
      </c>
      <c r="W50" s="928">
        <v>-8</v>
      </c>
      <c r="X50" s="985">
        <v>0.55555555555555558</v>
      </c>
      <c r="Y50" s="983"/>
    </row>
    <row r="51" spans="1:25" ht="14.4" customHeight="1" x14ac:dyDescent="0.3">
      <c r="A51" s="948" t="s">
        <v>4891</v>
      </c>
      <c r="B51" s="943"/>
      <c r="C51" s="944"/>
      <c r="D51" s="933"/>
      <c r="E51" s="945">
        <v>1</v>
      </c>
      <c r="F51" s="946">
        <v>3.53</v>
      </c>
      <c r="G51" s="925">
        <v>10</v>
      </c>
      <c r="H51" s="938"/>
      <c r="I51" s="937"/>
      <c r="J51" s="924"/>
      <c r="K51" s="939">
        <v>3.53</v>
      </c>
      <c r="L51" s="938">
        <v>4</v>
      </c>
      <c r="M51" s="938">
        <v>39</v>
      </c>
      <c r="N51" s="940">
        <v>13</v>
      </c>
      <c r="O51" s="938" t="s">
        <v>4803</v>
      </c>
      <c r="P51" s="941" t="s">
        <v>4892</v>
      </c>
      <c r="Q51" s="942">
        <f t="shared" si="0"/>
        <v>0</v>
      </c>
      <c r="R51" s="981">
        <f t="shared" si="0"/>
        <v>0</v>
      </c>
      <c r="S51" s="942">
        <f t="shared" si="1"/>
        <v>-1</v>
      </c>
      <c r="T51" s="981">
        <f t="shared" si="2"/>
        <v>-3.53</v>
      </c>
      <c r="U51" s="988" t="s">
        <v>577</v>
      </c>
      <c r="V51" s="943" t="s">
        <v>577</v>
      </c>
      <c r="W51" s="943" t="s">
        <v>577</v>
      </c>
      <c r="X51" s="986" t="s">
        <v>577</v>
      </c>
      <c r="Y51" s="984"/>
    </row>
    <row r="52" spans="1:25" ht="14.4" customHeight="1" x14ac:dyDescent="0.3">
      <c r="A52" s="947" t="s">
        <v>4893</v>
      </c>
      <c r="B52" s="920">
        <v>311</v>
      </c>
      <c r="C52" s="921">
        <v>527.87</v>
      </c>
      <c r="D52" s="922">
        <v>6</v>
      </c>
      <c r="E52" s="931">
        <v>302</v>
      </c>
      <c r="F52" s="911">
        <v>509.38</v>
      </c>
      <c r="G52" s="912">
        <v>5.9</v>
      </c>
      <c r="H52" s="917">
        <v>298</v>
      </c>
      <c r="I52" s="911">
        <v>501.94</v>
      </c>
      <c r="J52" s="912">
        <v>5.8</v>
      </c>
      <c r="K52" s="916">
        <v>1.68</v>
      </c>
      <c r="L52" s="917">
        <v>3</v>
      </c>
      <c r="M52" s="917">
        <v>24</v>
      </c>
      <c r="N52" s="918">
        <v>8</v>
      </c>
      <c r="O52" s="917" t="s">
        <v>4803</v>
      </c>
      <c r="P52" s="932" t="s">
        <v>4894</v>
      </c>
      <c r="Q52" s="919">
        <f t="shared" si="0"/>
        <v>-13</v>
      </c>
      <c r="R52" s="980">
        <f t="shared" si="0"/>
        <v>-25.930000000000007</v>
      </c>
      <c r="S52" s="919">
        <f t="shared" si="1"/>
        <v>-4</v>
      </c>
      <c r="T52" s="980">
        <f t="shared" si="2"/>
        <v>-7.4399999999999977</v>
      </c>
      <c r="U52" s="987">
        <v>2384</v>
      </c>
      <c r="V52" s="928">
        <v>1728.3999999999999</v>
      </c>
      <c r="W52" s="928">
        <v>-655.60000000000014</v>
      </c>
      <c r="X52" s="985">
        <v>0.72499999999999998</v>
      </c>
      <c r="Y52" s="983">
        <v>135</v>
      </c>
    </row>
    <row r="53" spans="1:25" ht="14.4" customHeight="1" x14ac:dyDescent="0.3">
      <c r="A53" s="948" t="s">
        <v>4895</v>
      </c>
      <c r="B53" s="934">
        <v>2</v>
      </c>
      <c r="C53" s="935">
        <v>3.94</v>
      </c>
      <c r="D53" s="923">
        <v>7.5</v>
      </c>
      <c r="E53" s="936">
        <v>1</v>
      </c>
      <c r="F53" s="937">
        <v>1.97</v>
      </c>
      <c r="G53" s="924">
        <v>6</v>
      </c>
      <c r="H53" s="938">
        <v>1</v>
      </c>
      <c r="I53" s="937">
        <v>1.97</v>
      </c>
      <c r="J53" s="924">
        <v>6</v>
      </c>
      <c r="K53" s="939">
        <v>1.97</v>
      </c>
      <c r="L53" s="938">
        <v>3</v>
      </c>
      <c r="M53" s="938">
        <v>27</v>
      </c>
      <c r="N53" s="940">
        <v>9</v>
      </c>
      <c r="O53" s="938" t="s">
        <v>4803</v>
      </c>
      <c r="P53" s="941" t="s">
        <v>4896</v>
      </c>
      <c r="Q53" s="942">
        <f t="shared" si="0"/>
        <v>-1</v>
      </c>
      <c r="R53" s="981">
        <f t="shared" si="0"/>
        <v>-1.97</v>
      </c>
      <c r="S53" s="942">
        <f t="shared" si="1"/>
        <v>0</v>
      </c>
      <c r="T53" s="981">
        <f t="shared" si="2"/>
        <v>0</v>
      </c>
      <c r="U53" s="988">
        <v>9</v>
      </c>
      <c r="V53" s="943">
        <v>6</v>
      </c>
      <c r="W53" s="943">
        <v>-3</v>
      </c>
      <c r="X53" s="986">
        <v>0.66666666666666663</v>
      </c>
      <c r="Y53" s="984"/>
    </row>
    <row r="54" spans="1:25" ht="14.4" customHeight="1" x14ac:dyDescent="0.3">
      <c r="A54" s="947" t="s">
        <v>4897</v>
      </c>
      <c r="B54" s="928"/>
      <c r="C54" s="929"/>
      <c r="D54" s="930"/>
      <c r="E54" s="913">
        <v>1</v>
      </c>
      <c r="F54" s="914">
        <v>0.74</v>
      </c>
      <c r="G54" s="915">
        <v>2</v>
      </c>
      <c r="H54" s="917"/>
      <c r="I54" s="911"/>
      <c r="J54" s="912"/>
      <c r="K54" s="916">
        <v>0.74</v>
      </c>
      <c r="L54" s="917">
        <v>1</v>
      </c>
      <c r="M54" s="917">
        <v>12</v>
      </c>
      <c r="N54" s="918">
        <v>4</v>
      </c>
      <c r="O54" s="917" t="s">
        <v>4803</v>
      </c>
      <c r="P54" s="932" t="s">
        <v>4898</v>
      </c>
      <c r="Q54" s="919">
        <f t="shared" si="0"/>
        <v>0</v>
      </c>
      <c r="R54" s="980">
        <f t="shared" si="0"/>
        <v>0</v>
      </c>
      <c r="S54" s="919">
        <f t="shared" si="1"/>
        <v>-1</v>
      </c>
      <c r="T54" s="980">
        <f t="shared" si="2"/>
        <v>-0.74</v>
      </c>
      <c r="U54" s="987" t="s">
        <v>577</v>
      </c>
      <c r="V54" s="928" t="s">
        <v>577</v>
      </c>
      <c r="W54" s="928" t="s">
        <v>577</v>
      </c>
      <c r="X54" s="985" t="s">
        <v>577</v>
      </c>
      <c r="Y54" s="983"/>
    </row>
    <row r="55" spans="1:25" ht="14.4" customHeight="1" x14ac:dyDescent="0.3">
      <c r="A55" s="947" t="s">
        <v>4899</v>
      </c>
      <c r="B55" s="928">
        <v>2</v>
      </c>
      <c r="C55" s="929">
        <v>1.22</v>
      </c>
      <c r="D55" s="930">
        <v>3</v>
      </c>
      <c r="E55" s="931">
        <v>3</v>
      </c>
      <c r="F55" s="911">
        <v>1.83</v>
      </c>
      <c r="G55" s="912">
        <v>2.7</v>
      </c>
      <c r="H55" s="913">
        <v>3</v>
      </c>
      <c r="I55" s="914">
        <v>1.83</v>
      </c>
      <c r="J55" s="915">
        <v>2.7</v>
      </c>
      <c r="K55" s="916">
        <v>0.61</v>
      </c>
      <c r="L55" s="917">
        <v>1</v>
      </c>
      <c r="M55" s="917">
        <v>12</v>
      </c>
      <c r="N55" s="918">
        <v>4</v>
      </c>
      <c r="O55" s="917" t="s">
        <v>4803</v>
      </c>
      <c r="P55" s="932" t="s">
        <v>4900</v>
      </c>
      <c r="Q55" s="919">
        <f t="shared" si="0"/>
        <v>1</v>
      </c>
      <c r="R55" s="980">
        <f t="shared" si="0"/>
        <v>0.6100000000000001</v>
      </c>
      <c r="S55" s="919">
        <f t="shared" si="1"/>
        <v>0</v>
      </c>
      <c r="T55" s="980">
        <f t="shared" si="2"/>
        <v>0</v>
      </c>
      <c r="U55" s="987">
        <v>12</v>
      </c>
      <c r="V55" s="928">
        <v>8.1000000000000014</v>
      </c>
      <c r="W55" s="928">
        <v>-3.8999999999999986</v>
      </c>
      <c r="X55" s="985">
        <v>0.67500000000000016</v>
      </c>
      <c r="Y55" s="983"/>
    </row>
    <row r="56" spans="1:25" ht="14.4" customHeight="1" x14ac:dyDescent="0.3">
      <c r="A56" s="947" t="s">
        <v>4901</v>
      </c>
      <c r="B56" s="928"/>
      <c r="C56" s="929"/>
      <c r="D56" s="930"/>
      <c r="E56" s="931">
        <v>1</v>
      </c>
      <c r="F56" s="911">
        <v>0.56999999999999995</v>
      </c>
      <c r="G56" s="912">
        <v>4</v>
      </c>
      <c r="H56" s="913">
        <v>2</v>
      </c>
      <c r="I56" s="914">
        <v>1.1299999999999999</v>
      </c>
      <c r="J56" s="915">
        <v>3</v>
      </c>
      <c r="K56" s="916">
        <v>0.56999999999999995</v>
      </c>
      <c r="L56" s="917">
        <v>2</v>
      </c>
      <c r="M56" s="917">
        <v>21</v>
      </c>
      <c r="N56" s="918">
        <v>7</v>
      </c>
      <c r="O56" s="917" t="s">
        <v>4803</v>
      </c>
      <c r="P56" s="932" t="s">
        <v>4902</v>
      </c>
      <c r="Q56" s="919">
        <f t="shared" si="0"/>
        <v>2</v>
      </c>
      <c r="R56" s="980">
        <f t="shared" si="0"/>
        <v>1.1299999999999999</v>
      </c>
      <c r="S56" s="919">
        <f t="shared" si="1"/>
        <v>1</v>
      </c>
      <c r="T56" s="980">
        <f t="shared" si="2"/>
        <v>0.55999999999999994</v>
      </c>
      <c r="U56" s="987">
        <v>14</v>
      </c>
      <c r="V56" s="928">
        <v>6</v>
      </c>
      <c r="W56" s="928">
        <v>-8</v>
      </c>
      <c r="X56" s="985">
        <v>0.42857142857142855</v>
      </c>
      <c r="Y56" s="983"/>
    </row>
    <row r="57" spans="1:25" ht="14.4" customHeight="1" x14ac:dyDescent="0.3">
      <c r="A57" s="947" t="s">
        <v>4903</v>
      </c>
      <c r="B57" s="928">
        <v>34</v>
      </c>
      <c r="C57" s="929">
        <v>14.7</v>
      </c>
      <c r="D57" s="930">
        <v>4.2</v>
      </c>
      <c r="E57" s="931">
        <v>25</v>
      </c>
      <c r="F57" s="911">
        <v>10.53</v>
      </c>
      <c r="G57" s="912">
        <v>3.6</v>
      </c>
      <c r="H57" s="913">
        <v>38</v>
      </c>
      <c r="I57" s="914">
        <v>16.32</v>
      </c>
      <c r="J57" s="915">
        <v>4.4000000000000004</v>
      </c>
      <c r="K57" s="916">
        <v>0.43</v>
      </c>
      <c r="L57" s="917">
        <v>2</v>
      </c>
      <c r="M57" s="917">
        <v>18</v>
      </c>
      <c r="N57" s="918">
        <v>6</v>
      </c>
      <c r="O57" s="917" t="s">
        <v>4803</v>
      </c>
      <c r="P57" s="932" t="s">
        <v>4904</v>
      </c>
      <c r="Q57" s="919">
        <f t="shared" si="0"/>
        <v>4</v>
      </c>
      <c r="R57" s="980">
        <f t="shared" si="0"/>
        <v>1.620000000000001</v>
      </c>
      <c r="S57" s="919">
        <f t="shared" si="1"/>
        <v>13</v>
      </c>
      <c r="T57" s="980">
        <f t="shared" si="2"/>
        <v>5.7900000000000009</v>
      </c>
      <c r="U57" s="987">
        <v>228</v>
      </c>
      <c r="V57" s="928">
        <v>167.20000000000002</v>
      </c>
      <c r="W57" s="928">
        <v>-60.799999999999983</v>
      </c>
      <c r="X57" s="985">
        <v>0.73333333333333339</v>
      </c>
      <c r="Y57" s="983">
        <v>18</v>
      </c>
    </row>
    <row r="58" spans="1:25" ht="14.4" customHeight="1" x14ac:dyDescent="0.3">
      <c r="A58" s="948" t="s">
        <v>4905</v>
      </c>
      <c r="B58" s="943">
        <v>3</v>
      </c>
      <c r="C58" s="944">
        <v>1.51</v>
      </c>
      <c r="D58" s="933">
        <v>7</v>
      </c>
      <c r="E58" s="936"/>
      <c r="F58" s="937"/>
      <c r="G58" s="924"/>
      <c r="H58" s="945">
        <v>2</v>
      </c>
      <c r="I58" s="946">
        <v>1.01</v>
      </c>
      <c r="J58" s="925">
        <v>4.5</v>
      </c>
      <c r="K58" s="939">
        <v>0.5</v>
      </c>
      <c r="L58" s="938">
        <v>2</v>
      </c>
      <c r="M58" s="938">
        <v>21</v>
      </c>
      <c r="N58" s="940">
        <v>7</v>
      </c>
      <c r="O58" s="938" t="s">
        <v>4803</v>
      </c>
      <c r="P58" s="941" t="s">
        <v>4906</v>
      </c>
      <c r="Q58" s="942">
        <f t="shared" si="0"/>
        <v>-1</v>
      </c>
      <c r="R58" s="981">
        <f t="shared" si="0"/>
        <v>-0.5</v>
      </c>
      <c r="S58" s="942">
        <f t="shared" si="1"/>
        <v>2</v>
      </c>
      <c r="T58" s="981">
        <f t="shared" si="2"/>
        <v>1.01</v>
      </c>
      <c r="U58" s="988">
        <v>14</v>
      </c>
      <c r="V58" s="943">
        <v>9</v>
      </c>
      <c r="W58" s="943">
        <v>-5</v>
      </c>
      <c r="X58" s="986">
        <v>0.6428571428571429</v>
      </c>
      <c r="Y58" s="984"/>
    </row>
    <row r="59" spans="1:25" ht="14.4" customHeight="1" x14ac:dyDescent="0.3">
      <c r="A59" s="948" t="s">
        <v>4907</v>
      </c>
      <c r="B59" s="943">
        <v>1</v>
      </c>
      <c r="C59" s="944">
        <v>0.51</v>
      </c>
      <c r="D59" s="933">
        <v>2</v>
      </c>
      <c r="E59" s="936"/>
      <c r="F59" s="937"/>
      <c r="G59" s="924"/>
      <c r="H59" s="945"/>
      <c r="I59" s="946"/>
      <c r="J59" s="925"/>
      <c r="K59" s="939">
        <v>0.75</v>
      </c>
      <c r="L59" s="938">
        <v>3</v>
      </c>
      <c r="M59" s="938">
        <v>27</v>
      </c>
      <c r="N59" s="940">
        <v>9</v>
      </c>
      <c r="O59" s="938" t="s">
        <v>4803</v>
      </c>
      <c r="P59" s="941" t="s">
        <v>4908</v>
      </c>
      <c r="Q59" s="942">
        <f t="shared" si="0"/>
        <v>-1</v>
      </c>
      <c r="R59" s="981">
        <f t="shared" si="0"/>
        <v>-0.51</v>
      </c>
      <c r="S59" s="942">
        <f t="shared" si="1"/>
        <v>0</v>
      </c>
      <c r="T59" s="981">
        <f t="shared" si="2"/>
        <v>0</v>
      </c>
      <c r="U59" s="988" t="s">
        <v>577</v>
      </c>
      <c r="V59" s="943" t="s">
        <v>577</v>
      </c>
      <c r="W59" s="943" t="s">
        <v>577</v>
      </c>
      <c r="X59" s="986" t="s">
        <v>577</v>
      </c>
      <c r="Y59" s="984"/>
    </row>
    <row r="60" spans="1:25" ht="14.4" customHeight="1" x14ac:dyDescent="0.3">
      <c r="A60" s="947" t="s">
        <v>4909</v>
      </c>
      <c r="B60" s="920">
        <v>2</v>
      </c>
      <c r="C60" s="921">
        <v>0.7</v>
      </c>
      <c r="D60" s="922">
        <v>8</v>
      </c>
      <c r="E60" s="931">
        <v>1</v>
      </c>
      <c r="F60" s="911">
        <v>0.3</v>
      </c>
      <c r="G60" s="912">
        <v>2</v>
      </c>
      <c r="H60" s="917"/>
      <c r="I60" s="911"/>
      <c r="J60" s="912"/>
      <c r="K60" s="916">
        <v>0.3</v>
      </c>
      <c r="L60" s="917">
        <v>1</v>
      </c>
      <c r="M60" s="917">
        <v>12</v>
      </c>
      <c r="N60" s="918">
        <v>4</v>
      </c>
      <c r="O60" s="917" t="s">
        <v>4803</v>
      </c>
      <c r="P60" s="932" t="s">
        <v>4910</v>
      </c>
      <c r="Q60" s="919">
        <f t="shared" si="0"/>
        <v>-2</v>
      </c>
      <c r="R60" s="980">
        <f t="shared" si="0"/>
        <v>-0.7</v>
      </c>
      <c r="S60" s="919">
        <f t="shared" si="1"/>
        <v>-1</v>
      </c>
      <c r="T60" s="980">
        <f t="shared" si="2"/>
        <v>-0.3</v>
      </c>
      <c r="U60" s="987" t="s">
        <v>577</v>
      </c>
      <c r="V60" s="928" t="s">
        <v>577</v>
      </c>
      <c r="W60" s="928" t="s">
        <v>577</v>
      </c>
      <c r="X60" s="985" t="s">
        <v>577</v>
      </c>
      <c r="Y60" s="983"/>
    </row>
    <row r="61" spans="1:25" ht="14.4" customHeight="1" x14ac:dyDescent="0.3">
      <c r="A61" s="948" t="s">
        <v>4911</v>
      </c>
      <c r="B61" s="934"/>
      <c r="C61" s="935"/>
      <c r="D61" s="923"/>
      <c r="E61" s="936"/>
      <c r="F61" s="937"/>
      <c r="G61" s="924"/>
      <c r="H61" s="938">
        <v>1</v>
      </c>
      <c r="I61" s="937">
        <v>0.46</v>
      </c>
      <c r="J61" s="924">
        <v>4</v>
      </c>
      <c r="K61" s="939">
        <v>0.46</v>
      </c>
      <c r="L61" s="938">
        <v>2</v>
      </c>
      <c r="M61" s="938">
        <v>18</v>
      </c>
      <c r="N61" s="940">
        <v>6</v>
      </c>
      <c r="O61" s="938" t="s">
        <v>4803</v>
      </c>
      <c r="P61" s="941" t="s">
        <v>4912</v>
      </c>
      <c r="Q61" s="942">
        <f t="shared" si="0"/>
        <v>1</v>
      </c>
      <c r="R61" s="981">
        <f t="shared" si="0"/>
        <v>0.46</v>
      </c>
      <c r="S61" s="942">
        <f t="shared" si="1"/>
        <v>1</v>
      </c>
      <c r="T61" s="981">
        <f t="shared" si="2"/>
        <v>0.46</v>
      </c>
      <c r="U61" s="988">
        <v>6</v>
      </c>
      <c r="V61" s="943">
        <v>4</v>
      </c>
      <c r="W61" s="943">
        <v>-2</v>
      </c>
      <c r="X61" s="986">
        <v>0.66666666666666663</v>
      </c>
      <c r="Y61" s="984"/>
    </row>
    <row r="62" spans="1:25" ht="14.4" customHeight="1" x14ac:dyDescent="0.3">
      <c r="A62" s="947" t="s">
        <v>4913</v>
      </c>
      <c r="B62" s="928"/>
      <c r="C62" s="929"/>
      <c r="D62" s="930"/>
      <c r="E62" s="913">
        <v>1</v>
      </c>
      <c r="F62" s="914">
        <v>0.86</v>
      </c>
      <c r="G62" s="915">
        <v>9</v>
      </c>
      <c r="H62" s="917"/>
      <c r="I62" s="911"/>
      <c r="J62" s="912"/>
      <c r="K62" s="916">
        <v>0.74</v>
      </c>
      <c r="L62" s="917">
        <v>2</v>
      </c>
      <c r="M62" s="917">
        <v>15</v>
      </c>
      <c r="N62" s="918">
        <v>5</v>
      </c>
      <c r="O62" s="917" t="s">
        <v>4803</v>
      </c>
      <c r="P62" s="932" t="s">
        <v>4914</v>
      </c>
      <c r="Q62" s="919">
        <f t="shared" si="0"/>
        <v>0</v>
      </c>
      <c r="R62" s="980">
        <f t="shared" si="0"/>
        <v>0</v>
      </c>
      <c r="S62" s="919">
        <f t="shared" si="1"/>
        <v>-1</v>
      </c>
      <c r="T62" s="980">
        <f t="shared" si="2"/>
        <v>-0.86</v>
      </c>
      <c r="U62" s="987" t="s">
        <v>577</v>
      </c>
      <c r="V62" s="928" t="s">
        <v>577</v>
      </c>
      <c r="W62" s="928" t="s">
        <v>577</v>
      </c>
      <c r="X62" s="985" t="s">
        <v>577</v>
      </c>
      <c r="Y62" s="983"/>
    </row>
    <row r="63" spans="1:25" ht="14.4" customHeight="1" x14ac:dyDescent="0.3">
      <c r="A63" s="947" t="s">
        <v>4915</v>
      </c>
      <c r="B63" s="928">
        <v>1</v>
      </c>
      <c r="C63" s="929">
        <v>0.48</v>
      </c>
      <c r="D63" s="930">
        <v>5</v>
      </c>
      <c r="E63" s="913">
        <v>3</v>
      </c>
      <c r="F63" s="914">
        <v>1.41</v>
      </c>
      <c r="G63" s="915">
        <v>5.3</v>
      </c>
      <c r="H63" s="917">
        <v>1</v>
      </c>
      <c r="I63" s="911">
        <v>0.54</v>
      </c>
      <c r="J63" s="926">
        <v>5</v>
      </c>
      <c r="K63" s="916">
        <v>0.45</v>
      </c>
      <c r="L63" s="917">
        <v>1</v>
      </c>
      <c r="M63" s="917">
        <v>12</v>
      </c>
      <c r="N63" s="918">
        <v>4</v>
      </c>
      <c r="O63" s="917" t="s">
        <v>4803</v>
      </c>
      <c r="P63" s="932" t="s">
        <v>4916</v>
      </c>
      <c r="Q63" s="919">
        <f t="shared" si="0"/>
        <v>0</v>
      </c>
      <c r="R63" s="980">
        <f t="shared" si="0"/>
        <v>6.0000000000000053E-2</v>
      </c>
      <c r="S63" s="919">
        <f t="shared" si="1"/>
        <v>-2</v>
      </c>
      <c r="T63" s="980">
        <f t="shared" si="2"/>
        <v>-0.86999999999999988</v>
      </c>
      <c r="U63" s="987">
        <v>4</v>
      </c>
      <c r="V63" s="928">
        <v>5</v>
      </c>
      <c r="W63" s="928">
        <v>1</v>
      </c>
      <c r="X63" s="985">
        <v>1.25</v>
      </c>
      <c r="Y63" s="983">
        <v>1</v>
      </c>
    </row>
    <row r="64" spans="1:25" ht="14.4" customHeight="1" x14ac:dyDescent="0.3">
      <c r="A64" s="947" t="s">
        <v>4917</v>
      </c>
      <c r="B64" s="928"/>
      <c r="C64" s="929"/>
      <c r="D64" s="930"/>
      <c r="E64" s="913">
        <v>1</v>
      </c>
      <c r="F64" s="914">
        <v>0.27</v>
      </c>
      <c r="G64" s="915">
        <v>4</v>
      </c>
      <c r="H64" s="917"/>
      <c r="I64" s="911"/>
      <c r="J64" s="912"/>
      <c r="K64" s="916">
        <v>0.25</v>
      </c>
      <c r="L64" s="917">
        <v>1</v>
      </c>
      <c r="M64" s="917">
        <v>9</v>
      </c>
      <c r="N64" s="918">
        <v>3</v>
      </c>
      <c r="O64" s="917" t="s">
        <v>4803</v>
      </c>
      <c r="P64" s="932" t="s">
        <v>4918</v>
      </c>
      <c r="Q64" s="919">
        <f t="shared" si="0"/>
        <v>0</v>
      </c>
      <c r="R64" s="980">
        <f t="shared" si="0"/>
        <v>0</v>
      </c>
      <c r="S64" s="919">
        <f t="shared" si="1"/>
        <v>-1</v>
      </c>
      <c r="T64" s="980">
        <f t="shared" si="2"/>
        <v>-0.27</v>
      </c>
      <c r="U64" s="987" t="s">
        <v>577</v>
      </c>
      <c r="V64" s="928" t="s">
        <v>577</v>
      </c>
      <c r="W64" s="928" t="s">
        <v>577</v>
      </c>
      <c r="X64" s="985" t="s">
        <v>577</v>
      </c>
      <c r="Y64" s="983"/>
    </row>
    <row r="65" spans="1:25" ht="14.4" customHeight="1" x14ac:dyDescent="0.3">
      <c r="A65" s="948" t="s">
        <v>4919</v>
      </c>
      <c r="B65" s="943"/>
      <c r="C65" s="944"/>
      <c r="D65" s="933"/>
      <c r="E65" s="945">
        <v>1</v>
      </c>
      <c r="F65" s="946">
        <v>0.31</v>
      </c>
      <c r="G65" s="925">
        <v>6</v>
      </c>
      <c r="H65" s="938"/>
      <c r="I65" s="937"/>
      <c r="J65" s="924"/>
      <c r="K65" s="939">
        <v>0.31</v>
      </c>
      <c r="L65" s="938">
        <v>1</v>
      </c>
      <c r="M65" s="938">
        <v>12</v>
      </c>
      <c r="N65" s="940">
        <v>4</v>
      </c>
      <c r="O65" s="938" t="s">
        <v>4803</v>
      </c>
      <c r="P65" s="941" t="s">
        <v>4920</v>
      </c>
      <c r="Q65" s="942">
        <f t="shared" si="0"/>
        <v>0</v>
      </c>
      <c r="R65" s="981">
        <f t="shared" si="0"/>
        <v>0</v>
      </c>
      <c r="S65" s="942">
        <f t="shared" si="1"/>
        <v>-1</v>
      </c>
      <c r="T65" s="981">
        <f t="shared" si="2"/>
        <v>-0.31</v>
      </c>
      <c r="U65" s="988" t="s">
        <v>577</v>
      </c>
      <c r="V65" s="943" t="s">
        <v>577</v>
      </c>
      <c r="W65" s="943" t="s">
        <v>577</v>
      </c>
      <c r="X65" s="986" t="s">
        <v>577</v>
      </c>
      <c r="Y65" s="984"/>
    </row>
    <row r="66" spans="1:25" ht="14.4" customHeight="1" x14ac:dyDescent="0.3">
      <c r="A66" s="947" t="s">
        <v>4921</v>
      </c>
      <c r="B66" s="928"/>
      <c r="C66" s="929"/>
      <c r="D66" s="930"/>
      <c r="E66" s="913">
        <v>1</v>
      </c>
      <c r="F66" s="914">
        <v>0.34</v>
      </c>
      <c r="G66" s="915">
        <v>5</v>
      </c>
      <c r="H66" s="917"/>
      <c r="I66" s="911"/>
      <c r="J66" s="912"/>
      <c r="K66" s="916">
        <v>0.34</v>
      </c>
      <c r="L66" s="917">
        <v>2</v>
      </c>
      <c r="M66" s="917">
        <v>15</v>
      </c>
      <c r="N66" s="918">
        <v>5</v>
      </c>
      <c r="O66" s="917" t="s">
        <v>4803</v>
      </c>
      <c r="P66" s="932" t="s">
        <v>4922</v>
      </c>
      <c r="Q66" s="919">
        <f t="shared" si="0"/>
        <v>0</v>
      </c>
      <c r="R66" s="980">
        <f t="shared" si="0"/>
        <v>0</v>
      </c>
      <c r="S66" s="919">
        <f t="shared" si="1"/>
        <v>-1</v>
      </c>
      <c r="T66" s="980">
        <f t="shared" si="2"/>
        <v>-0.34</v>
      </c>
      <c r="U66" s="987" t="s">
        <v>577</v>
      </c>
      <c r="V66" s="928" t="s">
        <v>577</v>
      </c>
      <c r="W66" s="928" t="s">
        <v>577</v>
      </c>
      <c r="X66" s="985" t="s">
        <v>577</v>
      </c>
      <c r="Y66" s="983"/>
    </row>
    <row r="67" spans="1:25" ht="14.4" customHeight="1" x14ac:dyDescent="0.3">
      <c r="A67" s="947" t="s">
        <v>4923</v>
      </c>
      <c r="B67" s="928">
        <v>9</v>
      </c>
      <c r="C67" s="929">
        <v>24</v>
      </c>
      <c r="D67" s="930">
        <v>9.6</v>
      </c>
      <c r="E67" s="913">
        <v>12</v>
      </c>
      <c r="F67" s="914">
        <v>32</v>
      </c>
      <c r="G67" s="915">
        <v>11.3</v>
      </c>
      <c r="H67" s="917">
        <v>11</v>
      </c>
      <c r="I67" s="911">
        <v>30.31</v>
      </c>
      <c r="J67" s="926">
        <v>11.9</v>
      </c>
      <c r="K67" s="916">
        <v>2.67</v>
      </c>
      <c r="L67" s="917">
        <v>3</v>
      </c>
      <c r="M67" s="917">
        <v>27</v>
      </c>
      <c r="N67" s="918">
        <v>9</v>
      </c>
      <c r="O67" s="917" t="s">
        <v>4803</v>
      </c>
      <c r="P67" s="932" t="s">
        <v>4924</v>
      </c>
      <c r="Q67" s="919">
        <f t="shared" si="0"/>
        <v>2</v>
      </c>
      <c r="R67" s="980">
        <f t="shared" si="0"/>
        <v>6.3099999999999987</v>
      </c>
      <c r="S67" s="919">
        <f t="shared" si="1"/>
        <v>-1</v>
      </c>
      <c r="T67" s="980">
        <f t="shared" si="2"/>
        <v>-1.6900000000000013</v>
      </c>
      <c r="U67" s="987">
        <v>99</v>
      </c>
      <c r="V67" s="928">
        <v>130.9</v>
      </c>
      <c r="W67" s="928">
        <v>31.900000000000006</v>
      </c>
      <c r="X67" s="985">
        <v>1.3222222222222222</v>
      </c>
      <c r="Y67" s="983">
        <v>36</v>
      </c>
    </row>
    <row r="68" spans="1:25" ht="14.4" customHeight="1" x14ac:dyDescent="0.3">
      <c r="A68" s="947" t="s">
        <v>4925</v>
      </c>
      <c r="B68" s="928"/>
      <c r="C68" s="929"/>
      <c r="D68" s="930"/>
      <c r="E68" s="913">
        <v>2</v>
      </c>
      <c r="F68" s="914">
        <v>7.73</v>
      </c>
      <c r="G68" s="915">
        <v>8</v>
      </c>
      <c r="H68" s="917"/>
      <c r="I68" s="911"/>
      <c r="J68" s="912"/>
      <c r="K68" s="916">
        <v>3.04</v>
      </c>
      <c r="L68" s="917">
        <v>4</v>
      </c>
      <c r="M68" s="917">
        <v>36</v>
      </c>
      <c r="N68" s="918">
        <v>12</v>
      </c>
      <c r="O68" s="917" t="s">
        <v>4803</v>
      </c>
      <c r="P68" s="932" t="s">
        <v>4926</v>
      </c>
      <c r="Q68" s="919">
        <f t="shared" si="0"/>
        <v>0</v>
      </c>
      <c r="R68" s="980">
        <f t="shared" si="0"/>
        <v>0</v>
      </c>
      <c r="S68" s="919">
        <f t="shared" si="1"/>
        <v>-2</v>
      </c>
      <c r="T68" s="980">
        <f t="shared" si="2"/>
        <v>-7.73</v>
      </c>
      <c r="U68" s="987" t="s">
        <v>577</v>
      </c>
      <c r="V68" s="928" t="s">
        <v>577</v>
      </c>
      <c r="W68" s="928" t="s">
        <v>577</v>
      </c>
      <c r="X68" s="985" t="s">
        <v>577</v>
      </c>
      <c r="Y68" s="983"/>
    </row>
    <row r="69" spans="1:25" ht="14.4" customHeight="1" x14ac:dyDescent="0.3">
      <c r="A69" s="947" t="s">
        <v>4927</v>
      </c>
      <c r="B69" s="920">
        <v>2</v>
      </c>
      <c r="C69" s="921">
        <v>2.06</v>
      </c>
      <c r="D69" s="922">
        <v>3</v>
      </c>
      <c r="E69" s="931"/>
      <c r="F69" s="911"/>
      <c r="G69" s="912"/>
      <c r="H69" s="917"/>
      <c r="I69" s="911"/>
      <c r="J69" s="912"/>
      <c r="K69" s="916">
        <v>1.03</v>
      </c>
      <c r="L69" s="917">
        <v>2</v>
      </c>
      <c r="M69" s="917">
        <v>18</v>
      </c>
      <c r="N69" s="918">
        <v>6</v>
      </c>
      <c r="O69" s="917" t="s">
        <v>4803</v>
      </c>
      <c r="P69" s="932" t="s">
        <v>4928</v>
      </c>
      <c r="Q69" s="919">
        <f t="shared" si="0"/>
        <v>-2</v>
      </c>
      <c r="R69" s="980">
        <f t="shared" si="0"/>
        <v>-2.06</v>
      </c>
      <c r="S69" s="919">
        <f t="shared" si="1"/>
        <v>0</v>
      </c>
      <c r="T69" s="980">
        <f t="shared" si="2"/>
        <v>0</v>
      </c>
      <c r="U69" s="987" t="s">
        <v>577</v>
      </c>
      <c r="V69" s="928" t="s">
        <v>577</v>
      </c>
      <c r="W69" s="928" t="s">
        <v>577</v>
      </c>
      <c r="X69" s="985" t="s">
        <v>577</v>
      </c>
      <c r="Y69" s="983"/>
    </row>
    <row r="70" spans="1:25" ht="14.4" customHeight="1" x14ac:dyDescent="0.3">
      <c r="A70" s="947" t="s">
        <v>4929</v>
      </c>
      <c r="B70" s="928">
        <v>1</v>
      </c>
      <c r="C70" s="929">
        <v>1.43</v>
      </c>
      <c r="D70" s="930">
        <v>8</v>
      </c>
      <c r="E70" s="913">
        <v>1</v>
      </c>
      <c r="F70" s="914">
        <v>1.43</v>
      </c>
      <c r="G70" s="915">
        <v>20</v>
      </c>
      <c r="H70" s="917"/>
      <c r="I70" s="911"/>
      <c r="J70" s="912"/>
      <c r="K70" s="916">
        <v>1.43</v>
      </c>
      <c r="L70" s="917">
        <v>4</v>
      </c>
      <c r="M70" s="917">
        <v>36</v>
      </c>
      <c r="N70" s="918">
        <v>12</v>
      </c>
      <c r="O70" s="917" t="s">
        <v>4803</v>
      </c>
      <c r="P70" s="932" t="s">
        <v>4930</v>
      </c>
      <c r="Q70" s="919">
        <f t="shared" ref="Q70:R91" si="3">H70-B70</f>
        <v>-1</v>
      </c>
      <c r="R70" s="980">
        <f t="shared" si="3"/>
        <v>-1.43</v>
      </c>
      <c r="S70" s="919">
        <f t="shared" ref="S70:S91" si="4">H70-E70</f>
        <v>-1</v>
      </c>
      <c r="T70" s="980">
        <f t="shared" ref="T70:T91" si="5">I70-F70</f>
        <v>-1.43</v>
      </c>
      <c r="U70" s="987" t="s">
        <v>577</v>
      </c>
      <c r="V70" s="928" t="s">
        <v>577</v>
      </c>
      <c r="W70" s="928" t="s">
        <v>577</v>
      </c>
      <c r="X70" s="985" t="s">
        <v>577</v>
      </c>
      <c r="Y70" s="983"/>
    </row>
    <row r="71" spans="1:25" ht="14.4" customHeight="1" x14ac:dyDescent="0.3">
      <c r="A71" s="947" t="s">
        <v>4931</v>
      </c>
      <c r="B71" s="928"/>
      <c r="C71" s="929"/>
      <c r="D71" s="930"/>
      <c r="E71" s="931"/>
      <c r="F71" s="911"/>
      <c r="G71" s="912"/>
      <c r="H71" s="913">
        <v>3</v>
      </c>
      <c r="I71" s="914">
        <v>3.44</v>
      </c>
      <c r="J71" s="915">
        <v>5</v>
      </c>
      <c r="K71" s="916">
        <v>1.28</v>
      </c>
      <c r="L71" s="917">
        <v>3</v>
      </c>
      <c r="M71" s="917">
        <v>24</v>
      </c>
      <c r="N71" s="918">
        <v>8</v>
      </c>
      <c r="O71" s="917" t="s">
        <v>4803</v>
      </c>
      <c r="P71" s="932" t="s">
        <v>4932</v>
      </c>
      <c r="Q71" s="919">
        <f t="shared" si="3"/>
        <v>3</v>
      </c>
      <c r="R71" s="980">
        <f t="shared" si="3"/>
        <v>3.44</v>
      </c>
      <c r="S71" s="919">
        <f t="shared" si="4"/>
        <v>3</v>
      </c>
      <c r="T71" s="980">
        <f t="shared" si="5"/>
        <v>3.44</v>
      </c>
      <c r="U71" s="987">
        <v>24</v>
      </c>
      <c r="V71" s="928">
        <v>15</v>
      </c>
      <c r="W71" s="928">
        <v>-9</v>
      </c>
      <c r="X71" s="985">
        <v>0.625</v>
      </c>
      <c r="Y71" s="983"/>
    </row>
    <row r="72" spans="1:25" ht="14.4" customHeight="1" x14ac:dyDescent="0.3">
      <c r="A72" s="947" t="s">
        <v>4933</v>
      </c>
      <c r="B72" s="920">
        <v>2</v>
      </c>
      <c r="C72" s="921">
        <v>0.77</v>
      </c>
      <c r="D72" s="922">
        <v>6</v>
      </c>
      <c r="E72" s="931"/>
      <c r="F72" s="911"/>
      <c r="G72" s="912"/>
      <c r="H72" s="917"/>
      <c r="I72" s="911"/>
      <c r="J72" s="912"/>
      <c r="K72" s="916">
        <v>0.39</v>
      </c>
      <c r="L72" s="917">
        <v>2</v>
      </c>
      <c r="M72" s="917">
        <v>15</v>
      </c>
      <c r="N72" s="918">
        <v>5</v>
      </c>
      <c r="O72" s="917" t="s">
        <v>4803</v>
      </c>
      <c r="P72" s="932" t="s">
        <v>4934</v>
      </c>
      <c r="Q72" s="919">
        <f t="shared" si="3"/>
        <v>-2</v>
      </c>
      <c r="R72" s="980">
        <f t="shared" si="3"/>
        <v>-0.77</v>
      </c>
      <c r="S72" s="919">
        <f t="shared" si="4"/>
        <v>0</v>
      </c>
      <c r="T72" s="980">
        <f t="shared" si="5"/>
        <v>0</v>
      </c>
      <c r="U72" s="987" t="s">
        <v>577</v>
      </c>
      <c r="V72" s="928" t="s">
        <v>577</v>
      </c>
      <c r="W72" s="928" t="s">
        <v>577</v>
      </c>
      <c r="X72" s="985" t="s">
        <v>577</v>
      </c>
      <c r="Y72" s="983"/>
    </row>
    <row r="73" spans="1:25" ht="14.4" customHeight="1" x14ac:dyDescent="0.3">
      <c r="A73" s="947" t="s">
        <v>4935</v>
      </c>
      <c r="B73" s="920">
        <v>31</v>
      </c>
      <c r="C73" s="921">
        <v>28.98</v>
      </c>
      <c r="D73" s="922">
        <v>5.8</v>
      </c>
      <c r="E73" s="931">
        <v>23</v>
      </c>
      <c r="F73" s="911">
        <v>15.05</v>
      </c>
      <c r="G73" s="912">
        <v>6.3</v>
      </c>
      <c r="H73" s="917">
        <v>12</v>
      </c>
      <c r="I73" s="911">
        <v>7.89</v>
      </c>
      <c r="J73" s="926">
        <v>5.7</v>
      </c>
      <c r="K73" s="916">
        <v>0.64</v>
      </c>
      <c r="L73" s="917">
        <v>1</v>
      </c>
      <c r="M73" s="917">
        <v>12</v>
      </c>
      <c r="N73" s="918">
        <v>4</v>
      </c>
      <c r="O73" s="917" t="s">
        <v>4803</v>
      </c>
      <c r="P73" s="932" t="s">
        <v>4936</v>
      </c>
      <c r="Q73" s="919">
        <f t="shared" si="3"/>
        <v>-19</v>
      </c>
      <c r="R73" s="980">
        <f t="shared" si="3"/>
        <v>-21.09</v>
      </c>
      <c r="S73" s="919">
        <f t="shared" si="4"/>
        <v>-11</v>
      </c>
      <c r="T73" s="980">
        <f t="shared" si="5"/>
        <v>-7.160000000000001</v>
      </c>
      <c r="U73" s="987">
        <v>48</v>
      </c>
      <c r="V73" s="928">
        <v>68.400000000000006</v>
      </c>
      <c r="W73" s="928">
        <v>20.400000000000006</v>
      </c>
      <c r="X73" s="985">
        <v>1.425</v>
      </c>
      <c r="Y73" s="983">
        <v>22</v>
      </c>
    </row>
    <row r="74" spans="1:25" ht="14.4" customHeight="1" x14ac:dyDescent="0.3">
      <c r="A74" s="948" t="s">
        <v>4937</v>
      </c>
      <c r="B74" s="934">
        <v>2</v>
      </c>
      <c r="C74" s="935">
        <v>1.75</v>
      </c>
      <c r="D74" s="923">
        <v>5.5</v>
      </c>
      <c r="E74" s="936"/>
      <c r="F74" s="937"/>
      <c r="G74" s="924"/>
      <c r="H74" s="938"/>
      <c r="I74" s="937"/>
      <c r="J74" s="924"/>
      <c r="K74" s="939">
        <v>0.88</v>
      </c>
      <c r="L74" s="938">
        <v>2</v>
      </c>
      <c r="M74" s="938">
        <v>18</v>
      </c>
      <c r="N74" s="940">
        <v>6</v>
      </c>
      <c r="O74" s="938" t="s">
        <v>4803</v>
      </c>
      <c r="P74" s="941" t="s">
        <v>4936</v>
      </c>
      <c r="Q74" s="942">
        <f t="shared" si="3"/>
        <v>-2</v>
      </c>
      <c r="R74" s="981">
        <f t="shared" si="3"/>
        <v>-1.75</v>
      </c>
      <c r="S74" s="942">
        <f t="shared" si="4"/>
        <v>0</v>
      </c>
      <c r="T74" s="981">
        <f t="shared" si="5"/>
        <v>0</v>
      </c>
      <c r="U74" s="988" t="s">
        <v>577</v>
      </c>
      <c r="V74" s="943" t="s">
        <v>577</v>
      </c>
      <c r="W74" s="943" t="s">
        <v>577</v>
      </c>
      <c r="X74" s="986" t="s">
        <v>577</v>
      </c>
      <c r="Y74" s="984"/>
    </row>
    <row r="75" spans="1:25" ht="14.4" customHeight="1" x14ac:dyDescent="0.3">
      <c r="A75" s="947" t="s">
        <v>4938</v>
      </c>
      <c r="B75" s="928"/>
      <c r="C75" s="929"/>
      <c r="D75" s="930"/>
      <c r="E75" s="931"/>
      <c r="F75" s="911"/>
      <c r="G75" s="912"/>
      <c r="H75" s="913">
        <v>7</v>
      </c>
      <c r="I75" s="914">
        <v>17.09</v>
      </c>
      <c r="J75" s="926">
        <v>4.7</v>
      </c>
      <c r="K75" s="916">
        <v>0.31</v>
      </c>
      <c r="L75" s="917">
        <v>1</v>
      </c>
      <c r="M75" s="917">
        <v>12</v>
      </c>
      <c r="N75" s="918">
        <v>4</v>
      </c>
      <c r="O75" s="917" t="s">
        <v>4803</v>
      </c>
      <c r="P75" s="932" t="s">
        <v>4939</v>
      </c>
      <c r="Q75" s="919">
        <f t="shared" si="3"/>
        <v>7</v>
      </c>
      <c r="R75" s="980">
        <f t="shared" si="3"/>
        <v>17.09</v>
      </c>
      <c r="S75" s="919">
        <f t="shared" si="4"/>
        <v>7</v>
      </c>
      <c r="T75" s="980">
        <f t="shared" si="5"/>
        <v>17.09</v>
      </c>
      <c r="U75" s="987">
        <v>28</v>
      </c>
      <c r="V75" s="928">
        <v>32.9</v>
      </c>
      <c r="W75" s="928">
        <v>4.8999999999999986</v>
      </c>
      <c r="X75" s="985">
        <v>1.175</v>
      </c>
      <c r="Y75" s="983">
        <v>9</v>
      </c>
    </row>
    <row r="76" spans="1:25" ht="14.4" customHeight="1" x14ac:dyDescent="0.3">
      <c r="A76" s="947" t="s">
        <v>4940</v>
      </c>
      <c r="B76" s="928"/>
      <c r="C76" s="929"/>
      <c r="D76" s="930"/>
      <c r="E76" s="913">
        <v>1</v>
      </c>
      <c r="F76" s="914">
        <v>0.26</v>
      </c>
      <c r="G76" s="915">
        <v>2</v>
      </c>
      <c r="H76" s="917"/>
      <c r="I76" s="911"/>
      <c r="J76" s="912"/>
      <c r="K76" s="916">
        <v>0.26</v>
      </c>
      <c r="L76" s="917">
        <v>1</v>
      </c>
      <c r="M76" s="917">
        <v>9</v>
      </c>
      <c r="N76" s="918">
        <v>3</v>
      </c>
      <c r="O76" s="917" t="s">
        <v>4803</v>
      </c>
      <c r="P76" s="932" t="s">
        <v>4941</v>
      </c>
      <c r="Q76" s="919">
        <f t="shared" si="3"/>
        <v>0</v>
      </c>
      <c r="R76" s="980">
        <f t="shared" si="3"/>
        <v>0</v>
      </c>
      <c r="S76" s="919">
        <f t="shared" si="4"/>
        <v>-1</v>
      </c>
      <c r="T76" s="980">
        <f t="shared" si="5"/>
        <v>-0.26</v>
      </c>
      <c r="U76" s="987" t="s">
        <v>577</v>
      </c>
      <c r="V76" s="928" t="s">
        <v>577</v>
      </c>
      <c r="W76" s="928" t="s">
        <v>577</v>
      </c>
      <c r="X76" s="985" t="s">
        <v>577</v>
      </c>
      <c r="Y76" s="983"/>
    </row>
    <row r="77" spans="1:25" ht="14.4" customHeight="1" x14ac:dyDescent="0.3">
      <c r="A77" s="948" t="s">
        <v>4942</v>
      </c>
      <c r="B77" s="943">
        <v>1</v>
      </c>
      <c r="C77" s="944">
        <v>0.32</v>
      </c>
      <c r="D77" s="933">
        <v>1</v>
      </c>
      <c r="E77" s="945"/>
      <c r="F77" s="946"/>
      <c r="G77" s="925"/>
      <c r="H77" s="938"/>
      <c r="I77" s="937"/>
      <c r="J77" s="924"/>
      <c r="K77" s="939">
        <v>0.85</v>
      </c>
      <c r="L77" s="938">
        <v>3</v>
      </c>
      <c r="M77" s="938">
        <v>24</v>
      </c>
      <c r="N77" s="940">
        <v>8</v>
      </c>
      <c r="O77" s="938" t="s">
        <v>4803</v>
      </c>
      <c r="P77" s="941" t="s">
        <v>4943</v>
      </c>
      <c r="Q77" s="942">
        <f t="shared" si="3"/>
        <v>-1</v>
      </c>
      <c r="R77" s="981">
        <f t="shared" si="3"/>
        <v>-0.32</v>
      </c>
      <c r="S77" s="942">
        <f t="shared" si="4"/>
        <v>0</v>
      </c>
      <c r="T77" s="981">
        <f t="shared" si="5"/>
        <v>0</v>
      </c>
      <c r="U77" s="988" t="s">
        <v>577</v>
      </c>
      <c r="V77" s="943" t="s">
        <v>577</v>
      </c>
      <c r="W77" s="943" t="s">
        <v>577</v>
      </c>
      <c r="X77" s="986" t="s">
        <v>577</v>
      </c>
      <c r="Y77" s="984"/>
    </row>
    <row r="78" spans="1:25" ht="14.4" customHeight="1" x14ac:dyDescent="0.3">
      <c r="A78" s="947" t="s">
        <v>4944</v>
      </c>
      <c r="B78" s="920">
        <v>5</v>
      </c>
      <c r="C78" s="921">
        <v>24.76</v>
      </c>
      <c r="D78" s="922">
        <v>7.8</v>
      </c>
      <c r="E78" s="931">
        <v>1</v>
      </c>
      <c r="F78" s="911">
        <v>4.79</v>
      </c>
      <c r="G78" s="912">
        <v>7</v>
      </c>
      <c r="H78" s="917">
        <v>2</v>
      </c>
      <c r="I78" s="911">
        <v>12.15</v>
      </c>
      <c r="J78" s="926">
        <v>15.5</v>
      </c>
      <c r="K78" s="916">
        <v>4.79</v>
      </c>
      <c r="L78" s="917">
        <v>5</v>
      </c>
      <c r="M78" s="917">
        <v>42</v>
      </c>
      <c r="N78" s="918">
        <v>14</v>
      </c>
      <c r="O78" s="917" t="s">
        <v>4803</v>
      </c>
      <c r="P78" s="932" t="s">
        <v>4945</v>
      </c>
      <c r="Q78" s="919">
        <f t="shared" si="3"/>
        <v>-3</v>
      </c>
      <c r="R78" s="980">
        <f t="shared" si="3"/>
        <v>-12.610000000000001</v>
      </c>
      <c r="S78" s="919">
        <f t="shared" si="4"/>
        <v>1</v>
      </c>
      <c r="T78" s="980">
        <f t="shared" si="5"/>
        <v>7.36</v>
      </c>
      <c r="U78" s="987">
        <v>28</v>
      </c>
      <c r="V78" s="928">
        <v>31</v>
      </c>
      <c r="W78" s="928">
        <v>3</v>
      </c>
      <c r="X78" s="985">
        <v>1.1071428571428572</v>
      </c>
      <c r="Y78" s="983">
        <v>3</v>
      </c>
    </row>
    <row r="79" spans="1:25" ht="14.4" customHeight="1" x14ac:dyDescent="0.3">
      <c r="A79" s="948" t="s">
        <v>4946</v>
      </c>
      <c r="B79" s="934">
        <v>1</v>
      </c>
      <c r="C79" s="935">
        <v>9.14</v>
      </c>
      <c r="D79" s="923">
        <v>11</v>
      </c>
      <c r="E79" s="936">
        <v>2</v>
      </c>
      <c r="F79" s="937">
        <v>16.16</v>
      </c>
      <c r="G79" s="924">
        <v>12</v>
      </c>
      <c r="H79" s="938">
        <v>1</v>
      </c>
      <c r="I79" s="937">
        <v>9.14</v>
      </c>
      <c r="J79" s="927">
        <v>30</v>
      </c>
      <c r="K79" s="939">
        <v>9.14</v>
      </c>
      <c r="L79" s="938">
        <v>7</v>
      </c>
      <c r="M79" s="938">
        <v>66</v>
      </c>
      <c r="N79" s="940">
        <v>22</v>
      </c>
      <c r="O79" s="938" t="s">
        <v>4803</v>
      </c>
      <c r="P79" s="941" t="s">
        <v>4945</v>
      </c>
      <c r="Q79" s="942">
        <f t="shared" si="3"/>
        <v>0</v>
      </c>
      <c r="R79" s="981">
        <f t="shared" si="3"/>
        <v>0</v>
      </c>
      <c r="S79" s="942">
        <f t="shared" si="4"/>
        <v>-1</v>
      </c>
      <c r="T79" s="981">
        <f t="shared" si="5"/>
        <v>-7.02</v>
      </c>
      <c r="U79" s="988">
        <v>22</v>
      </c>
      <c r="V79" s="943">
        <v>30</v>
      </c>
      <c r="W79" s="943">
        <v>8</v>
      </c>
      <c r="X79" s="986">
        <v>1.3636363636363635</v>
      </c>
      <c r="Y79" s="984">
        <v>8</v>
      </c>
    </row>
    <row r="80" spans="1:25" ht="14.4" customHeight="1" x14ac:dyDescent="0.3">
      <c r="A80" s="947" t="s">
        <v>4947</v>
      </c>
      <c r="B80" s="928"/>
      <c r="C80" s="929"/>
      <c r="D80" s="930"/>
      <c r="E80" s="913">
        <v>1</v>
      </c>
      <c r="F80" s="914">
        <v>4.07</v>
      </c>
      <c r="G80" s="915">
        <v>12</v>
      </c>
      <c r="H80" s="917"/>
      <c r="I80" s="911"/>
      <c r="J80" s="912"/>
      <c r="K80" s="916">
        <v>4.07</v>
      </c>
      <c r="L80" s="917">
        <v>5</v>
      </c>
      <c r="M80" s="917">
        <v>45</v>
      </c>
      <c r="N80" s="918">
        <v>15</v>
      </c>
      <c r="O80" s="917" t="s">
        <v>4803</v>
      </c>
      <c r="P80" s="932" t="s">
        <v>4948</v>
      </c>
      <c r="Q80" s="919">
        <f t="shared" si="3"/>
        <v>0</v>
      </c>
      <c r="R80" s="980">
        <f t="shared" si="3"/>
        <v>0</v>
      </c>
      <c r="S80" s="919">
        <f t="shared" si="4"/>
        <v>-1</v>
      </c>
      <c r="T80" s="980">
        <f t="shared" si="5"/>
        <v>-4.07</v>
      </c>
      <c r="U80" s="987" t="s">
        <v>577</v>
      </c>
      <c r="V80" s="928" t="s">
        <v>577</v>
      </c>
      <c r="W80" s="928" t="s">
        <v>577</v>
      </c>
      <c r="X80" s="985" t="s">
        <v>577</v>
      </c>
      <c r="Y80" s="983"/>
    </row>
    <row r="81" spans="1:25" ht="14.4" customHeight="1" x14ac:dyDescent="0.3">
      <c r="A81" s="947" t="s">
        <v>4949</v>
      </c>
      <c r="B81" s="920">
        <v>1</v>
      </c>
      <c r="C81" s="921">
        <v>17.34</v>
      </c>
      <c r="D81" s="922">
        <v>13</v>
      </c>
      <c r="E81" s="931"/>
      <c r="F81" s="911"/>
      <c r="G81" s="912"/>
      <c r="H81" s="917"/>
      <c r="I81" s="911"/>
      <c r="J81" s="912"/>
      <c r="K81" s="916">
        <v>17.34</v>
      </c>
      <c r="L81" s="917">
        <v>7</v>
      </c>
      <c r="M81" s="917">
        <v>60</v>
      </c>
      <c r="N81" s="918">
        <v>20</v>
      </c>
      <c r="O81" s="917" t="s">
        <v>4803</v>
      </c>
      <c r="P81" s="932" t="s">
        <v>4950</v>
      </c>
      <c r="Q81" s="919">
        <f t="shared" si="3"/>
        <v>-1</v>
      </c>
      <c r="R81" s="980">
        <f t="shared" si="3"/>
        <v>-17.34</v>
      </c>
      <c r="S81" s="919">
        <f t="shared" si="4"/>
        <v>0</v>
      </c>
      <c r="T81" s="980">
        <f t="shared" si="5"/>
        <v>0</v>
      </c>
      <c r="U81" s="987" t="s">
        <v>577</v>
      </c>
      <c r="V81" s="928" t="s">
        <v>577</v>
      </c>
      <c r="W81" s="928" t="s">
        <v>577</v>
      </c>
      <c r="X81" s="985" t="s">
        <v>577</v>
      </c>
      <c r="Y81" s="983"/>
    </row>
    <row r="82" spans="1:25" ht="14.4" customHeight="1" x14ac:dyDescent="0.3">
      <c r="A82" s="948" t="s">
        <v>4951</v>
      </c>
      <c r="B82" s="934">
        <v>1</v>
      </c>
      <c r="C82" s="935">
        <v>14.09</v>
      </c>
      <c r="D82" s="923">
        <v>6</v>
      </c>
      <c r="E82" s="936"/>
      <c r="F82" s="937"/>
      <c r="G82" s="924"/>
      <c r="H82" s="938">
        <v>1</v>
      </c>
      <c r="I82" s="937">
        <v>17.34</v>
      </c>
      <c r="J82" s="924">
        <v>10</v>
      </c>
      <c r="K82" s="939">
        <v>17.34</v>
      </c>
      <c r="L82" s="938">
        <v>7</v>
      </c>
      <c r="M82" s="938">
        <v>60</v>
      </c>
      <c r="N82" s="940">
        <v>20</v>
      </c>
      <c r="O82" s="938" t="s">
        <v>4803</v>
      </c>
      <c r="P82" s="941" t="s">
        <v>4950</v>
      </c>
      <c r="Q82" s="942">
        <f t="shared" si="3"/>
        <v>0</v>
      </c>
      <c r="R82" s="981">
        <f t="shared" si="3"/>
        <v>3.25</v>
      </c>
      <c r="S82" s="942">
        <f t="shared" si="4"/>
        <v>1</v>
      </c>
      <c r="T82" s="981">
        <f t="shared" si="5"/>
        <v>17.34</v>
      </c>
      <c r="U82" s="988">
        <v>20</v>
      </c>
      <c r="V82" s="943">
        <v>10</v>
      </c>
      <c r="W82" s="943">
        <v>-10</v>
      </c>
      <c r="X82" s="986">
        <v>0.5</v>
      </c>
      <c r="Y82" s="984"/>
    </row>
    <row r="83" spans="1:25" ht="14.4" customHeight="1" x14ac:dyDescent="0.3">
      <c r="A83" s="948" t="s">
        <v>4952</v>
      </c>
      <c r="B83" s="934">
        <v>1</v>
      </c>
      <c r="C83" s="935">
        <v>17.34</v>
      </c>
      <c r="D83" s="923">
        <v>14</v>
      </c>
      <c r="E83" s="936">
        <v>1</v>
      </c>
      <c r="F83" s="937">
        <v>17.34</v>
      </c>
      <c r="G83" s="924">
        <v>25</v>
      </c>
      <c r="H83" s="938"/>
      <c r="I83" s="937"/>
      <c r="J83" s="924"/>
      <c r="K83" s="939">
        <v>17.34</v>
      </c>
      <c r="L83" s="938">
        <v>7</v>
      </c>
      <c r="M83" s="938">
        <v>60</v>
      </c>
      <c r="N83" s="940">
        <v>20</v>
      </c>
      <c r="O83" s="938" t="s">
        <v>4803</v>
      </c>
      <c r="P83" s="941" t="s">
        <v>4950</v>
      </c>
      <c r="Q83" s="942">
        <f t="shared" si="3"/>
        <v>-1</v>
      </c>
      <c r="R83" s="981">
        <f t="shared" si="3"/>
        <v>-17.34</v>
      </c>
      <c r="S83" s="942">
        <f t="shared" si="4"/>
        <v>-1</v>
      </c>
      <c r="T83" s="981">
        <f t="shared" si="5"/>
        <v>-17.34</v>
      </c>
      <c r="U83" s="988" t="s">
        <v>577</v>
      </c>
      <c r="V83" s="943" t="s">
        <v>577</v>
      </c>
      <c r="W83" s="943" t="s">
        <v>577</v>
      </c>
      <c r="X83" s="986" t="s">
        <v>577</v>
      </c>
      <c r="Y83" s="984"/>
    </row>
    <row r="84" spans="1:25" ht="14.4" customHeight="1" x14ac:dyDescent="0.3">
      <c r="A84" s="947" t="s">
        <v>4953</v>
      </c>
      <c r="B84" s="928"/>
      <c r="C84" s="929"/>
      <c r="D84" s="930"/>
      <c r="E84" s="913">
        <v>1</v>
      </c>
      <c r="F84" s="914">
        <v>16.940000000000001</v>
      </c>
      <c r="G84" s="915">
        <v>9</v>
      </c>
      <c r="H84" s="917"/>
      <c r="I84" s="911"/>
      <c r="J84" s="912"/>
      <c r="K84" s="916">
        <v>16.940000000000001</v>
      </c>
      <c r="L84" s="917">
        <v>5</v>
      </c>
      <c r="M84" s="917">
        <v>72</v>
      </c>
      <c r="N84" s="918">
        <v>24</v>
      </c>
      <c r="O84" s="917" t="s">
        <v>4803</v>
      </c>
      <c r="P84" s="932" t="s">
        <v>4954</v>
      </c>
      <c r="Q84" s="919">
        <f t="shared" si="3"/>
        <v>0</v>
      </c>
      <c r="R84" s="980">
        <f t="shared" si="3"/>
        <v>0</v>
      </c>
      <c r="S84" s="919">
        <f t="shared" si="4"/>
        <v>-1</v>
      </c>
      <c r="T84" s="980">
        <f t="shared" si="5"/>
        <v>-16.940000000000001</v>
      </c>
      <c r="U84" s="987" t="s">
        <v>577</v>
      </c>
      <c r="V84" s="928" t="s">
        <v>577</v>
      </c>
      <c r="W84" s="928" t="s">
        <v>577</v>
      </c>
      <c r="X84" s="985" t="s">
        <v>577</v>
      </c>
      <c r="Y84" s="983"/>
    </row>
    <row r="85" spans="1:25" ht="14.4" customHeight="1" x14ac:dyDescent="0.3">
      <c r="A85" s="948" t="s">
        <v>4955</v>
      </c>
      <c r="B85" s="943"/>
      <c r="C85" s="944"/>
      <c r="D85" s="933"/>
      <c r="E85" s="945">
        <v>3</v>
      </c>
      <c r="F85" s="946">
        <v>55.12</v>
      </c>
      <c r="G85" s="925">
        <v>18.3</v>
      </c>
      <c r="H85" s="938"/>
      <c r="I85" s="937"/>
      <c r="J85" s="924"/>
      <c r="K85" s="939">
        <v>16.940000000000001</v>
      </c>
      <c r="L85" s="938">
        <v>5</v>
      </c>
      <c r="M85" s="938">
        <v>72</v>
      </c>
      <c r="N85" s="940">
        <v>24</v>
      </c>
      <c r="O85" s="938" t="s">
        <v>4803</v>
      </c>
      <c r="P85" s="941" t="s">
        <v>4954</v>
      </c>
      <c r="Q85" s="942">
        <f t="shared" si="3"/>
        <v>0</v>
      </c>
      <c r="R85" s="981">
        <f t="shared" si="3"/>
        <v>0</v>
      </c>
      <c r="S85" s="942">
        <f t="shared" si="4"/>
        <v>-3</v>
      </c>
      <c r="T85" s="981">
        <f t="shared" si="5"/>
        <v>-55.12</v>
      </c>
      <c r="U85" s="988" t="s">
        <v>577</v>
      </c>
      <c r="V85" s="943" t="s">
        <v>577</v>
      </c>
      <c r="W85" s="943" t="s">
        <v>577</v>
      </c>
      <c r="X85" s="986" t="s">
        <v>577</v>
      </c>
      <c r="Y85" s="984"/>
    </row>
    <row r="86" spans="1:25" ht="14.4" customHeight="1" x14ac:dyDescent="0.3">
      <c r="A86" s="947" t="s">
        <v>4956</v>
      </c>
      <c r="B86" s="928">
        <v>2</v>
      </c>
      <c r="C86" s="929">
        <v>1.78</v>
      </c>
      <c r="D86" s="930">
        <v>7</v>
      </c>
      <c r="E86" s="913">
        <v>2</v>
      </c>
      <c r="F86" s="914">
        <v>1.87</v>
      </c>
      <c r="G86" s="915">
        <v>7.5</v>
      </c>
      <c r="H86" s="917"/>
      <c r="I86" s="911"/>
      <c r="J86" s="912"/>
      <c r="K86" s="916">
        <v>0.89</v>
      </c>
      <c r="L86" s="917">
        <v>3</v>
      </c>
      <c r="M86" s="917">
        <v>24</v>
      </c>
      <c r="N86" s="918">
        <v>8</v>
      </c>
      <c r="O86" s="917" t="s">
        <v>4803</v>
      </c>
      <c r="P86" s="932" t="s">
        <v>4957</v>
      </c>
      <c r="Q86" s="919">
        <f t="shared" si="3"/>
        <v>-2</v>
      </c>
      <c r="R86" s="980">
        <f t="shared" si="3"/>
        <v>-1.78</v>
      </c>
      <c r="S86" s="919">
        <f t="shared" si="4"/>
        <v>-2</v>
      </c>
      <c r="T86" s="980">
        <f t="shared" si="5"/>
        <v>-1.87</v>
      </c>
      <c r="U86" s="987" t="s">
        <v>577</v>
      </c>
      <c r="V86" s="928" t="s">
        <v>577</v>
      </c>
      <c r="W86" s="928" t="s">
        <v>577</v>
      </c>
      <c r="X86" s="985" t="s">
        <v>577</v>
      </c>
      <c r="Y86" s="983"/>
    </row>
    <row r="87" spans="1:25" ht="14.4" customHeight="1" x14ac:dyDescent="0.3">
      <c r="A87" s="948" t="s">
        <v>4958</v>
      </c>
      <c r="B87" s="943"/>
      <c r="C87" s="944"/>
      <c r="D87" s="933"/>
      <c r="E87" s="945"/>
      <c r="F87" s="946"/>
      <c r="G87" s="925"/>
      <c r="H87" s="938">
        <v>1</v>
      </c>
      <c r="I87" s="937">
        <v>1.62</v>
      </c>
      <c r="J87" s="924">
        <v>9</v>
      </c>
      <c r="K87" s="939">
        <v>1.62</v>
      </c>
      <c r="L87" s="938">
        <v>4</v>
      </c>
      <c r="M87" s="938">
        <v>36</v>
      </c>
      <c r="N87" s="940">
        <v>12</v>
      </c>
      <c r="O87" s="938" t="s">
        <v>4803</v>
      </c>
      <c r="P87" s="941" t="s">
        <v>4957</v>
      </c>
      <c r="Q87" s="942">
        <f t="shared" si="3"/>
        <v>1</v>
      </c>
      <c r="R87" s="981">
        <f t="shared" si="3"/>
        <v>1.62</v>
      </c>
      <c r="S87" s="942">
        <f t="shared" si="4"/>
        <v>1</v>
      </c>
      <c r="T87" s="981">
        <f t="shared" si="5"/>
        <v>1.62</v>
      </c>
      <c r="U87" s="988">
        <v>12</v>
      </c>
      <c r="V87" s="943">
        <v>9</v>
      </c>
      <c r="W87" s="943">
        <v>-3</v>
      </c>
      <c r="X87" s="986">
        <v>0.75</v>
      </c>
      <c r="Y87" s="984"/>
    </row>
    <row r="88" spans="1:25" ht="14.4" customHeight="1" x14ac:dyDescent="0.3">
      <c r="A88" s="947" t="s">
        <v>4959</v>
      </c>
      <c r="B88" s="920">
        <v>1</v>
      </c>
      <c r="C88" s="921">
        <v>3.18</v>
      </c>
      <c r="D88" s="922">
        <v>1</v>
      </c>
      <c r="E88" s="931"/>
      <c r="F88" s="911"/>
      <c r="G88" s="912"/>
      <c r="H88" s="917"/>
      <c r="I88" s="911"/>
      <c r="J88" s="912"/>
      <c r="K88" s="916">
        <v>3.18</v>
      </c>
      <c r="L88" s="917">
        <v>1</v>
      </c>
      <c r="M88" s="917">
        <v>5</v>
      </c>
      <c r="N88" s="918">
        <v>2</v>
      </c>
      <c r="O88" s="917" t="s">
        <v>4803</v>
      </c>
      <c r="P88" s="932" t="s">
        <v>4960</v>
      </c>
      <c r="Q88" s="919">
        <f t="shared" si="3"/>
        <v>-1</v>
      </c>
      <c r="R88" s="980">
        <f t="shared" si="3"/>
        <v>-3.18</v>
      </c>
      <c r="S88" s="919">
        <f t="shared" si="4"/>
        <v>0</v>
      </c>
      <c r="T88" s="980">
        <f t="shared" si="5"/>
        <v>0</v>
      </c>
      <c r="U88" s="987" t="s">
        <v>577</v>
      </c>
      <c r="V88" s="928" t="s">
        <v>577</v>
      </c>
      <c r="W88" s="928" t="s">
        <v>577</v>
      </c>
      <c r="X88" s="985" t="s">
        <v>577</v>
      </c>
      <c r="Y88" s="983"/>
    </row>
    <row r="89" spans="1:25" ht="14.4" customHeight="1" x14ac:dyDescent="0.3">
      <c r="A89" s="947" t="s">
        <v>4961</v>
      </c>
      <c r="B89" s="928">
        <v>1</v>
      </c>
      <c r="C89" s="929">
        <v>1</v>
      </c>
      <c r="D89" s="930">
        <v>4</v>
      </c>
      <c r="E89" s="913">
        <v>1</v>
      </c>
      <c r="F89" s="914">
        <v>1</v>
      </c>
      <c r="G89" s="915">
        <v>3</v>
      </c>
      <c r="H89" s="917"/>
      <c r="I89" s="911"/>
      <c r="J89" s="912"/>
      <c r="K89" s="916">
        <v>1</v>
      </c>
      <c r="L89" s="917">
        <v>2</v>
      </c>
      <c r="M89" s="917">
        <v>18</v>
      </c>
      <c r="N89" s="918">
        <v>6</v>
      </c>
      <c r="O89" s="917" t="s">
        <v>4803</v>
      </c>
      <c r="P89" s="932" t="s">
        <v>4962</v>
      </c>
      <c r="Q89" s="919">
        <f t="shared" si="3"/>
        <v>-1</v>
      </c>
      <c r="R89" s="980">
        <f t="shared" si="3"/>
        <v>-1</v>
      </c>
      <c r="S89" s="919">
        <f t="shared" si="4"/>
        <v>-1</v>
      </c>
      <c r="T89" s="980">
        <f t="shared" si="5"/>
        <v>-1</v>
      </c>
      <c r="U89" s="987" t="s">
        <v>577</v>
      </c>
      <c r="V89" s="928" t="s">
        <v>577</v>
      </c>
      <c r="W89" s="928" t="s">
        <v>577</v>
      </c>
      <c r="X89" s="985" t="s">
        <v>577</v>
      </c>
      <c r="Y89" s="983"/>
    </row>
    <row r="90" spans="1:25" ht="14.4" customHeight="1" x14ac:dyDescent="0.3">
      <c r="A90" s="947" t="s">
        <v>4963</v>
      </c>
      <c r="B90" s="928"/>
      <c r="C90" s="929"/>
      <c r="D90" s="930"/>
      <c r="E90" s="931"/>
      <c r="F90" s="911"/>
      <c r="G90" s="912"/>
      <c r="H90" s="913">
        <v>1</v>
      </c>
      <c r="I90" s="914">
        <v>0.68</v>
      </c>
      <c r="J90" s="915">
        <v>3</v>
      </c>
      <c r="K90" s="916">
        <v>0.68</v>
      </c>
      <c r="L90" s="917">
        <v>2</v>
      </c>
      <c r="M90" s="917">
        <v>15</v>
      </c>
      <c r="N90" s="918">
        <v>5</v>
      </c>
      <c r="O90" s="917" t="s">
        <v>4803</v>
      </c>
      <c r="P90" s="932" t="s">
        <v>4964</v>
      </c>
      <c r="Q90" s="919">
        <f t="shared" si="3"/>
        <v>1</v>
      </c>
      <c r="R90" s="980">
        <f t="shared" si="3"/>
        <v>0.68</v>
      </c>
      <c r="S90" s="919">
        <f t="shared" si="4"/>
        <v>1</v>
      </c>
      <c r="T90" s="980">
        <f t="shared" si="5"/>
        <v>0.68</v>
      </c>
      <c r="U90" s="987">
        <v>5</v>
      </c>
      <c r="V90" s="928">
        <v>3</v>
      </c>
      <c r="W90" s="928">
        <v>-2</v>
      </c>
      <c r="X90" s="985">
        <v>0.6</v>
      </c>
      <c r="Y90" s="983"/>
    </row>
    <row r="91" spans="1:25" ht="14.4" customHeight="1" thickBot="1" x14ac:dyDescent="0.35">
      <c r="A91" s="964" t="s">
        <v>4965</v>
      </c>
      <c r="B91" s="965"/>
      <c r="C91" s="966"/>
      <c r="D91" s="967"/>
      <c r="E91" s="968"/>
      <c r="F91" s="969"/>
      <c r="G91" s="970"/>
      <c r="H91" s="971">
        <v>1</v>
      </c>
      <c r="I91" s="972">
        <v>1.1499999999999999</v>
      </c>
      <c r="J91" s="973">
        <v>3</v>
      </c>
      <c r="K91" s="974">
        <v>1.1499999999999999</v>
      </c>
      <c r="L91" s="975">
        <v>3</v>
      </c>
      <c r="M91" s="975">
        <v>27</v>
      </c>
      <c r="N91" s="976">
        <v>9</v>
      </c>
      <c r="O91" s="975" t="s">
        <v>4803</v>
      </c>
      <c r="P91" s="977" t="s">
        <v>4966</v>
      </c>
      <c r="Q91" s="978">
        <f t="shared" si="3"/>
        <v>1</v>
      </c>
      <c r="R91" s="982">
        <f t="shared" si="3"/>
        <v>1.1499999999999999</v>
      </c>
      <c r="S91" s="978">
        <f t="shared" si="4"/>
        <v>1</v>
      </c>
      <c r="T91" s="982">
        <f t="shared" si="5"/>
        <v>1.1499999999999999</v>
      </c>
      <c r="U91" s="992">
        <v>9</v>
      </c>
      <c r="V91" s="965">
        <v>3</v>
      </c>
      <c r="W91" s="965">
        <v>-6</v>
      </c>
      <c r="X91" s="993">
        <v>0.33333333333333331</v>
      </c>
      <c r="Y91" s="994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92:Q1048576">
    <cfRule type="cellIs" dxfId="14" priority="11" stopIfTrue="1" operator="lessThan">
      <formula>0</formula>
    </cfRule>
  </conditionalFormatting>
  <conditionalFormatting sqref="W92:W1048576">
    <cfRule type="cellIs" dxfId="13" priority="10" stopIfTrue="1" operator="greaterThan">
      <formula>0</formula>
    </cfRule>
  </conditionalFormatting>
  <conditionalFormatting sqref="X92:X1048576">
    <cfRule type="cellIs" dxfId="12" priority="9" stopIfTrue="1" operator="greaterThan">
      <formula>1</formula>
    </cfRule>
  </conditionalFormatting>
  <conditionalFormatting sqref="X92:X1048576">
    <cfRule type="cellIs" dxfId="11" priority="6" stopIfTrue="1" operator="greaterThan">
      <formula>1</formula>
    </cfRule>
  </conditionalFormatting>
  <conditionalFormatting sqref="W92:W1048576">
    <cfRule type="cellIs" dxfId="10" priority="7" stopIfTrue="1" operator="greaterThan">
      <formula>0</formula>
    </cfRule>
  </conditionalFormatting>
  <conditionalFormatting sqref="Q9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91">
    <cfRule type="cellIs" dxfId="7" priority="4" stopIfTrue="1" operator="lessThan">
      <formula>0</formula>
    </cfRule>
  </conditionalFormatting>
  <conditionalFormatting sqref="X5:X91">
    <cfRule type="cellIs" dxfId="6" priority="2" stopIfTrue="1" operator="greaterThan">
      <formula>1</formula>
    </cfRule>
  </conditionalFormatting>
  <conditionalFormatting sqref="W5:W91">
    <cfRule type="cellIs" dxfId="5" priority="3" stopIfTrue="1" operator="greaterThan">
      <formula>0</formula>
    </cfRule>
  </conditionalFormatting>
  <conditionalFormatting sqref="S5:S91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329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2016</v>
      </c>
      <c r="D3" s="11"/>
      <c r="E3" s="518">
        <v>2017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290</v>
      </c>
      <c r="J4" s="434" t="s">
        <v>291</v>
      </c>
    </row>
    <row r="5" spans="1:10" ht="14.4" customHeight="1" x14ac:dyDescent="0.3">
      <c r="A5" s="221" t="str">
        <f>HYPERLINK("#'Léky Žádanky'!A1","Léky (Kč)")</f>
        <v>Léky (Kč)</v>
      </c>
      <c r="B5" s="31">
        <v>4093.5982200000017</v>
      </c>
      <c r="C5" s="33">
        <v>4531.60491</v>
      </c>
      <c r="D5" s="12"/>
      <c r="E5" s="226">
        <v>4953.5729000000001</v>
      </c>
      <c r="F5" s="32">
        <v>5237.1275820617675</v>
      </c>
      <c r="G5" s="225">
        <f>E5-F5</f>
        <v>-283.55468206176738</v>
      </c>
      <c r="H5" s="231">
        <f>IF(F5&lt;0.00000001,"",E5/F5)</f>
        <v>0.94585683132238363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44215.490410000013</v>
      </c>
      <c r="C6" s="35">
        <v>42576.327590000008</v>
      </c>
      <c r="D6" s="12"/>
      <c r="E6" s="227">
        <v>39751.056810000009</v>
      </c>
      <c r="F6" s="34">
        <v>45315.911383087157</v>
      </c>
      <c r="G6" s="228">
        <f>E6-F6</f>
        <v>-5564.8545730871483</v>
      </c>
      <c r="H6" s="232">
        <f>IF(F6&lt;0.00000001,"",E6/F6)</f>
        <v>0.87719866150228043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41799.493339999994</v>
      </c>
      <c r="C7" s="35">
        <v>44251.113059999996</v>
      </c>
      <c r="D7" s="12"/>
      <c r="E7" s="227">
        <v>48495.479609999995</v>
      </c>
      <c r="F7" s="34">
        <v>45828</v>
      </c>
      <c r="G7" s="228">
        <f>E7-F7</f>
        <v>2667.4796099999949</v>
      </c>
      <c r="H7" s="232">
        <f>IF(F7&lt;0.00000001,"",E7/F7)</f>
        <v>1.0582063282272844</v>
      </c>
    </row>
    <row r="8" spans="1:10" ht="14.4" customHeight="1" thickBot="1" x14ac:dyDescent="0.35">
      <c r="A8" s="1" t="s">
        <v>96</v>
      </c>
      <c r="B8" s="15">
        <v>13200.341700000012</v>
      </c>
      <c r="C8" s="37">
        <v>13276.261210000004</v>
      </c>
      <c r="D8" s="12"/>
      <c r="E8" s="229">
        <v>13560.47666</v>
      </c>
      <c r="F8" s="36">
        <v>13345.17555274583</v>
      </c>
      <c r="G8" s="230">
        <f>E8-F8</f>
        <v>215.30110725417035</v>
      </c>
      <c r="H8" s="233">
        <f>IF(F8&lt;0.00000001,"",E8/F8)</f>
        <v>1.0161332540290091</v>
      </c>
    </row>
    <row r="9" spans="1:10" ht="14.4" customHeight="1" thickBot="1" x14ac:dyDescent="0.35">
      <c r="A9" s="2" t="s">
        <v>97</v>
      </c>
      <c r="B9" s="3">
        <v>103308.92367000002</v>
      </c>
      <c r="C9" s="39">
        <v>104635.30677</v>
      </c>
      <c r="D9" s="12"/>
      <c r="E9" s="3">
        <v>106760.58598</v>
      </c>
      <c r="F9" s="38">
        <v>109726.21451789475</v>
      </c>
      <c r="G9" s="38">
        <f>E9-F9</f>
        <v>-2965.6285378947505</v>
      </c>
      <c r="H9" s="234">
        <f>IF(F9&lt;0.00000001,"",E9/F9)</f>
        <v>0.97297247015287214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1545.7279500000004</v>
      </c>
      <c r="C11" s="33">
        <f>IF(ISERROR(VLOOKUP("Celkem:",'ZV Vykáz.-A'!A:H,5,0)),0,VLOOKUP("Celkem:",'ZV Vykáz.-A'!A:H,5,0)/1000)</f>
        <v>1732.0752000000007</v>
      </c>
      <c r="D11" s="12"/>
      <c r="E11" s="226">
        <f>IF(ISERROR(VLOOKUP("Celkem:",'ZV Vykáz.-A'!A:H,8,0)),0,VLOOKUP("Celkem:",'ZV Vykáz.-A'!A:H,8,0)/1000)</f>
        <v>1813.308410000001</v>
      </c>
      <c r="F11" s="32">
        <f>C11</f>
        <v>1732.0752000000007</v>
      </c>
      <c r="G11" s="225">
        <f>E11-F11</f>
        <v>81.233210000000327</v>
      </c>
      <c r="H11" s="231">
        <f>IF(F11&lt;0.00000001,"",E11/F11)</f>
        <v>1.0468993551781125</v>
      </c>
      <c r="I11" s="225">
        <f>E11-B11</f>
        <v>267.58046000000058</v>
      </c>
      <c r="J11" s="231">
        <f>IF(B11&lt;0.00000001,"",E11/B11)</f>
        <v>1.1731096730184638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117831.69000000002</v>
      </c>
      <c r="C12" s="37">
        <f>IF(ISERROR(VLOOKUP("Celkem",CaseMix!A:D,3,0)),0,VLOOKUP("Celkem",CaseMix!A:D,3,0)*30)</f>
        <v>116844.56999999999</v>
      </c>
      <c r="D12" s="12"/>
      <c r="E12" s="229">
        <f>IF(ISERROR(VLOOKUP("Celkem",CaseMix!A:D,4,0)),0,VLOOKUP("Celkem",CaseMix!A:D,4,0)*30)</f>
        <v>114825.48</v>
      </c>
      <c r="F12" s="36">
        <f>C12</f>
        <v>116844.56999999999</v>
      </c>
      <c r="G12" s="230">
        <f>E12-F12</f>
        <v>-2019.0899999999965</v>
      </c>
      <c r="H12" s="233">
        <f>IF(F12&lt;0.00000001,"",E12/F12)</f>
        <v>0.98271986451745252</v>
      </c>
      <c r="I12" s="230">
        <f>E12-B12</f>
        <v>-3006.210000000021</v>
      </c>
      <c r="J12" s="233">
        <f>IF(B12&lt;0.00000001,"",E12/B12)</f>
        <v>0.97448725381092283</v>
      </c>
    </row>
    <row r="13" spans="1:10" ht="14.4" customHeight="1" thickBot="1" x14ac:dyDescent="0.35">
      <c r="A13" s="4" t="s">
        <v>100</v>
      </c>
      <c r="B13" s="9">
        <f>SUM(B11:B12)</f>
        <v>119377.41795000002</v>
      </c>
      <c r="C13" s="41">
        <f>SUM(C11:C12)</f>
        <v>118576.6452</v>
      </c>
      <c r="D13" s="12"/>
      <c r="E13" s="9">
        <f>SUM(E11:E12)</f>
        <v>116638.78840999999</v>
      </c>
      <c r="F13" s="40">
        <f>SUM(F11:F12)</f>
        <v>118576.6452</v>
      </c>
      <c r="G13" s="40">
        <f>E13-F13</f>
        <v>-1937.8567900000053</v>
      </c>
      <c r="H13" s="235">
        <f>IF(F13&lt;0.00000001,"",E13/F13)</f>
        <v>0.98365734848771047</v>
      </c>
      <c r="I13" s="40">
        <f>SUM(I11:I12)</f>
        <v>-2738.6295400000204</v>
      </c>
      <c r="J13" s="235">
        <f>IF(B13&lt;0.00000001,"",E13/B13)</f>
        <v>0.977059065382474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1.1555382992017964</v>
      </c>
      <c r="C15" s="43">
        <f>IF(C9=0,"",C13/C9)</f>
        <v>1.133237421099597</v>
      </c>
      <c r="D15" s="12"/>
      <c r="E15" s="10">
        <f>IF(E9=0,"",E13/E9)</f>
        <v>1.092526678636351</v>
      </c>
      <c r="F15" s="42">
        <f>IF(F9=0,"",F13/F9)</f>
        <v>1.0806592182277632</v>
      </c>
      <c r="G15" s="42">
        <f>IF(ISERROR(F15-E15),"",E15-F15)</f>
        <v>1.1867460408587771E-2</v>
      </c>
      <c r="H15" s="236">
        <f>IF(ISERROR(F15-E15),"",IF(F15&lt;0.00000001,"",E15/F15))</f>
        <v>1.0109816861860021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289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329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11121054</v>
      </c>
      <c r="C3" s="344">
        <f t="shared" ref="C3:L3" si="0">SUBTOTAL(9,C6:C1048576)</f>
        <v>21.215383582385464</v>
      </c>
      <c r="D3" s="344">
        <f t="shared" si="0"/>
        <v>11937939</v>
      </c>
      <c r="E3" s="344">
        <f t="shared" si="0"/>
        <v>10</v>
      </c>
      <c r="F3" s="344">
        <f t="shared" si="0"/>
        <v>10221712</v>
      </c>
      <c r="G3" s="347">
        <f>IF(D3&lt;&gt;0,F3/D3,"")</f>
        <v>0.8562375800378943</v>
      </c>
      <c r="H3" s="343">
        <f t="shared" si="0"/>
        <v>3534948.6699999995</v>
      </c>
      <c r="I3" s="344">
        <f t="shared" si="0"/>
        <v>0.63155575018117438</v>
      </c>
      <c r="J3" s="344">
        <f t="shared" si="0"/>
        <v>5607079.0599999977</v>
      </c>
      <c r="K3" s="344">
        <f t="shared" si="0"/>
        <v>2</v>
      </c>
      <c r="L3" s="344">
        <f t="shared" si="0"/>
        <v>4826084.5199999949</v>
      </c>
      <c r="M3" s="345">
        <f>IF(J3&lt;&gt;0,L3/J3,"")</f>
        <v>0.86071276476704373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5"/>
      <c r="B5" s="996">
        <v>2015</v>
      </c>
      <c r="C5" s="997"/>
      <c r="D5" s="997">
        <v>2016</v>
      </c>
      <c r="E5" s="997"/>
      <c r="F5" s="997">
        <v>2017</v>
      </c>
      <c r="G5" s="905" t="s">
        <v>2</v>
      </c>
      <c r="H5" s="996">
        <v>2015</v>
      </c>
      <c r="I5" s="997"/>
      <c r="J5" s="997">
        <v>2016</v>
      </c>
      <c r="K5" s="997"/>
      <c r="L5" s="997">
        <v>2017</v>
      </c>
      <c r="M5" s="905" t="s">
        <v>2</v>
      </c>
    </row>
    <row r="6" spans="1:13" ht="14.4" customHeight="1" x14ac:dyDescent="0.3">
      <c r="A6" s="856" t="s">
        <v>3962</v>
      </c>
      <c r="B6" s="887">
        <v>259</v>
      </c>
      <c r="C6" s="825"/>
      <c r="D6" s="887"/>
      <c r="E6" s="825"/>
      <c r="F6" s="887">
        <v>0</v>
      </c>
      <c r="G6" s="830"/>
      <c r="H6" s="887"/>
      <c r="I6" s="825"/>
      <c r="J6" s="887"/>
      <c r="K6" s="825"/>
      <c r="L6" s="887"/>
      <c r="M6" s="231"/>
    </row>
    <row r="7" spans="1:13" ht="14.4" customHeight="1" x14ac:dyDescent="0.3">
      <c r="A7" s="857" t="s">
        <v>2054</v>
      </c>
      <c r="B7" s="889">
        <v>469245</v>
      </c>
      <c r="C7" s="832">
        <v>1.0136807859809207</v>
      </c>
      <c r="D7" s="889">
        <v>462912</v>
      </c>
      <c r="E7" s="832">
        <v>1</v>
      </c>
      <c r="F7" s="889">
        <v>501424</v>
      </c>
      <c r="G7" s="837">
        <v>1.0831950781141988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3972</v>
      </c>
      <c r="B8" s="889">
        <v>1121</v>
      </c>
      <c r="C8" s="832"/>
      <c r="D8" s="889"/>
      <c r="E8" s="832"/>
      <c r="F8" s="889"/>
      <c r="G8" s="837"/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4968</v>
      </c>
      <c r="B9" s="889"/>
      <c r="C9" s="832"/>
      <c r="D9" s="889">
        <v>19498</v>
      </c>
      <c r="E9" s="832">
        <v>1</v>
      </c>
      <c r="F9" s="889">
        <v>52116</v>
      </c>
      <c r="G9" s="837">
        <v>2.6728895271309878</v>
      </c>
      <c r="H9" s="889"/>
      <c r="I9" s="832"/>
      <c r="J9" s="889">
        <v>9871.42</v>
      </c>
      <c r="K9" s="832">
        <v>1</v>
      </c>
      <c r="L9" s="889">
        <v>23176.260000000002</v>
      </c>
      <c r="M9" s="838">
        <v>2.3478141949182594</v>
      </c>
    </row>
    <row r="10" spans="1:13" ht="14.4" customHeight="1" x14ac:dyDescent="0.3">
      <c r="A10" s="857" t="s">
        <v>3984</v>
      </c>
      <c r="B10" s="889">
        <v>163261</v>
      </c>
      <c r="C10" s="832">
        <v>1.0293234978879011</v>
      </c>
      <c r="D10" s="889">
        <v>158610</v>
      </c>
      <c r="E10" s="832">
        <v>1</v>
      </c>
      <c r="F10" s="889">
        <v>185625</v>
      </c>
      <c r="G10" s="837">
        <v>1.1703234348401741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4969</v>
      </c>
      <c r="B11" s="889">
        <v>662893</v>
      </c>
      <c r="C11" s="832">
        <v>0.93735797724242176</v>
      </c>
      <c r="D11" s="889">
        <v>707193</v>
      </c>
      <c r="E11" s="832">
        <v>1</v>
      </c>
      <c r="F11" s="889">
        <v>721444</v>
      </c>
      <c r="G11" s="837">
        <v>1.0201515003683577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4970</v>
      </c>
      <c r="B12" s="889">
        <v>4757782</v>
      </c>
      <c r="C12" s="832">
        <v>0.93864533343855272</v>
      </c>
      <c r="D12" s="889">
        <v>5068775</v>
      </c>
      <c r="E12" s="832">
        <v>1</v>
      </c>
      <c r="F12" s="889">
        <v>4820973</v>
      </c>
      <c r="G12" s="837">
        <v>0.95111205370133811</v>
      </c>
      <c r="H12" s="889">
        <v>3534948.6699999995</v>
      </c>
      <c r="I12" s="832">
        <v>0.63155575018117438</v>
      </c>
      <c r="J12" s="889">
        <v>5597207.6399999978</v>
      </c>
      <c r="K12" s="832">
        <v>1</v>
      </c>
      <c r="L12" s="889">
        <v>4802908.2599999951</v>
      </c>
      <c r="M12" s="838">
        <v>0.85809006363751716</v>
      </c>
    </row>
    <row r="13" spans="1:13" ht="14.4" customHeight="1" x14ac:dyDescent="0.3">
      <c r="A13" s="857" t="s">
        <v>4971</v>
      </c>
      <c r="B13" s="889">
        <v>679807</v>
      </c>
      <c r="C13" s="832">
        <v>1.2704701887370744</v>
      </c>
      <c r="D13" s="889">
        <v>535083</v>
      </c>
      <c r="E13" s="832">
        <v>1</v>
      </c>
      <c r="F13" s="889">
        <v>541832</v>
      </c>
      <c r="G13" s="837">
        <v>1.0126129964883952</v>
      </c>
      <c r="H13" s="889"/>
      <c r="I13" s="832"/>
      <c r="J13" s="889"/>
      <c r="K13" s="832"/>
      <c r="L13" s="889"/>
      <c r="M13" s="838"/>
    </row>
    <row r="14" spans="1:13" ht="14.4" customHeight="1" x14ac:dyDescent="0.3">
      <c r="A14" s="857" t="s">
        <v>4972</v>
      </c>
      <c r="B14" s="889">
        <v>955916</v>
      </c>
      <c r="C14" s="832">
        <v>1.0712824018558573</v>
      </c>
      <c r="D14" s="889">
        <v>892310</v>
      </c>
      <c r="E14" s="832">
        <v>1</v>
      </c>
      <c r="F14" s="889">
        <v>687134</v>
      </c>
      <c r="G14" s="837">
        <v>0.77006197397765352</v>
      </c>
      <c r="H14" s="889"/>
      <c r="I14" s="832"/>
      <c r="J14" s="889"/>
      <c r="K14" s="832"/>
      <c r="L14" s="889"/>
      <c r="M14" s="838"/>
    </row>
    <row r="15" spans="1:13" ht="14.4" customHeight="1" x14ac:dyDescent="0.3">
      <c r="A15" s="857" t="s">
        <v>4973</v>
      </c>
      <c r="B15" s="889">
        <v>352488</v>
      </c>
      <c r="C15" s="832">
        <v>0.98101906999009203</v>
      </c>
      <c r="D15" s="889">
        <v>359308</v>
      </c>
      <c r="E15" s="832">
        <v>1</v>
      </c>
      <c r="F15" s="889">
        <v>380337</v>
      </c>
      <c r="G15" s="837">
        <v>1.0585263896155943</v>
      </c>
      <c r="H15" s="889"/>
      <c r="I15" s="832"/>
      <c r="J15" s="889"/>
      <c r="K15" s="832"/>
      <c r="L15" s="889"/>
      <c r="M15" s="838"/>
    </row>
    <row r="16" spans="1:13" ht="14.4" customHeight="1" x14ac:dyDescent="0.3">
      <c r="A16" s="857" t="s">
        <v>4974</v>
      </c>
      <c r="B16" s="889">
        <v>13442</v>
      </c>
      <c r="C16" s="832">
        <v>13.152641878669275</v>
      </c>
      <c r="D16" s="889">
        <v>1022</v>
      </c>
      <c r="E16" s="832">
        <v>1</v>
      </c>
      <c r="F16" s="889">
        <v>2178</v>
      </c>
      <c r="G16" s="837">
        <v>2.131115459882583</v>
      </c>
      <c r="H16" s="889"/>
      <c r="I16" s="832"/>
      <c r="J16" s="889"/>
      <c r="K16" s="832"/>
      <c r="L16" s="889"/>
      <c r="M16" s="838"/>
    </row>
    <row r="17" spans="1:13" ht="14.4" customHeight="1" thickBot="1" x14ac:dyDescent="0.35">
      <c r="A17" s="893" t="s">
        <v>4975</v>
      </c>
      <c r="B17" s="891">
        <v>3064840</v>
      </c>
      <c r="C17" s="840">
        <v>0.82096244858337075</v>
      </c>
      <c r="D17" s="891">
        <v>3733228</v>
      </c>
      <c r="E17" s="840">
        <v>1</v>
      </c>
      <c r="F17" s="891">
        <v>2328649</v>
      </c>
      <c r="G17" s="845">
        <v>0.623762866880887</v>
      </c>
      <c r="H17" s="891"/>
      <c r="I17" s="840"/>
      <c r="J17" s="891"/>
      <c r="K17" s="840"/>
      <c r="L17" s="891"/>
      <c r="M17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7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5667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329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33234.460000000006</v>
      </c>
      <c r="G3" s="211">
        <f t="shared" si="0"/>
        <v>14656002.670000002</v>
      </c>
      <c r="H3" s="212"/>
      <c r="I3" s="212"/>
      <c r="J3" s="207">
        <f t="shared" si="0"/>
        <v>34424.730000000003</v>
      </c>
      <c r="K3" s="211">
        <f t="shared" si="0"/>
        <v>17545018.059999999</v>
      </c>
      <c r="L3" s="212"/>
      <c r="M3" s="212"/>
      <c r="N3" s="207">
        <f t="shared" si="0"/>
        <v>33159.89</v>
      </c>
      <c r="O3" s="211">
        <f t="shared" si="0"/>
        <v>15047796.52</v>
      </c>
      <c r="P3" s="177">
        <f>IF(K3=0,"",O3/K3)</f>
        <v>0.8576677703345722</v>
      </c>
      <c r="Q3" s="209">
        <f>IF(N3=0,"",O3/N3)</f>
        <v>453.7951277884215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2016</v>
      </c>
      <c r="K4" s="640"/>
      <c r="L4" s="210"/>
      <c r="M4" s="210"/>
      <c r="N4" s="639">
        <v>2017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3987</v>
      </c>
      <c r="B6" s="825" t="s">
        <v>4976</v>
      </c>
      <c r="C6" s="825" t="s">
        <v>3881</v>
      </c>
      <c r="D6" s="825" t="s">
        <v>4977</v>
      </c>
      <c r="E6" s="825" t="s">
        <v>4978</v>
      </c>
      <c r="F6" s="225">
        <v>1</v>
      </c>
      <c r="G6" s="225">
        <v>259</v>
      </c>
      <c r="H6" s="225"/>
      <c r="I6" s="225">
        <v>259</v>
      </c>
      <c r="J6" s="225"/>
      <c r="K6" s="225"/>
      <c r="L6" s="225"/>
      <c r="M6" s="225"/>
      <c r="N6" s="225">
        <v>0</v>
      </c>
      <c r="O6" s="225">
        <v>0</v>
      </c>
      <c r="P6" s="830"/>
      <c r="Q6" s="848"/>
    </row>
    <row r="7" spans="1:17" ht="14.4" customHeight="1" x14ac:dyDescent="0.3">
      <c r="A7" s="831" t="s">
        <v>575</v>
      </c>
      <c r="B7" s="832" t="s">
        <v>4776</v>
      </c>
      <c r="C7" s="832" t="s">
        <v>3881</v>
      </c>
      <c r="D7" s="832" t="s">
        <v>4777</v>
      </c>
      <c r="E7" s="832" t="s">
        <v>4778</v>
      </c>
      <c r="F7" s="849">
        <v>624</v>
      </c>
      <c r="G7" s="849">
        <v>469245</v>
      </c>
      <c r="H7" s="849">
        <v>1.0136807859809207</v>
      </c>
      <c r="I7" s="849">
        <v>751.99519230769226</v>
      </c>
      <c r="J7" s="849">
        <v>579</v>
      </c>
      <c r="K7" s="849">
        <v>462912</v>
      </c>
      <c r="L7" s="849">
        <v>1</v>
      </c>
      <c r="M7" s="849">
        <v>799.50259067357513</v>
      </c>
      <c r="N7" s="849">
        <v>626</v>
      </c>
      <c r="O7" s="849">
        <v>501424</v>
      </c>
      <c r="P7" s="837">
        <v>1.0831950781141988</v>
      </c>
      <c r="Q7" s="850">
        <v>800.99680511182112</v>
      </c>
    </row>
    <row r="8" spans="1:17" ht="14.4" customHeight="1" x14ac:dyDescent="0.3">
      <c r="A8" s="831" t="s">
        <v>4786</v>
      </c>
      <c r="B8" s="832" t="s">
        <v>4776</v>
      </c>
      <c r="C8" s="832" t="s">
        <v>3881</v>
      </c>
      <c r="D8" s="832" t="s">
        <v>4979</v>
      </c>
      <c r="E8" s="832" t="s">
        <v>4980</v>
      </c>
      <c r="F8" s="849">
        <v>1</v>
      </c>
      <c r="G8" s="849">
        <v>1121</v>
      </c>
      <c r="H8" s="849"/>
      <c r="I8" s="849">
        <v>1121</v>
      </c>
      <c r="J8" s="849"/>
      <c r="K8" s="849"/>
      <c r="L8" s="849"/>
      <c r="M8" s="849"/>
      <c r="N8" s="849"/>
      <c r="O8" s="849"/>
      <c r="P8" s="837"/>
      <c r="Q8" s="850"/>
    </row>
    <row r="9" spans="1:17" ht="14.4" customHeight="1" x14ac:dyDescent="0.3">
      <c r="A9" s="831" t="s">
        <v>4981</v>
      </c>
      <c r="B9" s="832" t="s">
        <v>4982</v>
      </c>
      <c r="C9" s="832" t="s">
        <v>3885</v>
      </c>
      <c r="D9" s="832" t="s">
        <v>4983</v>
      </c>
      <c r="E9" s="832" t="s">
        <v>4984</v>
      </c>
      <c r="F9" s="849"/>
      <c r="G9" s="849"/>
      <c r="H9" s="849"/>
      <c r="I9" s="849"/>
      <c r="J9" s="849"/>
      <c r="K9" s="849"/>
      <c r="L9" s="849"/>
      <c r="M9" s="849"/>
      <c r="N9" s="849">
        <v>0.45</v>
      </c>
      <c r="O9" s="849">
        <v>904.34</v>
      </c>
      <c r="P9" s="837"/>
      <c r="Q9" s="850">
        <v>2009.6444444444444</v>
      </c>
    </row>
    <row r="10" spans="1:17" ht="14.4" customHeight="1" x14ac:dyDescent="0.3">
      <c r="A10" s="831" t="s">
        <v>4981</v>
      </c>
      <c r="B10" s="832" t="s">
        <v>4982</v>
      </c>
      <c r="C10" s="832" t="s">
        <v>3885</v>
      </c>
      <c r="D10" s="832" t="s">
        <v>4985</v>
      </c>
      <c r="E10" s="832" t="s">
        <v>4986</v>
      </c>
      <c r="F10" s="849"/>
      <c r="G10" s="849"/>
      <c r="H10" s="849"/>
      <c r="I10" s="849"/>
      <c r="J10" s="849">
        <v>0.02</v>
      </c>
      <c r="K10" s="849">
        <v>177.08</v>
      </c>
      <c r="L10" s="849">
        <v>1</v>
      </c>
      <c r="M10" s="849">
        <v>8854</v>
      </c>
      <c r="N10" s="849"/>
      <c r="O10" s="849"/>
      <c r="P10" s="837"/>
      <c r="Q10" s="850"/>
    </row>
    <row r="11" spans="1:17" ht="14.4" customHeight="1" x14ac:dyDescent="0.3">
      <c r="A11" s="831" t="s">
        <v>4981</v>
      </c>
      <c r="B11" s="832" t="s">
        <v>4982</v>
      </c>
      <c r="C11" s="832" t="s">
        <v>3885</v>
      </c>
      <c r="D11" s="832" t="s">
        <v>4987</v>
      </c>
      <c r="E11" s="832" t="s">
        <v>4986</v>
      </c>
      <c r="F11" s="849"/>
      <c r="G11" s="849"/>
      <c r="H11" s="849"/>
      <c r="I11" s="849"/>
      <c r="J11" s="849">
        <v>0.5</v>
      </c>
      <c r="K11" s="849">
        <v>885.4</v>
      </c>
      <c r="L11" s="849">
        <v>1</v>
      </c>
      <c r="M11" s="849">
        <v>1770.8</v>
      </c>
      <c r="N11" s="849">
        <v>0.25</v>
      </c>
      <c r="O11" s="849">
        <v>454.76</v>
      </c>
      <c r="P11" s="837">
        <v>0.51362096227693699</v>
      </c>
      <c r="Q11" s="850">
        <v>1819.04</v>
      </c>
    </row>
    <row r="12" spans="1:17" ht="14.4" customHeight="1" x14ac:dyDescent="0.3">
      <c r="A12" s="831" t="s">
        <v>4981</v>
      </c>
      <c r="B12" s="832" t="s">
        <v>4982</v>
      </c>
      <c r="C12" s="832" t="s">
        <v>3885</v>
      </c>
      <c r="D12" s="832" t="s">
        <v>4988</v>
      </c>
      <c r="E12" s="832" t="s">
        <v>4989</v>
      </c>
      <c r="F12" s="849"/>
      <c r="G12" s="849"/>
      <c r="H12" s="849"/>
      <c r="I12" s="849"/>
      <c r="J12" s="849"/>
      <c r="K12" s="849"/>
      <c r="L12" s="849"/>
      <c r="M12" s="849"/>
      <c r="N12" s="849">
        <v>0.05</v>
      </c>
      <c r="O12" s="849">
        <v>45.19</v>
      </c>
      <c r="P12" s="837"/>
      <c r="Q12" s="850">
        <v>903.8</v>
      </c>
    </row>
    <row r="13" spans="1:17" ht="14.4" customHeight="1" x14ac:dyDescent="0.3">
      <c r="A13" s="831" t="s">
        <v>4981</v>
      </c>
      <c r="B13" s="832" t="s">
        <v>4982</v>
      </c>
      <c r="C13" s="832" t="s">
        <v>4107</v>
      </c>
      <c r="D13" s="832" t="s">
        <v>4990</v>
      </c>
      <c r="E13" s="832" t="s">
        <v>4991</v>
      </c>
      <c r="F13" s="849"/>
      <c r="G13" s="849"/>
      <c r="H13" s="849"/>
      <c r="I13" s="849"/>
      <c r="J13" s="849">
        <v>626</v>
      </c>
      <c r="K13" s="849">
        <v>2140.92</v>
      </c>
      <c r="L13" s="849">
        <v>1</v>
      </c>
      <c r="M13" s="849">
        <v>3.42</v>
      </c>
      <c r="N13" s="849"/>
      <c r="O13" s="849"/>
      <c r="P13" s="837"/>
      <c r="Q13" s="850"/>
    </row>
    <row r="14" spans="1:17" ht="14.4" customHeight="1" x14ac:dyDescent="0.3">
      <c r="A14" s="831" t="s">
        <v>4981</v>
      </c>
      <c r="B14" s="832" t="s">
        <v>4982</v>
      </c>
      <c r="C14" s="832" t="s">
        <v>4107</v>
      </c>
      <c r="D14" s="832" t="s">
        <v>4992</v>
      </c>
      <c r="E14" s="832" t="s">
        <v>4993</v>
      </c>
      <c r="F14" s="849"/>
      <c r="G14" s="849"/>
      <c r="H14" s="849"/>
      <c r="I14" s="849"/>
      <c r="J14" s="849">
        <v>202</v>
      </c>
      <c r="K14" s="849">
        <v>6668.02</v>
      </c>
      <c r="L14" s="849">
        <v>1</v>
      </c>
      <c r="M14" s="849">
        <v>33.010000000000005</v>
      </c>
      <c r="N14" s="849">
        <v>457</v>
      </c>
      <c r="O14" s="849">
        <v>15260.29</v>
      </c>
      <c r="P14" s="837">
        <v>2.2885789184795486</v>
      </c>
      <c r="Q14" s="850">
        <v>33.392319474835887</v>
      </c>
    </row>
    <row r="15" spans="1:17" ht="14.4" customHeight="1" x14ac:dyDescent="0.3">
      <c r="A15" s="831" t="s">
        <v>4981</v>
      </c>
      <c r="B15" s="832" t="s">
        <v>4982</v>
      </c>
      <c r="C15" s="832" t="s">
        <v>4107</v>
      </c>
      <c r="D15" s="832" t="s">
        <v>4994</v>
      </c>
      <c r="E15" s="832" t="s">
        <v>4995</v>
      </c>
      <c r="F15" s="849"/>
      <c r="G15" s="849"/>
      <c r="H15" s="849"/>
      <c r="I15" s="849"/>
      <c r="J15" s="849"/>
      <c r="K15" s="849"/>
      <c r="L15" s="849"/>
      <c r="M15" s="849"/>
      <c r="N15" s="849">
        <v>114</v>
      </c>
      <c r="O15" s="849">
        <v>6511.68</v>
      </c>
      <c r="P15" s="837"/>
      <c r="Q15" s="850">
        <v>57.120000000000005</v>
      </c>
    </row>
    <row r="16" spans="1:17" ht="14.4" customHeight="1" x14ac:dyDescent="0.3">
      <c r="A16" s="831" t="s">
        <v>4981</v>
      </c>
      <c r="B16" s="832" t="s">
        <v>4982</v>
      </c>
      <c r="C16" s="832" t="s">
        <v>3881</v>
      </c>
      <c r="D16" s="832" t="s">
        <v>4996</v>
      </c>
      <c r="E16" s="832" t="s">
        <v>4997</v>
      </c>
      <c r="F16" s="849"/>
      <c r="G16" s="849"/>
      <c r="H16" s="849"/>
      <c r="I16" s="849"/>
      <c r="J16" s="849">
        <v>2</v>
      </c>
      <c r="K16" s="849">
        <v>3650</v>
      </c>
      <c r="L16" s="849">
        <v>1</v>
      </c>
      <c r="M16" s="849">
        <v>1825</v>
      </c>
      <c r="N16" s="849"/>
      <c r="O16" s="849"/>
      <c r="P16" s="837"/>
      <c r="Q16" s="850"/>
    </row>
    <row r="17" spans="1:17" ht="14.4" customHeight="1" x14ac:dyDescent="0.3">
      <c r="A17" s="831" t="s">
        <v>4981</v>
      </c>
      <c r="B17" s="832" t="s">
        <v>4982</v>
      </c>
      <c r="C17" s="832" t="s">
        <v>3881</v>
      </c>
      <c r="D17" s="832" t="s">
        <v>4998</v>
      </c>
      <c r="E17" s="832" t="s">
        <v>4999</v>
      </c>
      <c r="F17" s="849"/>
      <c r="G17" s="849"/>
      <c r="H17" s="849"/>
      <c r="I17" s="849"/>
      <c r="J17" s="849"/>
      <c r="K17" s="849"/>
      <c r="L17" s="849"/>
      <c r="M17" s="849"/>
      <c r="N17" s="849">
        <v>1</v>
      </c>
      <c r="O17" s="849">
        <v>8595</v>
      </c>
      <c r="P17" s="837"/>
      <c r="Q17" s="850">
        <v>8595</v>
      </c>
    </row>
    <row r="18" spans="1:17" ht="14.4" customHeight="1" x14ac:dyDescent="0.3">
      <c r="A18" s="831" t="s">
        <v>4981</v>
      </c>
      <c r="B18" s="832" t="s">
        <v>4982</v>
      </c>
      <c r="C18" s="832" t="s">
        <v>3881</v>
      </c>
      <c r="D18" s="832" t="s">
        <v>5000</v>
      </c>
      <c r="E18" s="832" t="s">
        <v>5001</v>
      </c>
      <c r="F18" s="849"/>
      <c r="G18" s="849"/>
      <c r="H18" s="849"/>
      <c r="I18" s="849"/>
      <c r="J18" s="849">
        <v>1</v>
      </c>
      <c r="K18" s="849">
        <v>14506</v>
      </c>
      <c r="L18" s="849">
        <v>1</v>
      </c>
      <c r="M18" s="849">
        <v>14506</v>
      </c>
      <c r="N18" s="849">
        <v>3</v>
      </c>
      <c r="O18" s="849">
        <v>43521</v>
      </c>
      <c r="P18" s="837">
        <v>3.000206810974769</v>
      </c>
      <c r="Q18" s="850">
        <v>14507</v>
      </c>
    </row>
    <row r="19" spans="1:17" ht="14.4" customHeight="1" x14ac:dyDescent="0.3">
      <c r="A19" s="831" t="s">
        <v>4981</v>
      </c>
      <c r="B19" s="832" t="s">
        <v>4982</v>
      </c>
      <c r="C19" s="832" t="s">
        <v>3881</v>
      </c>
      <c r="D19" s="832" t="s">
        <v>5002</v>
      </c>
      <c r="E19" s="832" t="s">
        <v>5003</v>
      </c>
      <c r="F19" s="849"/>
      <c r="G19" s="849"/>
      <c r="H19" s="849"/>
      <c r="I19" s="849"/>
      <c r="J19" s="849">
        <v>1</v>
      </c>
      <c r="K19" s="849">
        <v>1342</v>
      </c>
      <c r="L19" s="849">
        <v>1</v>
      </c>
      <c r="M19" s="849">
        <v>1342</v>
      </c>
      <c r="N19" s="849"/>
      <c r="O19" s="849"/>
      <c r="P19" s="837"/>
      <c r="Q19" s="850"/>
    </row>
    <row r="20" spans="1:17" ht="14.4" customHeight="1" x14ac:dyDescent="0.3">
      <c r="A20" s="831" t="s">
        <v>4798</v>
      </c>
      <c r="B20" s="832" t="s">
        <v>5004</v>
      </c>
      <c r="C20" s="832" t="s">
        <v>3881</v>
      </c>
      <c r="D20" s="832" t="s">
        <v>5005</v>
      </c>
      <c r="E20" s="832" t="s">
        <v>5006</v>
      </c>
      <c r="F20" s="849"/>
      <c r="G20" s="849"/>
      <c r="H20" s="849"/>
      <c r="I20" s="849"/>
      <c r="J20" s="849">
        <v>2</v>
      </c>
      <c r="K20" s="849">
        <v>25586</v>
      </c>
      <c r="L20" s="849">
        <v>1</v>
      </c>
      <c r="M20" s="849">
        <v>12793</v>
      </c>
      <c r="N20" s="849">
        <v>3</v>
      </c>
      <c r="O20" s="849">
        <v>38382</v>
      </c>
      <c r="P20" s="837">
        <v>1.5001172516219807</v>
      </c>
      <c r="Q20" s="850">
        <v>12794</v>
      </c>
    </row>
    <row r="21" spans="1:17" ht="14.4" customHeight="1" x14ac:dyDescent="0.3">
      <c r="A21" s="831" t="s">
        <v>4798</v>
      </c>
      <c r="B21" s="832" t="s">
        <v>5004</v>
      </c>
      <c r="C21" s="832" t="s">
        <v>3881</v>
      </c>
      <c r="D21" s="832" t="s">
        <v>5007</v>
      </c>
      <c r="E21" s="832" t="s">
        <v>5008</v>
      </c>
      <c r="F21" s="849">
        <v>2</v>
      </c>
      <c r="G21" s="849">
        <v>2536</v>
      </c>
      <c r="H21" s="849"/>
      <c r="I21" s="849">
        <v>1268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4798</v>
      </c>
      <c r="B22" s="832" t="s">
        <v>5004</v>
      </c>
      <c r="C22" s="832" t="s">
        <v>3881</v>
      </c>
      <c r="D22" s="832" t="s">
        <v>5009</v>
      </c>
      <c r="E22" s="832" t="s">
        <v>5010</v>
      </c>
      <c r="F22" s="849">
        <v>4</v>
      </c>
      <c r="G22" s="849">
        <v>4032</v>
      </c>
      <c r="H22" s="849"/>
      <c r="I22" s="849">
        <v>1008</v>
      </c>
      <c r="J22" s="849"/>
      <c r="K22" s="849"/>
      <c r="L22" s="849"/>
      <c r="M22" s="849"/>
      <c r="N22" s="849"/>
      <c r="O22" s="849"/>
      <c r="P22" s="837"/>
      <c r="Q22" s="850"/>
    </row>
    <row r="23" spans="1:17" ht="14.4" customHeight="1" x14ac:dyDescent="0.3">
      <c r="A23" s="831" t="s">
        <v>4798</v>
      </c>
      <c r="B23" s="832" t="s">
        <v>5004</v>
      </c>
      <c r="C23" s="832" t="s">
        <v>3881</v>
      </c>
      <c r="D23" s="832" t="s">
        <v>5011</v>
      </c>
      <c r="E23" s="832" t="s">
        <v>5012</v>
      </c>
      <c r="F23" s="849">
        <v>8</v>
      </c>
      <c r="G23" s="849">
        <v>18112</v>
      </c>
      <c r="H23" s="849"/>
      <c r="I23" s="849">
        <v>2264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" customHeight="1" x14ac:dyDescent="0.3">
      <c r="A24" s="831" t="s">
        <v>4798</v>
      </c>
      <c r="B24" s="832" t="s">
        <v>5004</v>
      </c>
      <c r="C24" s="832" t="s">
        <v>3881</v>
      </c>
      <c r="D24" s="832" t="s">
        <v>5013</v>
      </c>
      <c r="E24" s="832" t="s">
        <v>5014</v>
      </c>
      <c r="F24" s="849">
        <v>2</v>
      </c>
      <c r="G24" s="849">
        <v>742</v>
      </c>
      <c r="H24" s="849"/>
      <c r="I24" s="849">
        <v>371</v>
      </c>
      <c r="J24" s="849"/>
      <c r="K24" s="849"/>
      <c r="L24" s="849"/>
      <c r="M24" s="849"/>
      <c r="N24" s="849"/>
      <c r="O24" s="849"/>
      <c r="P24" s="837"/>
      <c r="Q24" s="850"/>
    </row>
    <row r="25" spans="1:17" ht="14.4" customHeight="1" x14ac:dyDescent="0.3">
      <c r="A25" s="831" t="s">
        <v>4798</v>
      </c>
      <c r="B25" s="832" t="s">
        <v>5015</v>
      </c>
      <c r="C25" s="832" t="s">
        <v>3881</v>
      </c>
      <c r="D25" s="832" t="s">
        <v>5016</v>
      </c>
      <c r="E25" s="832" t="s">
        <v>5017</v>
      </c>
      <c r="F25" s="849">
        <v>1</v>
      </c>
      <c r="G25" s="849">
        <v>351</v>
      </c>
      <c r="H25" s="849">
        <v>0.99152542372881358</v>
      </c>
      <c r="I25" s="849">
        <v>351</v>
      </c>
      <c r="J25" s="849">
        <v>1</v>
      </c>
      <c r="K25" s="849">
        <v>354</v>
      </c>
      <c r="L25" s="849">
        <v>1</v>
      </c>
      <c r="M25" s="849">
        <v>354</v>
      </c>
      <c r="N25" s="849">
        <v>27</v>
      </c>
      <c r="O25" s="849">
        <v>9558</v>
      </c>
      <c r="P25" s="837">
        <v>27</v>
      </c>
      <c r="Q25" s="850">
        <v>354</v>
      </c>
    </row>
    <row r="26" spans="1:17" ht="14.4" customHeight="1" x14ac:dyDescent="0.3">
      <c r="A26" s="831" t="s">
        <v>4798</v>
      </c>
      <c r="B26" s="832" t="s">
        <v>5015</v>
      </c>
      <c r="C26" s="832" t="s">
        <v>3881</v>
      </c>
      <c r="D26" s="832" t="s">
        <v>5018</v>
      </c>
      <c r="E26" s="832" t="s">
        <v>5019</v>
      </c>
      <c r="F26" s="849">
        <v>181</v>
      </c>
      <c r="G26" s="849">
        <v>11765</v>
      </c>
      <c r="H26" s="849">
        <v>1.2569444444444444</v>
      </c>
      <c r="I26" s="849">
        <v>65</v>
      </c>
      <c r="J26" s="849">
        <v>144</v>
      </c>
      <c r="K26" s="849">
        <v>9360</v>
      </c>
      <c r="L26" s="849">
        <v>1</v>
      </c>
      <c r="M26" s="849">
        <v>65</v>
      </c>
      <c r="N26" s="849">
        <v>195</v>
      </c>
      <c r="O26" s="849">
        <v>12675</v>
      </c>
      <c r="P26" s="837">
        <v>1.3541666666666667</v>
      </c>
      <c r="Q26" s="850">
        <v>65</v>
      </c>
    </row>
    <row r="27" spans="1:17" ht="14.4" customHeight="1" x14ac:dyDescent="0.3">
      <c r="A27" s="831" t="s">
        <v>4798</v>
      </c>
      <c r="B27" s="832" t="s">
        <v>5015</v>
      </c>
      <c r="C27" s="832" t="s">
        <v>3881</v>
      </c>
      <c r="D27" s="832" t="s">
        <v>5020</v>
      </c>
      <c r="E27" s="832" t="s">
        <v>5021</v>
      </c>
      <c r="F27" s="849"/>
      <c r="G27" s="849"/>
      <c r="H27" s="849"/>
      <c r="I27" s="849"/>
      <c r="J27" s="849">
        <v>5</v>
      </c>
      <c r="K27" s="849">
        <v>2960</v>
      </c>
      <c r="L27" s="849">
        <v>1</v>
      </c>
      <c r="M27" s="849">
        <v>592</v>
      </c>
      <c r="N27" s="849"/>
      <c r="O27" s="849"/>
      <c r="P27" s="837"/>
      <c r="Q27" s="850"/>
    </row>
    <row r="28" spans="1:17" ht="14.4" customHeight="1" x14ac:dyDescent="0.3">
      <c r="A28" s="831" t="s">
        <v>4798</v>
      </c>
      <c r="B28" s="832" t="s">
        <v>5015</v>
      </c>
      <c r="C28" s="832" t="s">
        <v>3881</v>
      </c>
      <c r="D28" s="832" t="s">
        <v>5022</v>
      </c>
      <c r="E28" s="832" t="s">
        <v>5023</v>
      </c>
      <c r="F28" s="849"/>
      <c r="G28" s="849"/>
      <c r="H28" s="849"/>
      <c r="I28" s="849"/>
      <c r="J28" s="849"/>
      <c r="K28" s="849"/>
      <c r="L28" s="849"/>
      <c r="M28" s="849"/>
      <c r="N28" s="849">
        <v>1</v>
      </c>
      <c r="O28" s="849">
        <v>679</v>
      </c>
      <c r="P28" s="837"/>
      <c r="Q28" s="850">
        <v>679</v>
      </c>
    </row>
    <row r="29" spans="1:17" ht="14.4" customHeight="1" x14ac:dyDescent="0.3">
      <c r="A29" s="831" t="s">
        <v>4798</v>
      </c>
      <c r="B29" s="832" t="s">
        <v>5015</v>
      </c>
      <c r="C29" s="832" t="s">
        <v>3881</v>
      </c>
      <c r="D29" s="832" t="s">
        <v>5024</v>
      </c>
      <c r="E29" s="832" t="s">
        <v>5025</v>
      </c>
      <c r="F29" s="849">
        <v>14</v>
      </c>
      <c r="G29" s="849">
        <v>336</v>
      </c>
      <c r="H29" s="849">
        <v>1.4</v>
      </c>
      <c r="I29" s="849">
        <v>24</v>
      </c>
      <c r="J29" s="849">
        <v>10</v>
      </c>
      <c r="K29" s="849">
        <v>240</v>
      </c>
      <c r="L29" s="849">
        <v>1</v>
      </c>
      <c r="M29" s="849">
        <v>24</v>
      </c>
      <c r="N29" s="849">
        <v>16</v>
      </c>
      <c r="O29" s="849">
        <v>384</v>
      </c>
      <c r="P29" s="837">
        <v>1.6</v>
      </c>
      <c r="Q29" s="850">
        <v>24</v>
      </c>
    </row>
    <row r="30" spans="1:17" ht="14.4" customHeight="1" x14ac:dyDescent="0.3">
      <c r="A30" s="831" t="s">
        <v>4798</v>
      </c>
      <c r="B30" s="832" t="s">
        <v>5015</v>
      </c>
      <c r="C30" s="832" t="s">
        <v>3881</v>
      </c>
      <c r="D30" s="832" t="s">
        <v>5026</v>
      </c>
      <c r="E30" s="832" t="s">
        <v>5027</v>
      </c>
      <c r="F30" s="849">
        <v>13</v>
      </c>
      <c r="G30" s="849">
        <v>702</v>
      </c>
      <c r="H30" s="849">
        <v>0.21272727272727274</v>
      </c>
      <c r="I30" s="849">
        <v>54</v>
      </c>
      <c r="J30" s="849">
        <v>60</v>
      </c>
      <c r="K30" s="849">
        <v>3300</v>
      </c>
      <c r="L30" s="849">
        <v>1</v>
      </c>
      <c r="M30" s="849">
        <v>55</v>
      </c>
      <c r="N30" s="849">
        <v>92</v>
      </c>
      <c r="O30" s="849">
        <v>5060</v>
      </c>
      <c r="P30" s="837">
        <v>1.5333333333333334</v>
      </c>
      <c r="Q30" s="850">
        <v>55</v>
      </c>
    </row>
    <row r="31" spans="1:17" ht="14.4" customHeight="1" x14ac:dyDescent="0.3">
      <c r="A31" s="831" t="s">
        <v>4798</v>
      </c>
      <c r="B31" s="832" t="s">
        <v>5015</v>
      </c>
      <c r="C31" s="832" t="s">
        <v>3881</v>
      </c>
      <c r="D31" s="832" t="s">
        <v>5028</v>
      </c>
      <c r="E31" s="832" t="s">
        <v>5029</v>
      </c>
      <c r="F31" s="849">
        <v>821</v>
      </c>
      <c r="G31" s="849">
        <v>63217</v>
      </c>
      <c r="H31" s="849">
        <v>0.91019955654101992</v>
      </c>
      <c r="I31" s="849">
        <v>77</v>
      </c>
      <c r="J31" s="849">
        <v>902</v>
      </c>
      <c r="K31" s="849">
        <v>69454</v>
      </c>
      <c r="L31" s="849">
        <v>1</v>
      </c>
      <c r="M31" s="849">
        <v>77</v>
      </c>
      <c r="N31" s="849">
        <v>901</v>
      </c>
      <c r="O31" s="849">
        <v>69377</v>
      </c>
      <c r="P31" s="837">
        <v>0.99889135254988914</v>
      </c>
      <c r="Q31" s="850">
        <v>77</v>
      </c>
    </row>
    <row r="32" spans="1:17" ht="14.4" customHeight="1" x14ac:dyDescent="0.3">
      <c r="A32" s="831" t="s">
        <v>4798</v>
      </c>
      <c r="B32" s="832" t="s">
        <v>5015</v>
      </c>
      <c r="C32" s="832" t="s">
        <v>3881</v>
      </c>
      <c r="D32" s="832" t="s">
        <v>5030</v>
      </c>
      <c r="E32" s="832" t="s">
        <v>5031</v>
      </c>
      <c r="F32" s="849">
        <v>36</v>
      </c>
      <c r="G32" s="849">
        <v>828</v>
      </c>
      <c r="H32" s="849">
        <v>1.7250000000000001</v>
      </c>
      <c r="I32" s="849">
        <v>23</v>
      </c>
      <c r="J32" s="849">
        <v>20</v>
      </c>
      <c r="K32" s="849">
        <v>480</v>
      </c>
      <c r="L32" s="849">
        <v>1</v>
      </c>
      <c r="M32" s="849">
        <v>24</v>
      </c>
      <c r="N32" s="849">
        <v>32</v>
      </c>
      <c r="O32" s="849">
        <v>768</v>
      </c>
      <c r="P32" s="837">
        <v>1.6</v>
      </c>
      <c r="Q32" s="850">
        <v>24</v>
      </c>
    </row>
    <row r="33" spans="1:17" ht="14.4" customHeight="1" x14ac:dyDescent="0.3">
      <c r="A33" s="831" t="s">
        <v>4798</v>
      </c>
      <c r="B33" s="832" t="s">
        <v>5015</v>
      </c>
      <c r="C33" s="832" t="s">
        <v>3881</v>
      </c>
      <c r="D33" s="832" t="s">
        <v>5032</v>
      </c>
      <c r="E33" s="832" t="s">
        <v>5033</v>
      </c>
      <c r="F33" s="849">
        <v>8</v>
      </c>
      <c r="G33" s="849">
        <v>528</v>
      </c>
      <c r="H33" s="849">
        <v>0.4</v>
      </c>
      <c r="I33" s="849">
        <v>66</v>
      </c>
      <c r="J33" s="849">
        <v>20</v>
      </c>
      <c r="K33" s="849">
        <v>1320</v>
      </c>
      <c r="L33" s="849">
        <v>1</v>
      </c>
      <c r="M33" s="849">
        <v>66</v>
      </c>
      <c r="N33" s="849">
        <v>13</v>
      </c>
      <c r="O33" s="849">
        <v>858</v>
      </c>
      <c r="P33" s="837">
        <v>0.65</v>
      </c>
      <c r="Q33" s="850">
        <v>66</v>
      </c>
    </row>
    <row r="34" spans="1:17" ht="14.4" customHeight="1" x14ac:dyDescent="0.3">
      <c r="A34" s="831" t="s">
        <v>4798</v>
      </c>
      <c r="B34" s="832" t="s">
        <v>5015</v>
      </c>
      <c r="C34" s="832" t="s">
        <v>3881</v>
      </c>
      <c r="D34" s="832" t="s">
        <v>5034</v>
      </c>
      <c r="E34" s="832" t="s">
        <v>5035</v>
      </c>
      <c r="F34" s="849">
        <v>6</v>
      </c>
      <c r="G34" s="849">
        <v>2094</v>
      </c>
      <c r="H34" s="849"/>
      <c r="I34" s="849">
        <v>349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4798</v>
      </c>
      <c r="B35" s="832" t="s">
        <v>5015</v>
      </c>
      <c r="C35" s="832" t="s">
        <v>3881</v>
      </c>
      <c r="D35" s="832" t="s">
        <v>5036</v>
      </c>
      <c r="E35" s="832" t="s">
        <v>5037</v>
      </c>
      <c r="F35" s="849">
        <v>22</v>
      </c>
      <c r="G35" s="849">
        <v>528</v>
      </c>
      <c r="H35" s="849">
        <v>3.0171428571428573</v>
      </c>
      <c r="I35" s="849">
        <v>24</v>
      </c>
      <c r="J35" s="849">
        <v>7</v>
      </c>
      <c r="K35" s="849">
        <v>175</v>
      </c>
      <c r="L35" s="849">
        <v>1</v>
      </c>
      <c r="M35" s="849">
        <v>25</v>
      </c>
      <c r="N35" s="849">
        <v>14</v>
      </c>
      <c r="O35" s="849">
        <v>350</v>
      </c>
      <c r="P35" s="837">
        <v>2</v>
      </c>
      <c r="Q35" s="850">
        <v>25</v>
      </c>
    </row>
    <row r="36" spans="1:17" ht="14.4" customHeight="1" x14ac:dyDescent="0.3">
      <c r="A36" s="831" t="s">
        <v>4798</v>
      </c>
      <c r="B36" s="832" t="s">
        <v>5015</v>
      </c>
      <c r="C36" s="832" t="s">
        <v>3881</v>
      </c>
      <c r="D36" s="832" t="s">
        <v>5038</v>
      </c>
      <c r="E36" s="832" t="s">
        <v>5039</v>
      </c>
      <c r="F36" s="849">
        <v>103</v>
      </c>
      <c r="G36" s="849">
        <v>18540</v>
      </c>
      <c r="H36" s="849">
        <v>1.3842018814394506</v>
      </c>
      <c r="I36" s="849">
        <v>180</v>
      </c>
      <c r="J36" s="849">
        <v>74</v>
      </c>
      <c r="K36" s="849">
        <v>13394</v>
      </c>
      <c r="L36" s="849">
        <v>1</v>
      </c>
      <c r="M36" s="849">
        <v>181</v>
      </c>
      <c r="N36" s="849">
        <v>62</v>
      </c>
      <c r="O36" s="849">
        <v>11222</v>
      </c>
      <c r="P36" s="837">
        <v>0.83783783783783783</v>
      </c>
      <c r="Q36" s="850">
        <v>181</v>
      </c>
    </row>
    <row r="37" spans="1:17" ht="14.4" customHeight="1" x14ac:dyDescent="0.3">
      <c r="A37" s="831" t="s">
        <v>4798</v>
      </c>
      <c r="B37" s="832" t="s">
        <v>5015</v>
      </c>
      <c r="C37" s="832" t="s">
        <v>3881</v>
      </c>
      <c r="D37" s="832" t="s">
        <v>5040</v>
      </c>
      <c r="E37" s="832" t="s">
        <v>5041</v>
      </c>
      <c r="F37" s="849">
        <v>62</v>
      </c>
      <c r="G37" s="849">
        <v>15686</v>
      </c>
      <c r="H37" s="849">
        <v>1.2865813648293962</v>
      </c>
      <c r="I37" s="849">
        <v>253</v>
      </c>
      <c r="J37" s="849">
        <v>48</v>
      </c>
      <c r="K37" s="849">
        <v>12192</v>
      </c>
      <c r="L37" s="849">
        <v>1</v>
      </c>
      <c r="M37" s="849">
        <v>254</v>
      </c>
      <c r="N37" s="849">
        <v>69</v>
      </c>
      <c r="O37" s="849">
        <v>17526</v>
      </c>
      <c r="P37" s="837">
        <v>1.4375</v>
      </c>
      <c r="Q37" s="850">
        <v>254</v>
      </c>
    </row>
    <row r="38" spans="1:17" ht="14.4" customHeight="1" x14ac:dyDescent="0.3">
      <c r="A38" s="831" t="s">
        <v>4798</v>
      </c>
      <c r="B38" s="832" t="s">
        <v>5015</v>
      </c>
      <c r="C38" s="832" t="s">
        <v>3881</v>
      </c>
      <c r="D38" s="832" t="s">
        <v>5042</v>
      </c>
      <c r="E38" s="832" t="s">
        <v>5043</v>
      </c>
      <c r="F38" s="849">
        <v>103</v>
      </c>
      <c r="G38" s="849">
        <v>22248</v>
      </c>
      <c r="H38" s="849">
        <v>1.4044567893441071</v>
      </c>
      <c r="I38" s="849">
        <v>216</v>
      </c>
      <c r="J38" s="849">
        <v>73</v>
      </c>
      <c r="K38" s="849">
        <v>15841</v>
      </c>
      <c r="L38" s="849">
        <v>1</v>
      </c>
      <c r="M38" s="849">
        <v>217</v>
      </c>
      <c r="N38" s="849">
        <v>67</v>
      </c>
      <c r="O38" s="849">
        <v>14539</v>
      </c>
      <c r="P38" s="837">
        <v>0.9178082191780822</v>
      </c>
      <c r="Q38" s="850">
        <v>217</v>
      </c>
    </row>
    <row r="39" spans="1:17" ht="14.4" customHeight="1" x14ac:dyDescent="0.3">
      <c r="A39" s="831" t="s">
        <v>4798</v>
      </c>
      <c r="B39" s="832" t="s">
        <v>5015</v>
      </c>
      <c r="C39" s="832" t="s">
        <v>3881</v>
      </c>
      <c r="D39" s="832" t="s">
        <v>5044</v>
      </c>
      <c r="E39" s="832" t="s">
        <v>5045</v>
      </c>
      <c r="F39" s="849"/>
      <c r="G39" s="849"/>
      <c r="H39" s="849"/>
      <c r="I39" s="849"/>
      <c r="J39" s="849"/>
      <c r="K39" s="849"/>
      <c r="L39" s="849"/>
      <c r="M39" s="849"/>
      <c r="N39" s="849">
        <v>2</v>
      </c>
      <c r="O39" s="849">
        <v>74</v>
      </c>
      <c r="P39" s="837"/>
      <c r="Q39" s="850">
        <v>37</v>
      </c>
    </row>
    <row r="40" spans="1:17" ht="14.4" customHeight="1" x14ac:dyDescent="0.3">
      <c r="A40" s="831" t="s">
        <v>4798</v>
      </c>
      <c r="B40" s="832" t="s">
        <v>5015</v>
      </c>
      <c r="C40" s="832" t="s">
        <v>3881</v>
      </c>
      <c r="D40" s="832" t="s">
        <v>5046</v>
      </c>
      <c r="E40" s="832" t="s">
        <v>5047</v>
      </c>
      <c r="F40" s="849">
        <v>1</v>
      </c>
      <c r="G40" s="849">
        <v>50</v>
      </c>
      <c r="H40" s="849">
        <v>1</v>
      </c>
      <c r="I40" s="849">
        <v>50</v>
      </c>
      <c r="J40" s="849">
        <v>1</v>
      </c>
      <c r="K40" s="849">
        <v>50</v>
      </c>
      <c r="L40" s="849">
        <v>1</v>
      </c>
      <c r="M40" s="849">
        <v>50</v>
      </c>
      <c r="N40" s="849">
        <v>1</v>
      </c>
      <c r="O40" s="849">
        <v>50</v>
      </c>
      <c r="P40" s="837">
        <v>1</v>
      </c>
      <c r="Q40" s="850">
        <v>50</v>
      </c>
    </row>
    <row r="41" spans="1:17" ht="14.4" customHeight="1" x14ac:dyDescent="0.3">
      <c r="A41" s="831" t="s">
        <v>4798</v>
      </c>
      <c r="B41" s="832" t="s">
        <v>5015</v>
      </c>
      <c r="C41" s="832" t="s">
        <v>3881</v>
      </c>
      <c r="D41" s="832" t="s">
        <v>5048</v>
      </c>
      <c r="E41" s="832" t="s">
        <v>5049</v>
      </c>
      <c r="F41" s="849">
        <v>1</v>
      </c>
      <c r="G41" s="849">
        <v>735</v>
      </c>
      <c r="H41" s="849"/>
      <c r="I41" s="849">
        <v>735</v>
      </c>
      <c r="J41" s="849"/>
      <c r="K41" s="849"/>
      <c r="L41" s="849"/>
      <c r="M41" s="849"/>
      <c r="N41" s="849"/>
      <c r="O41" s="849"/>
      <c r="P41" s="837"/>
      <c r="Q41" s="850"/>
    </row>
    <row r="42" spans="1:17" ht="14.4" customHeight="1" x14ac:dyDescent="0.3">
      <c r="A42" s="831" t="s">
        <v>4798</v>
      </c>
      <c r="B42" s="832" t="s">
        <v>5015</v>
      </c>
      <c r="C42" s="832" t="s">
        <v>3881</v>
      </c>
      <c r="D42" s="832" t="s">
        <v>5050</v>
      </c>
      <c r="E42" s="832" t="s">
        <v>5051</v>
      </c>
      <c r="F42" s="849"/>
      <c r="G42" s="849"/>
      <c r="H42" s="849"/>
      <c r="I42" s="849"/>
      <c r="J42" s="849"/>
      <c r="K42" s="849"/>
      <c r="L42" s="849"/>
      <c r="M42" s="849"/>
      <c r="N42" s="849">
        <v>1</v>
      </c>
      <c r="O42" s="849">
        <v>329</v>
      </c>
      <c r="P42" s="837"/>
      <c r="Q42" s="850">
        <v>329</v>
      </c>
    </row>
    <row r="43" spans="1:17" ht="14.4" customHeight="1" x14ac:dyDescent="0.3">
      <c r="A43" s="831" t="s">
        <v>4798</v>
      </c>
      <c r="B43" s="832" t="s">
        <v>5015</v>
      </c>
      <c r="C43" s="832" t="s">
        <v>3881</v>
      </c>
      <c r="D43" s="832" t="s">
        <v>5052</v>
      </c>
      <c r="E43" s="832" t="s">
        <v>5053</v>
      </c>
      <c r="F43" s="849">
        <v>1</v>
      </c>
      <c r="G43" s="849">
        <v>231</v>
      </c>
      <c r="H43" s="849"/>
      <c r="I43" s="849">
        <v>231</v>
      </c>
      <c r="J43" s="849"/>
      <c r="K43" s="849"/>
      <c r="L43" s="849"/>
      <c r="M43" s="849"/>
      <c r="N43" s="849">
        <v>1</v>
      </c>
      <c r="O43" s="849">
        <v>232</v>
      </c>
      <c r="P43" s="837"/>
      <c r="Q43" s="850">
        <v>232</v>
      </c>
    </row>
    <row r="44" spans="1:17" ht="14.4" customHeight="1" x14ac:dyDescent="0.3">
      <c r="A44" s="831" t="s">
        <v>4798</v>
      </c>
      <c r="B44" s="832" t="s">
        <v>5015</v>
      </c>
      <c r="C44" s="832" t="s">
        <v>3881</v>
      </c>
      <c r="D44" s="832" t="s">
        <v>5054</v>
      </c>
      <c r="E44" s="832" t="s">
        <v>5055</v>
      </c>
      <c r="F44" s="849"/>
      <c r="G44" s="849"/>
      <c r="H44" s="849"/>
      <c r="I44" s="849"/>
      <c r="J44" s="849"/>
      <c r="K44" s="849"/>
      <c r="L44" s="849"/>
      <c r="M44" s="849"/>
      <c r="N44" s="849">
        <v>2</v>
      </c>
      <c r="O44" s="849">
        <v>820</v>
      </c>
      <c r="P44" s="837"/>
      <c r="Q44" s="850">
        <v>410</v>
      </c>
    </row>
    <row r="45" spans="1:17" ht="14.4" customHeight="1" x14ac:dyDescent="0.3">
      <c r="A45" s="831" t="s">
        <v>4798</v>
      </c>
      <c r="B45" s="832" t="s">
        <v>5015</v>
      </c>
      <c r="C45" s="832" t="s">
        <v>3881</v>
      </c>
      <c r="D45" s="832" t="s">
        <v>5056</v>
      </c>
      <c r="E45" s="832" t="s">
        <v>5057</v>
      </c>
      <c r="F45" s="849"/>
      <c r="G45" s="849"/>
      <c r="H45" s="849"/>
      <c r="I45" s="849"/>
      <c r="J45" s="849"/>
      <c r="K45" s="849"/>
      <c r="L45" s="849"/>
      <c r="M45" s="849"/>
      <c r="N45" s="849">
        <v>1</v>
      </c>
      <c r="O45" s="849">
        <v>224</v>
      </c>
      <c r="P45" s="837"/>
      <c r="Q45" s="850">
        <v>224</v>
      </c>
    </row>
    <row r="46" spans="1:17" ht="14.4" customHeight="1" x14ac:dyDescent="0.3">
      <c r="A46" s="831" t="s">
        <v>4798</v>
      </c>
      <c r="B46" s="832" t="s">
        <v>5015</v>
      </c>
      <c r="C46" s="832" t="s">
        <v>3881</v>
      </c>
      <c r="D46" s="832" t="s">
        <v>5058</v>
      </c>
      <c r="E46" s="832" t="s">
        <v>5059</v>
      </c>
      <c r="F46" s="849"/>
      <c r="G46" s="849"/>
      <c r="H46" s="849"/>
      <c r="I46" s="849"/>
      <c r="J46" s="849"/>
      <c r="K46" s="849"/>
      <c r="L46" s="849"/>
      <c r="M46" s="849"/>
      <c r="N46" s="849">
        <v>1</v>
      </c>
      <c r="O46" s="849">
        <v>566</v>
      </c>
      <c r="P46" s="837"/>
      <c r="Q46" s="850">
        <v>566</v>
      </c>
    </row>
    <row r="47" spans="1:17" ht="14.4" customHeight="1" x14ac:dyDescent="0.3">
      <c r="A47" s="831" t="s">
        <v>4798</v>
      </c>
      <c r="B47" s="832" t="s">
        <v>5015</v>
      </c>
      <c r="C47" s="832" t="s">
        <v>3881</v>
      </c>
      <c r="D47" s="832" t="s">
        <v>5060</v>
      </c>
      <c r="E47" s="832" t="s">
        <v>5061</v>
      </c>
      <c r="F47" s="849"/>
      <c r="G47" s="849"/>
      <c r="H47" s="849"/>
      <c r="I47" s="849"/>
      <c r="J47" s="849">
        <v>16</v>
      </c>
      <c r="K47" s="849">
        <v>3904</v>
      </c>
      <c r="L47" s="849">
        <v>1</v>
      </c>
      <c r="M47" s="849">
        <v>244</v>
      </c>
      <c r="N47" s="849">
        <v>8</v>
      </c>
      <c r="O47" s="849">
        <v>1952</v>
      </c>
      <c r="P47" s="837">
        <v>0.5</v>
      </c>
      <c r="Q47" s="850">
        <v>244</v>
      </c>
    </row>
    <row r="48" spans="1:17" ht="14.4" customHeight="1" x14ac:dyDescent="0.3">
      <c r="A48" s="831" t="s">
        <v>5062</v>
      </c>
      <c r="B48" s="832" t="s">
        <v>5063</v>
      </c>
      <c r="C48" s="832" t="s">
        <v>3881</v>
      </c>
      <c r="D48" s="832" t="s">
        <v>5064</v>
      </c>
      <c r="E48" s="832" t="s">
        <v>5065</v>
      </c>
      <c r="F48" s="849">
        <v>380</v>
      </c>
      <c r="G48" s="849">
        <v>10260</v>
      </c>
      <c r="H48" s="849">
        <v>0.98445595854922274</v>
      </c>
      <c r="I48" s="849">
        <v>27</v>
      </c>
      <c r="J48" s="849">
        <v>386</v>
      </c>
      <c r="K48" s="849">
        <v>10422</v>
      </c>
      <c r="L48" s="849">
        <v>1</v>
      </c>
      <c r="M48" s="849">
        <v>27</v>
      </c>
      <c r="N48" s="849">
        <v>378</v>
      </c>
      <c r="O48" s="849">
        <v>10206</v>
      </c>
      <c r="P48" s="837">
        <v>0.97927461139896377</v>
      </c>
      <c r="Q48" s="850">
        <v>27</v>
      </c>
    </row>
    <row r="49" spans="1:17" ht="14.4" customHeight="1" x14ac:dyDescent="0.3">
      <c r="A49" s="831" t="s">
        <v>5062</v>
      </c>
      <c r="B49" s="832" t="s">
        <v>5063</v>
      </c>
      <c r="C49" s="832" t="s">
        <v>3881</v>
      </c>
      <c r="D49" s="832" t="s">
        <v>5066</v>
      </c>
      <c r="E49" s="832" t="s">
        <v>5067</v>
      </c>
      <c r="F49" s="849">
        <v>120</v>
      </c>
      <c r="G49" s="849">
        <v>6480</v>
      </c>
      <c r="H49" s="849">
        <v>1.1214953271028036</v>
      </c>
      <c r="I49" s="849">
        <v>54</v>
      </c>
      <c r="J49" s="849">
        <v>107</v>
      </c>
      <c r="K49" s="849">
        <v>5778</v>
      </c>
      <c r="L49" s="849">
        <v>1</v>
      </c>
      <c r="M49" s="849">
        <v>54</v>
      </c>
      <c r="N49" s="849">
        <v>107</v>
      </c>
      <c r="O49" s="849">
        <v>5778</v>
      </c>
      <c r="P49" s="837">
        <v>1</v>
      </c>
      <c r="Q49" s="850">
        <v>54</v>
      </c>
    </row>
    <row r="50" spans="1:17" ht="14.4" customHeight="1" x14ac:dyDescent="0.3">
      <c r="A50" s="831" t="s">
        <v>5062</v>
      </c>
      <c r="B50" s="832" t="s">
        <v>5063</v>
      </c>
      <c r="C50" s="832" t="s">
        <v>3881</v>
      </c>
      <c r="D50" s="832" t="s">
        <v>5068</v>
      </c>
      <c r="E50" s="832" t="s">
        <v>5069</v>
      </c>
      <c r="F50" s="849">
        <v>335</v>
      </c>
      <c r="G50" s="849">
        <v>8040</v>
      </c>
      <c r="H50" s="849">
        <v>0.97667638483965014</v>
      </c>
      <c r="I50" s="849">
        <v>24</v>
      </c>
      <c r="J50" s="849">
        <v>343</v>
      </c>
      <c r="K50" s="849">
        <v>8232</v>
      </c>
      <c r="L50" s="849">
        <v>1</v>
      </c>
      <c r="M50" s="849">
        <v>24</v>
      </c>
      <c r="N50" s="849">
        <v>317</v>
      </c>
      <c r="O50" s="849">
        <v>7608</v>
      </c>
      <c r="P50" s="837">
        <v>0.92419825072886297</v>
      </c>
      <c r="Q50" s="850">
        <v>24</v>
      </c>
    </row>
    <row r="51" spans="1:17" ht="14.4" customHeight="1" x14ac:dyDescent="0.3">
      <c r="A51" s="831" t="s">
        <v>5062</v>
      </c>
      <c r="B51" s="832" t="s">
        <v>5063</v>
      </c>
      <c r="C51" s="832" t="s">
        <v>3881</v>
      </c>
      <c r="D51" s="832" t="s">
        <v>5070</v>
      </c>
      <c r="E51" s="832" t="s">
        <v>5071</v>
      </c>
      <c r="F51" s="849">
        <v>447</v>
      </c>
      <c r="G51" s="849">
        <v>12069</v>
      </c>
      <c r="H51" s="849">
        <v>0.93514644351464438</v>
      </c>
      <c r="I51" s="849">
        <v>27</v>
      </c>
      <c r="J51" s="849">
        <v>478</v>
      </c>
      <c r="K51" s="849">
        <v>12906</v>
      </c>
      <c r="L51" s="849">
        <v>1</v>
      </c>
      <c r="M51" s="849">
        <v>27</v>
      </c>
      <c r="N51" s="849">
        <v>507</v>
      </c>
      <c r="O51" s="849">
        <v>13689</v>
      </c>
      <c r="P51" s="837">
        <v>1.0606694560669456</v>
      </c>
      <c r="Q51" s="850">
        <v>27</v>
      </c>
    </row>
    <row r="52" spans="1:17" ht="14.4" customHeight="1" x14ac:dyDescent="0.3">
      <c r="A52" s="831" t="s">
        <v>5062</v>
      </c>
      <c r="B52" s="832" t="s">
        <v>5063</v>
      </c>
      <c r="C52" s="832" t="s">
        <v>3881</v>
      </c>
      <c r="D52" s="832" t="s">
        <v>5072</v>
      </c>
      <c r="E52" s="832" t="s">
        <v>5073</v>
      </c>
      <c r="F52" s="849">
        <v>199</v>
      </c>
      <c r="G52" s="849">
        <v>5373</v>
      </c>
      <c r="H52" s="849">
        <v>1.1306818181818181</v>
      </c>
      <c r="I52" s="849">
        <v>27</v>
      </c>
      <c r="J52" s="849">
        <v>176</v>
      </c>
      <c r="K52" s="849">
        <v>4752</v>
      </c>
      <c r="L52" s="849">
        <v>1</v>
      </c>
      <c r="M52" s="849">
        <v>27</v>
      </c>
      <c r="N52" s="849">
        <v>166</v>
      </c>
      <c r="O52" s="849">
        <v>4482</v>
      </c>
      <c r="P52" s="837">
        <v>0.94318181818181823</v>
      </c>
      <c r="Q52" s="850">
        <v>27</v>
      </c>
    </row>
    <row r="53" spans="1:17" ht="14.4" customHeight="1" x14ac:dyDescent="0.3">
      <c r="A53" s="831" t="s">
        <v>5062</v>
      </c>
      <c r="B53" s="832" t="s">
        <v>5063</v>
      </c>
      <c r="C53" s="832" t="s">
        <v>3881</v>
      </c>
      <c r="D53" s="832" t="s">
        <v>5074</v>
      </c>
      <c r="E53" s="832" t="s">
        <v>5075</v>
      </c>
      <c r="F53" s="849">
        <v>2180</v>
      </c>
      <c r="G53" s="849">
        <v>47960</v>
      </c>
      <c r="H53" s="849">
        <v>1.013011152416357</v>
      </c>
      <c r="I53" s="849">
        <v>22</v>
      </c>
      <c r="J53" s="849">
        <v>2152</v>
      </c>
      <c r="K53" s="849">
        <v>47344</v>
      </c>
      <c r="L53" s="849">
        <v>1</v>
      </c>
      <c r="M53" s="849">
        <v>22</v>
      </c>
      <c r="N53" s="849">
        <v>2052</v>
      </c>
      <c r="O53" s="849">
        <v>45144</v>
      </c>
      <c r="P53" s="837">
        <v>0.95353159851301117</v>
      </c>
      <c r="Q53" s="850">
        <v>22</v>
      </c>
    </row>
    <row r="54" spans="1:17" ht="14.4" customHeight="1" x14ac:dyDescent="0.3">
      <c r="A54" s="831" t="s">
        <v>5062</v>
      </c>
      <c r="B54" s="832" t="s">
        <v>5063</v>
      </c>
      <c r="C54" s="832" t="s">
        <v>3881</v>
      </c>
      <c r="D54" s="832" t="s">
        <v>5076</v>
      </c>
      <c r="E54" s="832" t="s">
        <v>5077</v>
      </c>
      <c r="F54" s="849">
        <v>7</v>
      </c>
      <c r="G54" s="849">
        <v>476</v>
      </c>
      <c r="H54" s="849">
        <v>0.7</v>
      </c>
      <c r="I54" s="849">
        <v>68</v>
      </c>
      <c r="J54" s="849">
        <v>10</v>
      </c>
      <c r="K54" s="849">
        <v>680</v>
      </c>
      <c r="L54" s="849">
        <v>1</v>
      </c>
      <c r="M54" s="849">
        <v>68</v>
      </c>
      <c r="N54" s="849">
        <v>18</v>
      </c>
      <c r="O54" s="849">
        <v>1224</v>
      </c>
      <c r="P54" s="837">
        <v>1.8</v>
      </c>
      <c r="Q54" s="850">
        <v>68</v>
      </c>
    </row>
    <row r="55" spans="1:17" ht="14.4" customHeight="1" x14ac:dyDescent="0.3">
      <c r="A55" s="831" t="s">
        <v>5062</v>
      </c>
      <c r="B55" s="832" t="s">
        <v>5063</v>
      </c>
      <c r="C55" s="832" t="s">
        <v>3881</v>
      </c>
      <c r="D55" s="832" t="s">
        <v>5078</v>
      </c>
      <c r="E55" s="832" t="s">
        <v>5079</v>
      </c>
      <c r="F55" s="849">
        <v>6</v>
      </c>
      <c r="G55" s="849">
        <v>372</v>
      </c>
      <c r="H55" s="849">
        <v>6</v>
      </c>
      <c r="I55" s="849">
        <v>62</v>
      </c>
      <c r="J55" s="849">
        <v>1</v>
      </c>
      <c r="K55" s="849">
        <v>62</v>
      </c>
      <c r="L55" s="849">
        <v>1</v>
      </c>
      <c r="M55" s="849">
        <v>62</v>
      </c>
      <c r="N55" s="849"/>
      <c r="O55" s="849"/>
      <c r="P55" s="837"/>
      <c r="Q55" s="850"/>
    </row>
    <row r="56" spans="1:17" ht="14.4" customHeight="1" x14ac:dyDescent="0.3">
      <c r="A56" s="831" t="s">
        <v>5062</v>
      </c>
      <c r="B56" s="832" t="s">
        <v>5063</v>
      </c>
      <c r="C56" s="832" t="s">
        <v>3881</v>
      </c>
      <c r="D56" s="832" t="s">
        <v>5080</v>
      </c>
      <c r="E56" s="832" t="s">
        <v>5081</v>
      </c>
      <c r="F56" s="849">
        <v>108</v>
      </c>
      <c r="G56" s="849">
        <v>6696</v>
      </c>
      <c r="H56" s="849">
        <v>0.88524590163934425</v>
      </c>
      <c r="I56" s="849">
        <v>62</v>
      </c>
      <c r="J56" s="849">
        <v>122</v>
      </c>
      <c r="K56" s="849">
        <v>7564</v>
      </c>
      <c r="L56" s="849">
        <v>1</v>
      </c>
      <c r="M56" s="849">
        <v>62</v>
      </c>
      <c r="N56" s="849">
        <v>122</v>
      </c>
      <c r="O56" s="849">
        <v>7564</v>
      </c>
      <c r="P56" s="837">
        <v>1</v>
      </c>
      <c r="Q56" s="850">
        <v>62</v>
      </c>
    </row>
    <row r="57" spans="1:17" ht="14.4" customHeight="1" x14ac:dyDescent="0.3">
      <c r="A57" s="831" t="s">
        <v>5062</v>
      </c>
      <c r="B57" s="832" t="s">
        <v>5063</v>
      </c>
      <c r="C57" s="832" t="s">
        <v>3881</v>
      </c>
      <c r="D57" s="832" t="s">
        <v>5082</v>
      </c>
      <c r="E57" s="832" t="s">
        <v>5083</v>
      </c>
      <c r="F57" s="849"/>
      <c r="G57" s="849"/>
      <c r="H57" s="849"/>
      <c r="I57" s="849"/>
      <c r="J57" s="849">
        <v>1</v>
      </c>
      <c r="K57" s="849">
        <v>394</v>
      </c>
      <c r="L57" s="849">
        <v>1</v>
      </c>
      <c r="M57" s="849">
        <v>394</v>
      </c>
      <c r="N57" s="849">
        <v>2</v>
      </c>
      <c r="O57" s="849">
        <v>788</v>
      </c>
      <c r="P57" s="837">
        <v>2</v>
      </c>
      <c r="Q57" s="850">
        <v>394</v>
      </c>
    </row>
    <row r="58" spans="1:17" ht="14.4" customHeight="1" x14ac:dyDescent="0.3">
      <c r="A58" s="831" t="s">
        <v>5062</v>
      </c>
      <c r="B58" s="832" t="s">
        <v>5063</v>
      </c>
      <c r="C58" s="832" t="s">
        <v>3881</v>
      </c>
      <c r="D58" s="832" t="s">
        <v>5084</v>
      </c>
      <c r="E58" s="832" t="s">
        <v>5085</v>
      </c>
      <c r="F58" s="849">
        <v>121</v>
      </c>
      <c r="G58" s="849">
        <v>9922</v>
      </c>
      <c r="H58" s="849">
        <v>1.1203703703703705</v>
      </c>
      <c r="I58" s="849">
        <v>82</v>
      </c>
      <c r="J58" s="849">
        <v>108</v>
      </c>
      <c r="K58" s="849">
        <v>8856</v>
      </c>
      <c r="L58" s="849">
        <v>1</v>
      </c>
      <c r="M58" s="849">
        <v>82</v>
      </c>
      <c r="N58" s="849">
        <v>158</v>
      </c>
      <c r="O58" s="849">
        <v>12956</v>
      </c>
      <c r="P58" s="837">
        <v>1.462962962962963</v>
      </c>
      <c r="Q58" s="850">
        <v>82</v>
      </c>
    </row>
    <row r="59" spans="1:17" ht="14.4" customHeight="1" x14ac:dyDescent="0.3">
      <c r="A59" s="831" t="s">
        <v>5062</v>
      </c>
      <c r="B59" s="832" t="s">
        <v>5063</v>
      </c>
      <c r="C59" s="832" t="s">
        <v>3881</v>
      </c>
      <c r="D59" s="832" t="s">
        <v>5086</v>
      </c>
      <c r="E59" s="832" t="s">
        <v>5087</v>
      </c>
      <c r="F59" s="849">
        <v>57</v>
      </c>
      <c r="G59" s="849">
        <v>56259</v>
      </c>
      <c r="H59" s="849">
        <v>1.6269230769230769</v>
      </c>
      <c r="I59" s="849">
        <v>987</v>
      </c>
      <c r="J59" s="849">
        <v>35</v>
      </c>
      <c r="K59" s="849">
        <v>34580</v>
      </c>
      <c r="L59" s="849">
        <v>1</v>
      </c>
      <c r="M59" s="849">
        <v>988</v>
      </c>
      <c r="N59" s="849">
        <v>53</v>
      </c>
      <c r="O59" s="849">
        <v>52364</v>
      </c>
      <c r="P59" s="837">
        <v>1.5142857142857142</v>
      </c>
      <c r="Q59" s="850">
        <v>988</v>
      </c>
    </row>
    <row r="60" spans="1:17" ht="14.4" customHeight="1" x14ac:dyDescent="0.3">
      <c r="A60" s="831" t="s">
        <v>5062</v>
      </c>
      <c r="B60" s="832" t="s">
        <v>5063</v>
      </c>
      <c r="C60" s="832" t="s">
        <v>3881</v>
      </c>
      <c r="D60" s="832" t="s">
        <v>5088</v>
      </c>
      <c r="E60" s="832" t="s">
        <v>5089</v>
      </c>
      <c r="F60" s="849">
        <v>1</v>
      </c>
      <c r="G60" s="849">
        <v>191</v>
      </c>
      <c r="H60" s="849">
        <v>0.25</v>
      </c>
      <c r="I60" s="849">
        <v>191</v>
      </c>
      <c r="J60" s="849">
        <v>4</v>
      </c>
      <c r="K60" s="849">
        <v>764</v>
      </c>
      <c r="L60" s="849">
        <v>1</v>
      </c>
      <c r="M60" s="849">
        <v>191</v>
      </c>
      <c r="N60" s="849">
        <v>1</v>
      </c>
      <c r="O60" s="849">
        <v>191</v>
      </c>
      <c r="P60" s="837">
        <v>0.25</v>
      </c>
      <c r="Q60" s="850">
        <v>191</v>
      </c>
    </row>
    <row r="61" spans="1:17" ht="14.4" customHeight="1" x14ac:dyDescent="0.3">
      <c r="A61" s="831" t="s">
        <v>5062</v>
      </c>
      <c r="B61" s="832" t="s">
        <v>5063</v>
      </c>
      <c r="C61" s="832" t="s">
        <v>3881</v>
      </c>
      <c r="D61" s="832" t="s">
        <v>5090</v>
      </c>
      <c r="E61" s="832" t="s">
        <v>5091</v>
      </c>
      <c r="F61" s="849"/>
      <c r="G61" s="849"/>
      <c r="H61" s="849"/>
      <c r="I61" s="849"/>
      <c r="J61" s="849"/>
      <c r="K61" s="849"/>
      <c r="L61" s="849"/>
      <c r="M61" s="849"/>
      <c r="N61" s="849">
        <v>1</v>
      </c>
      <c r="O61" s="849">
        <v>264</v>
      </c>
      <c r="P61" s="837"/>
      <c r="Q61" s="850">
        <v>264</v>
      </c>
    </row>
    <row r="62" spans="1:17" ht="14.4" customHeight="1" x14ac:dyDescent="0.3">
      <c r="A62" s="831" t="s">
        <v>5062</v>
      </c>
      <c r="B62" s="832" t="s">
        <v>5063</v>
      </c>
      <c r="C62" s="832" t="s">
        <v>3881</v>
      </c>
      <c r="D62" s="832" t="s">
        <v>5092</v>
      </c>
      <c r="E62" s="832" t="s">
        <v>5093</v>
      </c>
      <c r="F62" s="849">
        <v>1</v>
      </c>
      <c r="G62" s="849">
        <v>63</v>
      </c>
      <c r="H62" s="849">
        <v>0.25</v>
      </c>
      <c r="I62" s="849">
        <v>63</v>
      </c>
      <c r="J62" s="849">
        <v>4</v>
      </c>
      <c r="K62" s="849">
        <v>252</v>
      </c>
      <c r="L62" s="849">
        <v>1</v>
      </c>
      <c r="M62" s="849">
        <v>63</v>
      </c>
      <c r="N62" s="849">
        <v>0</v>
      </c>
      <c r="O62" s="849">
        <v>0</v>
      </c>
      <c r="P62" s="837">
        <v>0</v>
      </c>
      <c r="Q62" s="850"/>
    </row>
    <row r="63" spans="1:17" ht="14.4" customHeight="1" x14ac:dyDescent="0.3">
      <c r="A63" s="831" t="s">
        <v>5062</v>
      </c>
      <c r="B63" s="832" t="s">
        <v>5063</v>
      </c>
      <c r="C63" s="832" t="s">
        <v>3881</v>
      </c>
      <c r="D63" s="832" t="s">
        <v>5094</v>
      </c>
      <c r="E63" s="832" t="s">
        <v>5095</v>
      </c>
      <c r="F63" s="849">
        <v>1</v>
      </c>
      <c r="G63" s="849">
        <v>17</v>
      </c>
      <c r="H63" s="849">
        <v>0.5</v>
      </c>
      <c r="I63" s="849">
        <v>17</v>
      </c>
      <c r="J63" s="849">
        <v>2</v>
      </c>
      <c r="K63" s="849">
        <v>34</v>
      </c>
      <c r="L63" s="849">
        <v>1</v>
      </c>
      <c r="M63" s="849">
        <v>17</v>
      </c>
      <c r="N63" s="849">
        <v>3</v>
      </c>
      <c r="O63" s="849">
        <v>51</v>
      </c>
      <c r="P63" s="837">
        <v>1.5</v>
      </c>
      <c r="Q63" s="850">
        <v>17</v>
      </c>
    </row>
    <row r="64" spans="1:17" ht="14.4" customHeight="1" x14ac:dyDescent="0.3">
      <c r="A64" s="831" t="s">
        <v>5062</v>
      </c>
      <c r="B64" s="832" t="s">
        <v>5063</v>
      </c>
      <c r="C64" s="832" t="s">
        <v>3881</v>
      </c>
      <c r="D64" s="832" t="s">
        <v>5096</v>
      </c>
      <c r="E64" s="832" t="s">
        <v>5097</v>
      </c>
      <c r="F64" s="849">
        <v>1</v>
      </c>
      <c r="G64" s="849">
        <v>64</v>
      </c>
      <c r="H64" s="849"/>
      <c r="I64" s="849">
        <v>64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" customHeight="1" x14ac:dyDescent="0.3">
      <c r="A65" s="831" t="s">
        <v>5062</v>
      </c>
      <c r="B65" s="832" t="s">
        <v>5063</v>
      </c>
      <c r="C65" s="832" t="s">
        <v>3881</v>
      </c>
      <c r="D65" s="832" t="s">
        <v>5098</v>
      </c>
      <c r="E65" s="832" t="s">
        <v>5099</v>
      </c>
      <c r="F65" s="849"/>
      <c r="G65" s="849"/>
      <c r="H65" s="849"/>
      <c r="I65" s="849"/>
      <c r="J65" s="849"/>
      <c r="K65" s="849"/>
      <c r="L65" s="849"/>
      <c r="M65" s="849"/>
      <c r="N65" s="849">
        <v>1</v>
      </c>
      <c r="O65" s="849">
        <v>483</v>
      </c>
      <c r="P65" s="837"/>
      <c r="Q65" s="850">
        <v>483</v>
      </c>
    </row>
    <row r="66" spans="1:17" ht="14.4" customHeight="1" x14ac:dyDescent="0.3">
      <c r="A66" s="831" t="s">
        <v>5062</v>
      </c>
      <c r="B66" s="832" t="s">
        <v>5063</v>
      </c>
      <c r="C66" s="832" t="s">
        <v>3881</v>
      </c>
      <c r="D66" s="832" t="s">
        <v>5100</v>
      </c>
      <c r="E66" s="832" t="s">
        <v>5101</v>
      </c>
      <c r="F66" s="849"/>
      <c r="G66" s="849"/>
      <c r="H66" s="849"/>
      <c r="I66" s="849"/>
      <c r="J66" s="849">
        <v>1</v>
      </c>
      <c r="K66" s="849">
        <v>47</v>
      </c>
      <c r="L66" s="849">
        <v>1</v>
      </c>
      <c r="M66" s="849">
        <v>47</v>
      </c>
      <c r="N66" s="849">
        <v>1</v>
      </c>
      <c r="O66" s="849">
        <v>47</v>
      </c>
      <c r="P66" s="837">
        <v>1</v>
      </c>
      <c r="Q66" s="850">
        <v>47</v>
      </c>
    </row>
    <row r="67" spans="1:17" ht="14.4" customHeight="1" x14ac:dyDescent="0.3">
      <c r="A67" s="831" t="s">
        <v>5062</v>
      </c>
      <c r="B67" s="832" t="s">
        <v>5063</v>
      </c>
      <c r="C67" s="832" t="s">
        <v>3881</v>
      </c>
      <c r="D67" s="832" t="s">
        <v>5102</v>
      </c>
      <c r="E67" s="832" t="s">
        <v>5103</v>
      </c>
      <c r="F67" s="849"/>
      <c r="G67" s="849"/>
      <c r="H67" s="849"/>
      <c r="I67" s="849"/>
      <c r="J67" s="849">
        <v>4</v>
      </c>
      <c r="K67" s="849">
        <v>212</v>
      </c>
      <c r="L67" s="849">
        <v>1</v>
      </c>
      <c r="M67" s="849">
        <v>53</v>
      </c>
      <c r="N67" s="849">
        <v>1</v>
      </c>
      <c r="O67" s="849">
        <v>53</v>
      </c>
      <c r="P67" s="837">
        <v>0.25</v>
      </c>
      <c r="Q67" s="850">
        <v>53</v>
      </c>
    </row>
    <row r="68" spans="1:17" ht="14.4" customHeight="1" x14ac:dyDescent="0.3">
      <c r="A68" s="831" t="s">
        <v>5062</v>
      </c>
      <c r="B68" s="832" t="s">
        <v>5063</v>
      </c>
      <c r="C68" s="832" t="s">
        <v>3881</v>
      </c>
      <c r="D68" s="832" t="s">
        <v>5104</v>
      </c>
      <c r="E68" s="832" t="s">
        <v>5105</v>
      </c>
      <c r="F68" s="849"/>
      <c r="G68" s="849"/>
      <c r="H68" s="849"/>
      <c r="I68" s="849"/>
      <c r="J68" s="849">
        <v>3</v>
      </c>
      <c r="K68" s="849">
        <v>180</v>
      </c>
      <c r="L68" s="849">
        <v>1</v>
      </c>
      <c r="M68" s="849">
        <v>60</v>
      </c>
      <c r="N68" s="849"/>
      <c r="O68" s="849"/>
      <c r="P68" s="837"/>
      <c r="Q68" s="850"/>
    </row>
    <row r="69" spans="1:17" ht="14.4" customHeight="1" x14ac:dyDescent="0.3">
      <c r="A69" s="831" t="s">
        <v>5062</v>
      </c>
      <c r="B69" s="832" t="s">
        <v>5063</v>
      </c>
      <c r="C69" s="832" t="s">
        <v>3881</v>
      </c>
      <c r="D69" s="832" t="s">
        <v>5106</v>
      </c>
      <c r="E69" s="832" t="s">
        <v>5107</v>
      </c>
      <c r="F69" s="849">
        <v>4</v>
      </c>
      <c r="G69" s="849">
        <v>76</v>
      </c>
      <c r="H69" s="849"/>
      <c r="I69" s="849">
        <v>19</v>
      </c>
      <c r="J69" s="849"/>
      <c r="K69" s="849"/>
      <c r="L69" s="849"/>
      <c r="M69" s="849"/>
      <c r="N69" s="849">
        <v>2</v>
      </c>
      <c r="O69" s="849">
        <v>38</v>
      </c>
      <c r="P69" s="837"/>
      <c r="Q69" s="850">
        <v>19</v>
      </c>
    </row>
    <row r="70" spans="1:17" ht="14.4" customHeight="1" x14ac:dyDescent="0.3">
      <c r="A70" s="831" t="s">
        <v>5062</v>
      </c>
      <c r="B70" s="832" t="s">
        <v>5063</v>
      </c>
      <c r="C70" s="832" t="s">
        <v>3881</v>
      </c>
      <c r="D70" s="832" t="s">
        <v>5108</v>
      </c>
      <c r="E70" s="832" t="s">
        <v>5109</v>
      </c>
      <c r="F70" s="849">
        <v>1</v>
      </c>
      <c r="G70" s="849">
        <v>1455</v>
      </c>
      <c r="H70" s="849">
        <v>0.99453178400546827</v>
      </c>
      <c r="I70" s="849">
        <v>1455</v>
      </c>
      <c r="J70" s="849">
        <v>1</v>
      </c>
      <c r="K70" s="849">
        <v>1463</v>
      </c>
      <c r="L70" s="849">
        <v>1</v>
      </c>
      <c r="M70" s="849">
        <v>1463</v>
      </c>
      <c r="N70" s="849">
        <v>1</v>
      </c>
      <c r="O70" s="849">
        <v>1463</v>
      </c>
      <c r="P70" s="837">
        <v>1</v>
      </c>
      <c r="Q70" s="850">
        <v>1463</v>
      </c>
    </row>
    <row r="71" spans="1:17" ht="14.4" customHeight="1" x14ac:dyDescent="0.3">
      <c r="A71" s="831" t="s">
        <v>5062</v>
      </c>
      <c r="B71" s="832" t="s">
        <v>5063</v>
      </c>
      <c r="C71" s="832" t="s">
        <v>3881</v>
      </c>
      <c r="D71" s="832" t="s">
        <v>5110</v>
      </c>
      <c r="E71" s="832" t="s">
        <v>5111</v>
      </c>
      <c r="F71" s="849"/>
      <c r="G71" s="849"/>
      <c r="H71" s="849"/>
      <c r="I71" s="849"/>
      <c r="J71" s="849"/>
      <c r="K71" s="849"/>
      <c r="L71" s="849"/>
      <c r="M71" s="849"/>
      <c r="N71" s="849">
        <v>1</v>
      </c>
      <c r="O71" s="849">
        <v>313</v>
      </c>
      <c r="P71" s="837"/>
      <c r="Q71" s="850">
        <v>313</v>
      </c>
    </row>
    <row r="72" spans="1:17" ht="14.4" customHeight="1" x14ac:dyDescent="0.3">
      <c r="A72" s="831" t="s">
        <v>5062</v>
      </c>
      <c r="B72" s="832" t="s">
        <v>5063</v>
      </c>
      <c r="C72" s="832" t="s">
        <v>3881</v>
      </c>
      <c r="D72" s="832" t="s">
        <v>5112</v>
      </c>
      <c r="E72" s="832" t="s">
        <v>5113</v>
      </c>
      <c r="F72" s="849">
        <v>12</v>
      </c>
      <c r="G72" s="849">
        <v>10224</v>
      </c>
      <c r="H72" s="849">
        <v>0.74912075029308323</v>
      </c>
      <c r="I72" s="849">
        <v>852</v>
      </c>
      <c r="J72" s="849">
        <v>16</v>
      </c>
      <c r="K72" s="849">
        <v>13648</v>
      </c>
      <c r="L72" s="849">
        <v>1</v>
      </c>
      <c r="M72" s="849">
        <v>853</v>
      </c>
      <c r="N72" s="849">
        <v>34</v>
      </c>
      <c r="O72" s="849">
        <v>29002</v>
      </c>
      <c r="P72" s="837">
        <v>2.125</v>
      </c>
      <c r="Q72" s="850">
        <v>853</v>
      </c>
    </row>
    <row r="73" spans="1:17" ht="14.4" customHeight="1" x14ac:dyDescent="0.3">
      <c r="A73" s="831" t="s">
        <v>5062</v>
      </c>
      <c r="B73" s="832" t="s">
        <v>5063</v>
      </c>
      <c r="C73" s="832" t="s">
        <v>3881</v>
      </c>
      <c r="D73" s="832" t="s">
        <v>5114</v>
      </c>
      <c r="E73" s="832" t="s">
        <v>5115</v>
      </c>
      <c r="F73" s="849"/>
      <c r="G73" s="849"/>
      <c r="H73" s="849"/>
      <c r="I73" s="849"/>
      <c r="J73" s="849">
        <v>2</v>
      </c>
      <c r="K73" s="849">
        <v>374</v>
      </c>
      <c r="L73" s="849">
        <v>1</v>
      </c>
      <c r="M73" s="849">
        <v>187</v>
      </c>
      <c r="N73" s="849">
        <v>6</v>
      </c>
      <c r="O73" s="849">
        <v>1122</v>
      </c>
      <c r="P73" s="837">
        <v>3</v>
      </c>
      <c r="Q73" s="850">
        <v>187</v>
      </c>
    </row>
    <row r="74" spans="1:17" ht="14.4" customHeight="1" x14ac:dyDescent="0.3">
      <c r="A74" s="831" t="s">
        <v>5062</v>
      </c>
      <c r="B74" s="832" t="s">
        <v>5063</v>
      </c>
      <c r="C74" s="832" t="s">
        <v>3881</v>
      </c>
      <c r="D74" s="832" t="s">
        <v>5116</v>
      </c>
      <c r="E74" s="832" t="s">
        <v>5117</v>
      </c>
      <c r="F74" s="849"/>
      <c r="G74" s="849"/>
      <c r="H74" s="849"/>
      <c r="I74" s="849"/>
      <c r="J74" s="849"/>
      <c r="K74" s="849"/>
      <c r="L74" s="849"/>
      <c r="M74" s="849"/>
      <c r="N74" s="849">
        <v>1</v>
      </c>
      <c r="O74" s="849">
        <v>168</v>
      </c>
      <c r="P74" s="837"/>
      <c r="Q74" s="850">
        <v>168</v>
      </c>
    </row>
    <row r="75" spans="1:17" ht="14.4" customHeight="1" x14ac:dyDescent="0.3">
      <c r="A75" s="831" t="s">
        <v>5062</v>
      </c>
      <c r="B75" s="832" t="s">
        <v>5063</v>
      </c>
      <c r="C75" s="832" t="s">
        <v>3881</v>
      </c>
      <c r="D75" s="832" t="s">
        <v>5118</v>
      </c>
      <c r="E75" s="832" t="s">
        <v>5119</v>
      </c>
      <c r="F75" s="849"/>
      <c r="G75" s="849"/>
      <c r="H75" s="849"/>
      <c r="I75" s="849"/>
      <c r="J75" s="849"/>
      <c r="K75" s="849"/>
      <c r="L75" s="849"/>
      <c r="M75" s="849"/>
      <c r="N75" s="849">
        <v>1</v>
      </c>
      <c r="O75" s="849">
        <v>167</v>
      </c>
      <c r="P75" s="837"/>
      <c r="Q75" s="850">
        <v>167</v>
      </c>
    </row>
    <row r="76" spans="1:17" ht="14.4" customHeight="1" x14ac:dyDescent="0.3">
      <c r="A76" s="831" t="s">
        <v>5062</v>
      </c>
      <c r="B76" s="832" t="s">
        <v>5063</v>
      </c>
      <c r="C76" s="832" t="s">
        <v>3881</v>
      </c>
      <c r="D76" s="832" t="s">
        <v>5120</v>
      </c>
      <c r="E76" s="832" t="s">
        <v>5121</v>
      </c>
      <c r="F76" s="849"/>
      <c r="G76" s="849"/>
      <c r="H76" s="849"/>
      <c r="I76" s="849"/>
      <c r="J76" s="849"/>
      <c r="K76" s="849"/>
      <c r="L76" s="849"/>
      <c r="M76" s="849"/>
      <c r="N76" s="849">
        <v>2</v>
      </c>
      <c r="O76" s="849">
        <v>348</v>
      </c>
      <c r="P76" s="837"/>
      <c r="Q76" s="850">
        <v>174</v>
      </c>
    </row>
    <row r="77" spans="1:17" ht="14.4" customHeight="1" x14ac:dyDescent="0.3">
      <c r="A77" s="831" t="s">
        <v>5062</v>
      </c>
      <c r="B77" s="832" t="s">
        <v>5063</v>
      </c>
      <c r="C77" s="832" t="s">
        <v>3881</v>
      </c>
      <c r="D77" s="832" t="s">
        <v>5122</v>
      </c>
      <c r="E77" s="832" t="s">
        <v>5123</v>
      </c>
      <c r="F77" s="849">
        <v>1</v>
      </c>
      <c r="G77" s="849">
        <v>309</v>
      </c>
      <c r="H77" s="849">
        <v>0.33225806451612905</v>
      </c>
      <c r="I77" s="849">
        <v>309</v>
      </c>
      <c r="J77" s="849">
        <v>3</v>
      </c>
      <c r="K77" s="849">
        <v>930</v>
      </c>
      <c r="L77" s="849">
        <v>1</v>
      </c>
      <c r="M77" s="849">
        <v>310</v>
      </c>
      <c r="N77" s="849">
        <v>1</v>
      </c>
      <c r="O77" s="849">
        <v>310</v>
      </c>
      <c r="P77" s="837">
        <v>0.33333333333333331</v>
      </c>
      <c r="Q77" s="850">
        <v>310</v>
      </c>
    </row>
    <row r="78" spans="1:17" ht="14.4" customHeight="1" x14ac:dyDescent="0.3">
      <c r="A78" s="831" t="s">
        <v>5062</v>
      </c>
      <c r="B78" s="832" t="s">
        <v>5063</v>
      </c>
      <c r="C78" s="832" t="s">
        <v>3881</v>
      </c>
      <c r="D78" s="832" t="s">
        <v>5124</v>
      </c>
      <c r="E78" s="832" t="s">
        <v>5125</v>
      </c>
      <c r="F78" s="849"/>
      <c r="G78" s="849"/>
      <c r="H78" s="849"/>
      <c r="I78" s="849"/>
      <c r="J78" s="849">
        <v>10</v>
      </c>
      <c r="K78" s="849">
        <v>3520</v>
      </c>
      <c r="L78" s="849">
        <v>1</v>
      </c>
      <c r="M78" s="849">
        <v>352</v>
      </c>
      <c r="N78" s="849">
        <v>1</v>
      </c>
      <c r="O78" s="849">
        <v>352</v>
      </c>
      <c r="P78" s="837">
        <v>0.1</v>
      </c>
      <c r="Q78" s="850">
        <v>352</v>
      </c>
    </row>
    <row r="79" spans="1:17" ht="14.4" customHeight="1" x14ac:dyDescent="0.3">
      <c r="A79" s="831" t="s">
        <v>5062</v>
      </c>
      <c r="B79" s="832" t="s">
        <v>5063</v>
      </c>
      <c r="C79" s="832" t="s">
        <v>3881</v>
      </c>
      <c r="D79" s="832" t="s">
        <v>5126</v>
      </c>
      <c r="E79" s="832" t="s">
        <v>5127</v>
      </c>
      <c r="F79" s="849"/>
      <c r="G79" s="849"/>
      <c r="H79" s="849"/>
      <c r="I79" s="849"/>
      <c r="J79" s="849">
        <v>3</v>
      </c>
      <c r="K79" s="849">
        <v>1056</v>
      </c>
      <c r="L79" s="849">
        <v>1</v>
      </c>
      <c r="M79" s="849">
        <v>352</v>
      </c>
      <c r="N79" s="849">
        <v>1</v>
      </c>
      <c r="O79" s="849">
        <v>352</v>
      </c>
      <c r="P79" s="837">
        <v>0.33333333333333331</v>
      </c>
      <c r="Q79" s="850">
        <v>352</v>
      </c>
    </row>
    <row r="80" spans="1:17" ht="14.4" customHeight="1" x14ac:dyDescent="0.3">
      <c r="A80" s="831" t="s">
        <v>5062</v>
      </c>
      <c r="B80" s="832" t="s">
        <v>5063</v>
      </c>
      <c r="C80" s="832" t="s">
        <v>3881</v>
      </c>
      <c r="D80" s="832" t="s">
        <v>5128</v>
      </c>
      <c r="E80" s="832" t="s">
        <v>5129</v>
      </c>
      <c r="F80" s="849"/>
      <c r="G80" s="849"/>
      <c r="H80" s="849"/>
      <c r="I80" s="849"/>
      <c r="J80" s="849">
        <v>2</v>
      </c>
      <c r="K80" s="849">
        <v>2442</v>
      </c>
      <c r="L80" s="849">
        <v>1</v>
      </c>
      <c r="M80" s="849">
        <v>1221</v>
      </c>
      <c r="N80" s="849"/>
      <c r="O80" s="849"/>
      <c r="P80" s="837"/>
      <c r="Q80" s="850"/>
    </row>
    <row r="81" spans="1:17" ht="14.4" customHeight="1" x14ac:dyDescent="0.3">
      <c r="A81" s="831" t="s">
        <v>5062</v>
      </c>
      <c r="B81" s="832" t="s">
        <v>5063</v>
      </c>
      <c r="C81" s="832" t="s">
        <v>3881</v>
      </c>
      <c r="D81" s="832" t="s">
        <v>5130</v>
      </c>
      <c r="E81" s="832" t="s">
        <v>5131</v>
      </c>
      <c r="F81" s="849">
        <v>30</v>
      </c>
      <c r="G81" s="849">
        <v>23580</v>
      </c>
      <c r="H81" s="849">
        <v>1.2484116899618805</v>
      </c>
      <c r="I81" s="849">
        <v>786</v>
      </c>
      <c r="J81" s="849">
        <v>24</v>
      </c>
      <c r="K81" s="849">
        <v>18888</v>
      </c>
      <c r="L81" s="849">
        <v>1</v>
      </c>
      <c r="M81" s="849">
        <v>787</v>
      </c>
      <c r="N81" s="849">
        <v>20</v>
      </c>
      <c r="O81" s="849">
        <v>15760</v>
      </c>
      <c r="P81" s="837">
        <v>0.83439220669207959</v>
      </c>
      <c r="Q81" s="850">
        <v>788</v>
      </c>
    </row>
    <row r="82" spans="1:17" ht="14.4" customHeight="1" x14ac:dyDescent="0.3">
      <c r="A82" s="831" t="s">
        <v>5062</v>
      </c>
      <c r="B82" s="832" t="s">
        <v>5063</v>
      </c>
      <c r="C82" s="832" t="s">
        <v>3881</v>
      </c>
      <c r="D82" s="832" t="s">
        <v>5132</v>
      </c>
      <c r="E82" s="832" t="s">
        <v>5133</v>
      </c>
      <c r="F82" s="849">
        <v>20</v>
      </c>
      <c r="G82" s="849">
        <v>3760</v>
      </c>
      <c r="H82" s="849">
        <v>0.90428090428090424</v>
      </c>
      <c r="I82" s="849">
        <v>188</v>
      </c>
      <c r="J82" s="849">
        <v>22</v>
      </c>
      <c r="K82" s="849">
        <v>4158</v>
      </c>
      <c r="L82" s="849">
        <v>1</v>
      </c>
      <c r="M82" s="849">
        <v>189</v>
      </c>
      <c r="N82" s="849">
        <v>37</v>
      </c>
      <c r="O82" s="849">
        <v>6993</v>
      </c>
      <c r="P82" s="837">
        <v>1.6818181818181819</v>
      </c>
      <c r="Q82" s="850">
        <v>189</v>
      </c>
    </row>
    <row r="83" spans="1:17" ht="14.4" customHeight="1" x14ac:dyDescent="0.3">
      <c r="A83" s="831" t="s">
        <v>5062</v>
      </c>
      <c r="B83" s="832" t="s">
        <v>5063</v>
      </c>
      <c r="C83" s="832" t="s">
        <v>3881</v>
      </c>
      <c r="D83" s="832" t="s">
        <v>5134</v>
      </c>
      <c r="E83" s="832" t="s">
        <v>5135</v>
      </c>
      <c r="F83" s="849"/>
      <c r="G83" s="849"/>
      <c r="H83" s="849"/>
      <c r="I83" s="849"/>
      <c r="J83" s="849">
        <v>1</v>
      </c>
      <c r="K83" s="849">
        <v>179</v>
      </c>
      <c r="L83" s="849">
        <v>1</v>
      </c>
      <c r="M83" s="849">
        <v>179</v>
      </c>
      <c r="N83" s="849">
        <v>1</v>
      </c>
      <c r="O83" s="849">
        <v>179</v>
      </c>
      <c r="P83" s="837">
        <v>1</v>
      </c>
      <c r="Q83" s="850">
        <v>179</v>
      </c>
    </row>
    <row r="84" spans="1:17" ht="14.4" customHeight="1" x14ac:dyDescent="0.3">
      <c r="A84" s="831" t="s">
        <v>5062</v>
      </c>
      <c r="B84" s="832" t="s">
        <v>5063</v>
      </c>
      <c r="C84" s="832" t="s">
        <v>3881</v>
      </c>
      <c r="D84" s="832" t="s">
        <v>5136</v>
      </c>
      <c r="E84" s="832" t="s">
        <v>5137</v>
      </c>
      <c r="F84" s="849"/>
      <c r="G84" s="849"/>
      <c r="H84" s="849"/>
      <c r="I84" s="849"/>
      <c r="J84" s="849"/>
      <c r="K84" s="849"/>
      <c r="L84" s="849"/>
      <c r="M84" s="849"/>
      <c r="N84" s="849">
        <v>1</v>
      </c>
      <c r="O84" s="849">
        <v>229</v>
      </c>
      <c r="P84" s="837"/>
      <c r="Q84" s="850">
        <v>229</v>
      </c>
    </row>
    <row r="85" spans="1:17" ht="14.4" customHeight="1" x14ac:dyDescent="0.3">
      <c r="A85" s="831" t="s">
        <v>5062</v>
      </c>
      <c r="B85" s="832" t="s">
        <v>5063</v>
      </c>
      <c r="C85" s="832" t="s">
        <v>3881</v>
      </c>
      <c r="D85" s="832" t="s">
        <v>5138</v>
      </c>
      <c r="E85" s="832" t="s">
        <v>5139</v>
      </c>
      <c r="F85" s="849"/>
      <c r="G85" s="849"/>
      <c r="H85" s="849"/>
      <c r="I85" s="849"/>
      <c r="J85" s="849">
        <v>2</v>
      </c>
      <c r="K85" s="849">
        <v>924</v>
      </c>
      <c r="L85" s="849">
        <v>1</v>
      </c>
      <c r="M85" s="849">
        <v>462</v>
      </c>
      <c r="N85" s="849">
        <v>1</v>
      </c>
      <c r="O85" s="849">
        <v>462</v>
      </c>
      <c r="P85" s="837">
        <v>0.5</v>
      </c>
      <c r="Q85" s="850">
        <v>462</v>
      </c>
    </row>
    <row r="86" spans="1:17" ht="14.4" customHeight="1" x14ac:dyDescent="0.3">
      <c r="A86" s="831" t="s">
        <v>5062</v>
      </c>
      <c r="B86" s="832" t="s">
        <v>5063</v>
      </c>
      <c r="C86" s="832" t="s">
        <v>3881</v>
      </c>
      <c r="D86" s="832" t="s">
        <v>5140</v>
      </c>
      <c r="E86" s="832" t="s">
        <v>5141</v>
      </c>
      <c r="F86" s="849">
        <v>2</v>
      </c>
      <c r="G86" s="849">
        <v>1122</v>
      </c>
      <c r="H86" s="849">
        <v>0.99822064056939497</v>
      </c>
      <c r="I86" s="849">
        <v>561</v>
      </c>
      <c r="J86" s="849">
        <v>2</v>
      </c>
      <c r="K86" s="849">
        <v>1124</v>
      </c>
      <c r="L86" s="849">
        <v>1</v>
      </c>
      <c r="M86" s="849">
        <v>562</v>
      </c>
      <c r="N86" s="849"/>
      <c r="O86" s="849"/>
      <c r="P86" s="837"/>
      <c r="Q86" s="850"/>
    </row>
    <row r="87" spans="1:17" ht="14.4" customHeight="1" x14ac:dyDescent="0.3">
      <c r="A87" s="831" t="s">
        <v>5062</v>
      </c>
      <c r="B87" s="832" t="s">
        <v>5063</v>
      </c>
      <c r="C87" s="832" t="s">
        <v>3881</v>
      </c>
      <c r="D87" s="832" t="s">
        <v>5142</v>
      </c>
      <c r="E87" s="832" t="s">
        <v>5143</v>
      </c>
      <c r="F87" s="849">
        <v>15</v>
      </c>
      <c r="G87" s="849">
        <v>2565</v>
      </c>
      <c r="H87" s="849">
        <v>0.71013289036544847</v>
      </c>
      <c r="I87" s="849">
        <v>171</v>
      </c>
      <c r="J87" s="849">
        <v>21</v>
      </c>
      <c r="K87" s="849">
        <v>3612</v>
      </c>
      <c r="L87" s="849">
        <v>1</v>
      </c>
      <c r="M87" s="849">
        <v>172</v>
      </c>
      <c r="N87" s="849">
        <v>17</v>
      </c>
      <c r="O87" s="849">
        <v>2924</v>
      </c>
      <c r="P87" s="837">
        <v>0.80952380952380953</v>
      </c>
      <c r="Q87" s="850">
        <v>172</v>
      </c>
    </row>
    <row r="88" spans="1:17" ht="14.4" customHeight="1" x14ac:dyDescent="0.3">
      <c r="A88" s="831" t="s">
        <v>5062</v>
      </c>
      <c r="B88" s="832" t="s">
        <v>5063</v>
      </c>
      <c r="C88" s="832" t="s">
        <v>3881</v>
      </c>
      <c r="D88" s="832" t="s">
        <v>5144</v>
      </c>
      <c r="E88" s="832" t="s">
        <v>5145</v>
      </c>
      <c r="F88" s="849">
        <v>1</v>
      </c>
      <c r="G88" s="849">
        <v>200</v>
      </c>
      <c r="H88" s="849"/>
      <c r="I88" s="849">
        <v>200</v>
      </c>
      <c r="J88" s="849"/>
      <c r="K88" s="849"/>
      <c r="L88" s="849"/>
      <c r="M88" s="849"/>
      <c r="N88" s="849">
        <v>2</v>
      </c>
      <c r="O88" s="849">
        <v>402</v>
      </c>
      <c r="P88" s="837"/>
      <c r="Q88" s="850">
        <v>201</v>
      </c>
    </row>
    <row r="89" spans="1:17" ht="14.4" customHeight="1" x14ac:dyDescent="0.3">
      <c r="A89" s="831" t="s">
        <v>5062</v>
      </c>
      <c r="B89" s="832" t="s">
        <v>5063</v>
      </c>
      <c r="C89" s="832" t="s">
        <v>3881</v>
      </c>
      <c r="D89" s="832" t="s">
        <v>5146</v>
      </c>
      <c r="E89" s="832" t="s">
        <v>5147</v>
      </c>
      <c r="F89" s="849">
        <v>1</v>
      </c>
      <c r="G89" s="849">
        <v>132</v>
      </c>
      <c r="H89" s="849">
        <v>0.33082706766917291</v>
      </c>
      <c r="I89" s="849">
        <v>132</v>
      </c>
      <c r="J89" s="849">
        <v>3</v>
      </c>
      <c r="K89" s="849">
        <v>399</v>
      </c>
      <c r="L89" s="849">
        <v>1</v>
      </c>
      <c r="M89" s="849">
        <v>133</v>
      </c>
      <c r="N89" s="849">
        <v>3</v>
      </c>
      <c r="O89" s="849">
        <v>399</v>
      </c>
      <c r="P89" s="837">
        <v>1</v>
      </c>
      <c r="Q89" s="850">
        <v>133</v>
      </c>
    </row>
    <row r="90" spans="1:17" ht="14.4" customHeight="1" x14ac:dyDescent="0.3">
      <c r="A90" s="831" t="s">
        <v>5062</v>
      </c>
      <c r="B90" s="832" t="s">
        <v>5063</v>
      </c>
      <c r="C90" s="832" t="s">
        <v>3881</v>
      </c>
      <c r="D90" s="832" t="s">
        <v>5148</v>
      </c>
      <c r="E90" s="832" t="s">
        <v>5149</v>
      </c>
      <c r="F90" s="849"/>
      <c r="G90" s="849"/>
      <c r="H90" s="849"/>
      <c r="I90" s="849"/>
      <c r="J90" s="849">
        <v>1</v>
      </c>
      <c r="K90" s="849">
        <v>941</v>
      </c>
      <c r="L90" s="849">
        <v>1</v>
      </c>
      <c r="M90" s="849">
        <v>941</v>
      </c>
      <c r="N90" s="849">
        <v>1</v>
      </c>
      <c r="O90" s="849">
        <v>941</v>
      </c>
      <c r="P90" s="837">
        <v>1</v>
      </c>
      <c r="Q90" s="850">
        <v>941</v>
      </c>
    </row>
    <row r="91" spans="1:17" ht="14.4" customHeight="1" x14ac:dyDescent="0.3">
      <c r="A91" s="831" t="s">
        <v>5062</v>
      </c>
      <c r="B91" s="832" t="s">
        <v>5063</v>
      </c>
      <c r="C91" s="832" t="s">
        <v>3881</v>
      </c>
      <c r="D91" s="832" t="s">
        <v>5150</v>
      </c>
      <c r="E91" s="832" t="s">
        <v>5151</v>
      </c>
      <c r="F91" s="849"/>
      <c r="G91" s="849"/>
      <c r="H91" s="849"/>
      <c r="I91" s="849"/>
      <c r="J91" s="849">
        <v>1</v>
      </c>
      <c r="K91" s="849">
        <v>575</v>
      </c>
      <c r="L91" s="849">
        <v>1</v>
      </c>
      <c r="M91" s="849">
        <v>575</v>
      </c>
      <c r="N91" s="849"/>
      <c r="O91" s="849"/>
      <c r="P91" s="837"/>
      <c r="Q91" s="850"/>
    </row>
    <row r="92" spans="1:17" ht="14.4" customHeight="1" x14ac:dyDescent="0.3">
      <c r="A92" s="831" t="s">
        <v>5062</v>
      </c>
      <c r="B92" s="832" t="s">
        <v>5063</v>
      </c>
      <c r="C92" s="832" t="s">
        <v>3881</v>
      </c>
      <c r="D92" s="832" t="s">
        <v>5152</v>
      </c>
      <c r="E92" s="832" t="s">
        <v>5153</v>
      </c>
      <c r="F92" s="849"/>
      <c r="G92" s="849"/>
      <c r="H92" s="849"/>
      <c r="I92" s="849"/>
      <c r="J92" s="849"/>
      <c r="K92" s="849"/>
      <c r="L92" s="849"/>
      <c r="M92" s="849"/>
      <c r="N92" s="849">
        <v>1</v>
      </c>
      <c r="O92" s="849">
        <v>89</v>
      </c>
      <c r="P92" s="837"/>
      <c r="Q92" s="850">
        <v>89</v>
      </c>
    </row>
    <row r="93" spans="1:17" ht="14.4" customHeight="1" x14ac:dyDescent="0.3">
      <c r="A93" s="831" t="s">
        <v>5062</v>
      </c>
      <c r="B93" s="832" t="s">
        <v>5063</v>
      </c>
      <c r="C93" s="832" t="s">
        <v>3881</v>
      </c>
      <c r="D93" s="832" t="s">
        <v>5154</v>
      </c>
      <c r="E93" s="832" t="s">
        <v>5155</v>
      </c>
      <c r="F93" s="849">
        <v>2187</v>
      </c>
      <c r="G93" s="849">
        <v>65610</v>
      </c>
      <c r="H93" s="849">
        <v>1.0172093023255815</v>
      </c>
      <c r="I93" s="849">
        <v>30</v>
      </c>
      <c r="J93" s="849">
        <v>2150</v>
      </c>
      <c r="K93" s="849">
        <v>64500</v>
      </c>
      <c r="L93" s="849">
        <v>1</v>
      </c>
      <c r="M93" s="849">
        <v>30</v>
      </c>
      <c r="N93" s="849">
        <v>2043</v>
      </c>
      <c r="O93" s="849">
        <v>61290</v>
      </c>
      <c r="P93" s="837">
        <v>0.95023255813953489</v>
      </c>
      <c r="Q93" s="850">
        <v>30</v>
      </c>
    </row>
    <row r="94" spans="1:17" ht="14.4" customHeight="1" x14ac:dyDescent="0.3">
      <c r="A94" s="831" t="s">
        <v>5062</v>
      </c>
      <c r="B94" s="832" t="s">
        <v>5063</v>
      </c>
      <c r="C94" s="832" t="s">
        <v>3881</v>
      </c>
      <c r="D94" s="832" t="s">
        <v>5156</v>
      </c>
      <c r="E94" s="832" t="s">
        <v>5157</v>
      </c>
      <c r="F94" s="849">
        <v>1</v>
      </c>
      <c r="G94" s="849">
        <v>50</v>
      </c>
      <c r="H94" s="849">
        <v>0.33333333333333331</v>
      </c>
      <c r="I94" s="849">
        <v>50</v>
      </c>
      <c r="J94" s="849">
        <v>3</v>
      </c>
      <c r="K94" s="849">
        <v>150</v>
      </c>
      <c r="L94" s="849">
        <v>1</v>
      </c>
      <c r="M94" s="849">
        <v>50</v>
      </c>
      <c r="N94" s="849"/>
      <c r="O94" s="849"/>
      <c r="P94" s="837"/>
      <c r="Q94" s="850"/>
    </row>
    <row r="95" spans="1:17" ht="14.4" customHeight="1" x14ac:dyDescent="0.3">
      <c r="A95" s="831" t="s">
        <v>5062</v>
      </c>
      <c r="B95" s="832" t="s">
        <v>5063</v>
      </c>
      <c r="C95" s="832" t="s">
        <v>3881</v>
      </c>
      <c r="D95" s="832" t="s">
        <v>5158</v>
      </c>
      <c r="E95" s="832" t="s">
        <v>5159</v>
      </c>
      <c r="F95" s="849">
        <v>1995</v>
      </c>
      <c r="G95" s="849">
        <v>23940</v>
      </c>
      <c r="H95" s="849">
        <v>1.0220286885245902</v>
      </c>
      <c r="I95" s="849">
        <v>12</v>
      </c>
      <c r="J95" s="849">
        <v>1952</v>
      </c>
      <c r="K95" s="849">
        <v>23424</v>
      </c>
      <c r="L95" s="849">
        <v>1</v>
      </c>
      <c r="M95" s="849">
        <v>12</v>
      </c>
      <c r="N95" s="849">
        <v>1816</v>
      </c>
      <c r="O95" s="849">
        <v>21792</v>
      </c>
      <c r="P95" s="837">
        <v>0.93032786885245899</v>
      </c>
      <c r="Q95" s="850">
        <v>12</v>
      </c>
    </row>
    <row r="96" spans="1:17" ht="14.4" customHeight="1" x14ac:dyDescent="0.3">
      <c r="A96" s="831" t="s">
        <v>5062</v>
      </c>
      <c r="B96" s="832" t="s">
        <v>5063</v>
      </c>
      <c r="C96" s="832" t="s">
        <v>3881</v>
      </c>
      <c r="D96" s="832" t="s">
        <v>5160</v>
      </c>
      <c r="E96" s="832" t="s">
        <v>5161</v>
      </c>
      <c r="F96" s="849">
        <v>18</v>
      </c>
      <c r="G96" s="849">
        <v>3276</v>
      </c>
      <c r="H96" s="849">
        <v>0.71606557377049185</v>
      </c>
      <c r="I96" s="849">
        <v>182</v>
      </c>
      <c r="J96" s="849">
        <v>25</v>
      </c>
      <c r="K96" s="849">
        <v>4575</v>
      </c>
      <c r="L96" s="849">
        <v>1</v>
      </c>
      <c r="M96" s="849">
        <v>183</v>
      </c>
      <c r="N96" s="849">
        <v>21</v>
      </c>
      <c r="O96" s="849">
        <v>3843</v>
      </c>
      <c r="P96" s="837">
        <v>0.84</v>
      </c>
      <c r="Q96" s="850">
        <v>183</v>
      </c>
    </row>
    <row r="97" spans="1:17" ht="14.4" customHeight="1" x14ac:dyDescent="0.3">
      <c r="A97" s="831" t="s">
        <v>5062</v>
      </c>
      <c r="B97" s="832" t="s">
        <v>5063</v>
      </c>
      <c r="C97" s="832" t="s">
        <v>3881</v>
      </c>
      <c r="D97" s="832" t="s">
        <v>5162</v>
      </c>
      <c r="E97" s="832" t="s">
        <v>5163</v>
      </c>
      <c r="F97" s="849">
        <v>123</v>
      </c>
      <c r="G97" s="849">
        <v>8856</v>
      </c>
      <c r="H97" s="849">
        <v>1.1028642590286426</v>
      </c>
      <c r="I97" s="849">
        <v>72</v>
      </c>
      <c r="J97" s="849">
        <v>110</v>
      </c>
      <c r="K97" s="849">
        <v>8030</v>
      </c>
      <c r="L97" s="849">
        <v>1</v>
      </c>
      <c r="M97" s="849">
        <v>73</v>
      </c>
      <c r="N97" s="849">
        <v>161</v>
      </c>
      <c r="O97" s="849">
        <v>11753</v>
      </c>
      <c r="P97" s="837">
        <v>1.4636363636363636</v>
      </c>
      <c r="Q97" s="850">
        <v>73</v>
      </c>
    </row>
    <row r="98" spans="1:17" ht="14.4" customHeight="1" x14ac:dyDescent="0.3">
      <c r="A98" s="831" t="s">
        <v>5062</v>
      </c>
      <c r="B98" s="832" t="s">
        <v>5063</v>
      </c>
      <c r="C98" s="832" t="s">
        <v>3881</v>
      </c>
      <c r="D98" s="832" t="s">
        <v>5164</v>
      </c>
      <c r="E98" s="832" t="s">
        <v>5165</v>
      </c>
      <c r="F98" s="849">
        <v>15</v>
      </c>
      <c r="G98" s="849">
        <v>2745</v>
      </c>
      <c r="H98" s="849">
        <v>0.64862948960302458</v>
      </c>
      <c r="I98" s="849">
        <v>183</v>
      </c>
      <c r="J98" s="849">
        <v>23</v>
      </c>
      <c r="K98" s="849">
        <v>4232</v>
      </c>
      <c r="L98" s="849">
        <v>1</v>
      </c>
      <c r="M98" s="849">
        <v>184</v>
      </c>
      <c r="N98" s="849">
        <v>18</v>
      </c>
      <c r="O98" s="849">
        <v>3312</v>
      </c>
      <c r="P98" s="837">
        <v>0.78260869565217395</v>
      </c>
      <c r="Q98" s="850">
        <v>184</v>
      </c>
    </row>
    <row r="99" spans="1:17" ht="14.4" customHeight="1" x14ac:dyDescent="0.3">
      <c r="A99" s="831" t="s">
        <v>5062</v>
      </c>
      <c r="B99" s="832" t="s">
        <v>5063</v>
      </c>
      <c r="C99" s="832" t="s">
        <v>3881</v>
      </c>
      <c r="D99" s="832" t="s">
        <v>5007</v>
      </c>
      <c r="E99" s="832" t="s">
        <v>5008</v>
      </c>
      <c r="F99" s="849"/>
      <c r="G99" s="849"/>
      <c r="H99" s="849"/>
      <c r="I99" s="849"/>
      <c r="J99" s="849">
        <v>1</v>
      </c>
      <c r="K99" s="849">
        <v>1283</v>
      </c>
      <c r="L99" s="849">
        <v>1</v>
      </c>
      <c r="M99" s="849">
        <v>1283</v>
      </c>
      <c r="N99" s="849"/>
      <c r="O99" s="849"/>
      <c r="P99" s="837"/>
      <c r="Q99" s="850"/>
    </row>
    <row r="100" spans="1:17" ht="14.4" customHeight="1" x14ac:dyDescent="0.3">
      <c r="A100" s="831" t="s">
        <v>5062</v>
      </c>
      <c r="B100" s="832" t="s">
        <v>5063</v>
      </c>
      <c r="C100" s="832" t="s">
        <v>3881</v>
      </c>
      <c r="D100" s="832" t="s">
        <v>5166</v>
      </c>
      <c r="E100" s="832" t="s">
        <v>5167</v>
      </c>
      <c r="F100" s="849">
        <v>1108</v>
      </c>
      <c r="G100" s="849">
        <v>163984</v>
      </c>
      <c r="H100" s="849">
        <v>0.98352435959719553</v>
      </c>
      <c r="I100" s="849">
        <v>148</v>
      </c>
      <c r="J100" s="849">
        <v>1119</v>
      </c>
      <c r="K100" s="849">
        <v>166731</v>
      </c>
      <c r="L100" s="849">
        <v>1</v>
      </c>
      <c r="M100" s="849">
        <v>149</v>
      </c>
      <c r="N100" s="849">
        <v>1106</v>
      </c>
      <c r="O100" s="849">
        <v>164794</v>
      </c>
      <c r="P100" s="837">
        <v>0.9883824843610366</v>
      </c>
      <c r="Q100" s="850">
        <v>149</v>
      </c>
    </row>
    <row r="101" spans="1:17" ht="14.4" customHeight="1" x14ac:dyDescent="0.3">
      <c r="A101" s="831" t="s">
        <v>5062</v>
      </c>
      <c r="B101" s="832" t="s">
        <v>5063</v>
      </c>
      <c r="C101" s="832" t="s">
        <v>3881</v>
      </c>
      <c r="D101" s="832" t="s">
        <v>5168</v>
      </c>
      <c r="E101" s="832" t="s">
        <v>5169</v>
      </c>
      <c r="F101" s="849">
        <v>2224</v>
      </c>
      <c r="G101" s="849">
        <v>66720</v>
      </c>
      <c r="H101" s="849">
        <v>1.0145985401459854</v>
      </c>
      <c r="I101" s="849">
        <v>30</v>
      </c>
      <c r="J101" s="849">
        <v>2192</v>
      </c>
      <c r="K101" s="849">
        <v>65760</v>
      </c>
      <c r="L101" s="849">
        <v>1</v>
      </c>
      <c r="M101" s="849">
        <v>30</v>
      </c>
      <c r="N101" s="849">
        <v>2086</v>
      </c>
      <c r="O101" s="849">
        <v>62580</v>
      </c>
      <c r="P101" s="837">
        <v>0.95164233576642332</v>
      </c>
      <c r="Q101" s="850">
        <v>30</v>
      </c>
    </row>
    <row r="102" spans="1:17" ht="14.4" customHeight="1" x14ac:dyDescent="0.3">
      <c r="A102" s="831" t="s">
        <v>5062</v>
      </c>
      <c r="B102" s="832" t="s">
        <v>5063</v>
      </c>
      <c r="C102" s="832" t="s">
        <v>3881</v>
      </c>
      <c r="D102" s="832" t="s">
        <v>5170</v>
      </c>
      <c r="E102" s="832" t="s">
        <v>5171</v>
      </c>
      <c r="F102" s="849">
        <v>272</v>
      </c>
      <c r="G102" s="849">
        <v>8432</v>
      </c>
      <c r="H102" s="849">
        <v>0.99633699633699635</v>
      </c>
      <c r="I102" s="849">
        <v>31</v>
      </c>
      <c r="J102" s="849">
        <v>273</v>
      </c>
      <c r="K102" s="849">
        <v>8463</v>
      </c>
      <c r="L102" s="849">
        <v>1</v>
      </c>
      <c r="M102" s="849">
        <v>31</v>
      </c>
      <c r="N102" s="849">
        <v>252</v>
      </c>
      <c r="O102" s="849">
        <v>7812</v>
      </c>
      <c r="P102" s="837">
        <v>0.92307692307692313</v>
      </c>
      <c r="Q102" s="850">
        <v>31</v>
      </c>
    </row>
    <row r="103" spans="1:17" ht="14.4" customHeight="1" x14ac:dyDescent="0.3">
      <c r="A103" s="831" t="s">
        <v>5062</v>
      </c>
      <c r="B103" s="832" t="s">
        <v>5063</v>
      </c>
      <c r="C103" s="832" t="s">
        <v>3881</v>
      </c>
      <c r="D103" s="832" t="s">
        <v>5172</v>
      </c>
      <c r="E103" s="832" t="s">
        <v>5173</v>
      </c>
      <c r="F103" s="849">
        <v>381</v>
      </c>
      <c r="G103" s="849">
        <v>10287</v>
      </c>
      <c r="H103" s="849">
        <v>0.98195876288659789</v>
      </c>
      <c r="I103" s="849">
        <v>27</v>
      </c>
      <c r="J103" s="849">
        <v>388</v>
      </c>
      <c r="K103" s="849">
        <v>10476</v>
      </c>
      <c r="L103" s="849">
        <v>1</v>
      </c>
      <c r="M103" s="849">
        <v>27</v>
      </c>
      <c r="N103" s="849">
        <v>380</v>
      </c>
      <c r="O103" s="849">
        <v>10260</v>
      </c>
      <c r="P103" s="837">
        <v>0.97938144329896903</v>
      </c>
      <c r="Q103" s="850">
        <v>27</v>
      </c>
    </row>
    <row r="104" spans="1:17" ht="14.4" customHeight="1" x14ac:dyDescent="0.3">
      <c r="A104" s="831" t="s">
        <v>5062</v>
      </c>
      <c r="B104" s="832" t="s">
        <v>5063</v>
      </c>
      <c r="C104" s="832" t="s">
        <v>3881</v>
      </c>
      <c r="D104" s="832" t="s">
        <v>5174</v>
      </c>
      <c r="E104" s="832" t="s">
        <v>5175</v>
      </c>
      <c r="F104" s="849"/>
      <c r="G104" s="849"/>
      <c r="H104" s="849"/>
      <c r="I104" s="849"/>
      <c r="J104" s="849">
        <v>1</v>
      </c>
      <c r="K104" s="849">
        <v>256</v>
      </c>
      <c r="L104" s="849">
        <v>1</v>
      </c>
      <c r="M104" s="849">
        <v>256</v>
      </c>
      <c r="N104" s="849">
        <v>2</v>
      </c>
      <c r="O104" s="849">
        <v>512</v>
      </c>
      <c r="P104" s="837">
        <v>2</v>
      </c>
      <c r="Q104" s="850">
        <v>256</v>
      </c>
    </row>
    <row r="105" spans="1:17" ht="14.4" customHeight="1" x14ac:dyDescent="0.3">
      <c r="A105" s="831" t="s">
        <v>5062</v>
      </c>
      <c r="B105" s="832" t="s">
        <v>5063</v>
      </c>
      <c r="C105" s="832" t="s">
        <v>3881</v>
      </c>
      <c r="D105" s="832" t="s">
        <v>5176</v>
      </c>
      <c r="E105" s="832" t="s">
        <v>5177</v>
      </c>
      <c r="F105" s="849">
        <v>14</v>
      </c>
      <c r="G105" s="849">
        <v>2268</v>
      </c>
      <c r="H105" s="849">
        <v>0.63245956497490241</v>
      </c>
      <c r="I105" s="849">
        <v>162</v>
      </c>
      <c r="J105" s="849">
        <v>22</v>
      </c>
      <c r="K105" s="849">
        <v>3586</v>
      </c>
      <c r="L105" s="849">
        <v>1</v>
      </c>
      <c r="M105" s="849">
        <v>163</v>
      </c>
      <c r="N105" s="849">
        <v>18</v>
      </c>
      <c r="O105" s="849">
        <v>2934</v>
      </c>
      <c r="P105" s="837">
        <v>0.81818181818181823</v>
      </c>
      <c r="Q105" s="850">
        <v>163</v>
      </c>
    </row>
    <row r="106" spans="1:17" ht="14.4" customHeight="1" x14ac:dyDescent="0.3">
      <c r="A106" s="831" t="s">
        <v>5062</v>
      </c>
      <c r="B106" s="832" t="s">
        <v>5063</v>
      </c>
      <c r="C106" s="832" t="s">
        <v>3881</v>
      </c>
      <c r="D106" s="832" t="s">
        <v>5178</v>
      </c>
      <c r="E106" s="832" t="s">
        <v>5179</v>
      </c>
      <c r="F106" s="849">
        <v>1</v>
      </c>
      <c r="G106" s="849">
        <v>22</v>
      </c>
      <c r="H106" s="849">
        <v>1</v>
      </c>
      <c r="I106" s="849">
        <v>22</v>
      </c>
      <c r="J106" s="849">
        <v>1</v>
      </c>
      <c r="K106" s="849">
        <v>22</v>
      </c>
      <c r="L106" s="849">
        <v>1</v>
      </c>
      <c r="M106" s="849">
        <v>22</v>
      </c>
      <c r="N106" s="849">
        <v>4</v>
      </c>
      <c r="O106" s="849">
        <v>88</v>
      </c>
      <c r="P106" s="837">
        <v>4</v>
      </c>
      <c r="Q106" s="850">
        <v>22</v>
      </c>
    </row>
    <row r="107" spans="1:17" ht="14.4" customHeight="1" x14ac:dyDescent="0.3">
      <c r="A107" s="831" t="s">
        <v>5062</v>
      </c>
      <c r="B107" s="832" t="s">
        <v>5063</v>
      </c>
      <c r="C107" s="832" t="s">
        <v>3881</v>
      </c>
      <c r="D107" s="832" t="s">
        <v>5180</v>
      </c>
      <c r="E107" s="832" t="s">
        <v>5181</v>
      </c>
      <c r="F107" s="849">
        <v>11</v>
      </c>
      <c r="G107" s="849">
        <v>9482</v>
      </c>
      <c r="H107" s="849">
        <v>0.5449425287356322</v>
      </c>
      <c r="I107" s="849">
        <v>862</v>
      </c>
      <c r="J107" s="849">
        <v>20</v>
      </c>
      <c r="K107" s="849">
        <v>17400</v>
      </c>
      <c r="L107" s="849">
        <v>1</v>
      </c>
      <c r="M107" s="849">
        <v>870</v>
      </c>
      <c r="N107" s="849">
        <v>16</v>
      </c>
      <c r="O107" s="849">
        <v>13920</v>
      </c>
      <c r="P107" s="837">
        <v>0.8</v>
      </c>
      <c r="Q107" s="850">
        <v>870</v>
      </c>
    </row>
    <row r="108" spans="1:17" ht="14.4" customHeight="1" x14ac:dyDescent="0.3">
      <c r="A108" s="831" t="s">
        <v>5062</v>
      </c>
      <c r="B108" s="832" t="s">
        <v>5063</v>
      </c>
      <c r="C108" s="832" t="s">
        <v>3881</v>
      </c>
      <c r="D108" s="832" t="s">
        <v>5182</v>
      </c>
      <c r="E108" s="832" t="s">
        <v>5183</v>
      </c>
      <c r="F108" s="849">
        <v>445</v>
      </c>
      <c r="G108" s="849">
        <v>11125</v>
      </c>
      <c r="H108" s="849">
        <v>0.94279661016949157</v>
      </c>
      <c r="I108" s="849">
        <v>25</v>
      </c>
      <c r="J108" s="849">
        <v>472</v>
      </c>
      <c r="K108" s="849">
        <v>11800</v>
      </c>
      <c r="L108" s="849">
        <v>1</v>
      </c>
      <c r="M108" s="849">
        <v>25</v>
      </c>
      <c r="N108" s="849">
        <v>505</v>
      </c>
      <c r="O108" s="849">
        <v>12625</v>
      </c>
      <c r="P108" s="837">
        <v>1.0699152542372881</v>
      </c>
      <c r="Q108" s="850">
        <v>25</v>
      </c>
    </row>
    <row r="109" spans="1:17" ht="14.4" customHeight="1" x14ac:dyDescent="0.3">
      <c r="A109" s="831" t="s">
        <v>5062</v>
      </c>
      <c r="B109" s="832" t="s">
        <v>5063</v>
      </c>
      <c r="C109" s="832" t="s">
        <v>3881</v>
      </c>
      <c r="D109" s="832" t="s">
        <v>5184</v>
      </c>
      <c r="E109" s="832" t="s">
        <v>5185</v>
      </c>
      <c r="F109" s="849">
        <v>2</v>
      </c>
      <c r="G109" s="849">
        <v>66</v>
      </c>
      <c r="H109" s="849">
        <v>0.2857142857142857</v>
      </c>
      <c r="I109" s="849">
        <v>33</v>
      </c>
      <c r="J109" s="849">
        <v>7</v>
      </c>
      <c r="K109" s="849">
        <v>231</v>
      </c>
      <c r="L109" s="849">
        <v>1</v>
      </c>
      <c r="M109" s="849">
        <v>33</v>
      </c>
      <c r="N109" s="849">
        <v>5</v>
      </c>
      <c r="O109" s="849">
        <v>165</v>
      </c>
      <c r="P109" s="837">
        <v>0.7142857142857143</v>
      </c>
      <c r="Q109" s="850">
        <v>33</v>
      </c>
    </row>
    <row r="110" spans="1:17" ht="14.4" customHeight="1" x14ac:dyDescent="0.3">
      <c r="A110" s="831" t="s">
        <v>5062</v>
      </c>
      <c r="B110" s="832" t="s">
        <v>5063</v>
      </c>
      <c r="C110" s="832" t="s">
        <v>3881</v>
      </c>
      <c r="D110" s="832" t="s">
        <v>5186</v>
      </c>
      <c r="E110" s="832" t="s">
        <v>5187</v>
      </c>
      <c r="F110" s="849"/>
      <c r="G110" s="849"/>
      <c r="H110" s="849"/>
      <c r="I110" s="849"/>
      <c r="J110" s="849">
        <v>4</v>
      </c>
      <c r="K110" s="849">
        <v>320</v>
      </c>
      <c r="L110" s="849">
        <v>1</v>
      </c>
      <c r="M110" s="849">
        <v>80</v>
      </c>
      <c r="N110" s="849"/>
      <c r="O110" s="849"/>
      <c r="P110" s="837"/>
      <c r="Q110" s="850"/>
    </row>
    <row r="111" spans="1:17" ht="14.4" customHeight="1" x14ac:dyDescent="0.3">
      <c r="A111" s="831" t="s">
        <v>5062</v>
      </c>
      <c r="B111" s="832" t="s">
        <v>5063</v>
      </c>
      <c r="C111" s="832" t="s">
        <v>3881</v>
      </c>
      <c r="D111" s="832" t="s">
        <v>5188</v>
      </c>
      <c r="E111" s="832" t="s">
        <v>5189</v>
      </c>
      <c r="F111" s="849"/>
      <c r="G111" s="849"/>
      <c r="H111" s="849"/>
      <c r="I111" s="849"/>
      <c r="J111" s="849"/>
      <c r="K111" s="849"/>
      <c r="L111" s="849"/>
      <c r="M111" s="849"/>
      <c r="N111" s="849">
        <v>1</v>
      </c>
      <c r="O111" s="849">
        <v>205</v>
      </c>
      <c r="P111" s="837"/>
      <c r="Q111" s="850">
        <v>205</v>
      </c>
    </row>
    <row r="112" spans="1:17" ht="14.4" customHeight="1" x14ac:dyDescent="0.3">
      <c r="A112" s="831" t="s">
        <v>5062</v>
      </c>
      <c r="B112" s="832" t="s">
        <v>5063</v>
      </c>
      <c r="C112" s="832" t="s">
        <v>3881</v>
      </c>
      <c r="D112" s="832" t="s">
        <v>5190</v>
      </c>
      <c r="E112" s="832" t="s">
        <v>5191</v>
      </c>
      <c r="F112" s="849">
        <v>5</v>
      </c>
      <c r="G112" s="849">
        <v>130</v>
      </c>
      <c r="H112" s="849">
        <v>0.7142857142857143</v>
      </c>
      <c r="I112" s="849">
        <v>26</v>
      </c>
      <c r="J112" s="849">
        <v>7</v>
      </c>
      <c r="K112" s="849">
        <v>182</v>
      </c>
      <c r="L112" s="849">
        <v>1</v>
      </c>
      <c r="M112" s="849">
        <v>26</v>
      </c>
      <c r="N112" s="849">
        <v>21</v>
      </c>
      <c r="O112" s="849">
        <v>546</v>
      </c>
      <c r="P112" s="837">
        <v>3</v>
      </c>
      <c r="Q112" s="850">
        <v>26</v>
      </c>
    </row>
    <row r="113" spans="1:17" ht="14.4" customHeight="1" x14ac:dyDescent="0.3">
      <c r="A113" s="831" t="s">
        <v>5062</v>
      </c>
      <c r="B113" s="832" t="s">
        <v>5063</v>
      </c>
      <c r="C113" s="832" t="s">
        <v>3881</v>
      </c>
      <c r="D113" s="832" t="s">
        <v>5192</v>
      </c>
      <c r="E113" s="832" t="s">
        <v>5193</v>
      </c>
      <c r="F113" s="849">
        <v>26</v>
      </c>
      <c r="G113" s="849">
        <v>2184</v>
      </c>
      <c r="H113" s="849">
        <v>1.7333333333333334</v>
      </c>
      <c r="I113" s="849">
        <v>84</v>
      </c>
      <c r="J113" s="849">
        <v>15</v>
      </c>
      <c r="K113" s="849">
        <v>1260</v>
      </c>
      <c r="L113" s="849">
        <v>1</v>
      </c>
      <c r="M113" s="849">
        <v>84</v>
      </c>
      <c r="N113" s="849">
        <v>37</v>
      </c>
      <c r="O113" s="849">
        <v>3108</v>
      </c>
      <c r="P113" s="837">
        <v>2.4666666666666668</v>
      </c>
      <c r="Q113" s="850">
        <v>84</v>
      </c>
    </row>
    <row r="114" spans="1:17" ht="14.4" customHeight="1" x14ac:dyDescent="0.3">
      <c r="A114" s="831" t="s">
        <v>5062</v>
      </c>
      <c r="B114" s="832" t="s">
        <v>5063</v>
      </c>
      <c r="C114" s="832" t="s">
        <v>3881</v>
      </c>
      <c r="D114" s="832" t="s">
        <v>5194</v>
      </c>
      <c r="E114" s="832" t="s">
        <v>5195</v>
      </c>
      <c r="F114" s="849">
        <v>19</v>
      </c>
      <c r="G114" s="849">
        <v>3325</v>
      </c>
      <c r="H114" s="849">
        <v>0.72661713286713292</v>
      </c>
      <c r="I114" s="849">
        <v>175</v>
      </c>
      <c r="J114" s="849">
        <v>26</v>
      </c>
      <c r="K114" s="849">
        <v>4576</v>
      </c>
      <c r="L114" s="849">
        <v>1</v>
      </c>
      <c r="M114" s="849">
        <v>176</v>
      </c>
      <c r="N114" s="849">
        <v>22</v>
      </c>
      <c r="O114" s="849">
        <v>3872</v>
      </c>
      <c r="P114" s="837">
        <v>0.84615384615384615</v>
      </c>
      <c r="Q114" s="850">
        <v>176</v>
      </c>
    </row>
    <row r="115" spans="1:17" ht="14.4" customHeight="1" x14ac:dyDescent="0.3">
      <c r="A115" s="831" t="s">
        <v>5062</v>
      </c>
      <c r="B115" s="832" t="s">
        <v>5063</v>
      </c>
      <c r="C115" s="832" t="s">
        <v>3881</v>
      </c>
      <c r="D115" s="832" t="s">
        <v>5196</v>
      </c>
      <c r="E115" s="832" t="s">
        <v>5197</v>
      </c>
      <c r="F115" s="849">
        <v>1</v>
      </c>
      <c r="G115" s="849">
        <v>252</v>
      </c>
      <c r="H115" s="849"/>
      <c r="I115" s="849">
        <v>252</v>
      </c>
      <c r="J115" s="849"/>
      <c r="K115" s="849"/>
      <c r="L115" s="849"/>
      <c r="M115" s="849"/>
      <c r="N115" s="849">
        <v>1</v>
      </c>
      <c r="O115" s="849">
        <v>253</v>
      </c>
      <c r="P115" s="837"/>
      <c r="Q115" s="850">
        <v>253</v>
      </c>
    </row>
    <row r="116" spans="1:17" ht="14.4" customHeight="1" x14ac:dyDescent="0.3">
      <c r="A116" s="831" t="s">
        <v>5062</v>
      </c>
      <c r="B116" s="832" t="s">
        <v>5063</v>
      </c>
      <c r="C116" s="832" t="s">
        <v>3881</v>
      </c>
      <c r="D116" s="832" t="s">
        <v>5198</v>
      </c>
      <c r="E116" s="832" t="s">
        <v>5199</v>
      </c>
      <c r="F116" s="849">
        <v>1</v>
      </c>
      <c r="G116" s="849">
        <v>15</v>
      </c>
      <c r="H116" s="849">
        <v>9.0909090909090912E-2</v>
      </c>
      <c r="I116" s="849">
        <v>15</v>
      </c>
      <c r="J116" s="849">
        <v>11</v>
      </c>
      <c r="K116" s="849">
        <v>165</v>
      </c>
      <c r="L116" s="849">
        <v>1</v>
      </c>
      <c r="M116" s="849">
        <v>15</v>
      </c>
      <c r="N116" s="849">
        <v>5</v>
      </c>
      <c r="O116" s="849">
        <v>75</v>
      </c>
      <c r="P116" s="837">
        <v>0.45454545454545453</v>
      </c>
      <c r="Q116" s="850">
        <v>15</v>
      </c>
    </row>
    <row r="117" spans="1:17" ht="14.4" customHeight="1" x14ac:dyDescent="0.3">
      <c r="A117" s="831" t="s">
        <v>5062</v>
      </c>
      <c r="B117" s="832" t="s">
        <v>5063</v>
      </c>
      <c r="C117" s="832" t="s">
        <v>3881</v>
      </c>
      <c r="D117" s="832" t="s">
        <v>5200</v>
      </c>
      <c r="E117" s="832" t="s">
        <v>5201</v>
      </c>
      <c r="F117" s="849">
        <v>30</v>
      </c>
      <c r="G117" s="849">
        <v>690</v>
      </c>
      <c r="H117" s="849">
        <v>1.0344827586206897</v>
      </c>
      <c r="I117" s="849">
        <v>23</v>
      </c>
      <c r="J117" s="849">
        <v>29</v>
      </c>
      <c r="K117" s="849">
        <v>667</v>
      </c>
      <c r="L117" s="849">
        <v>1</v>
      </c>
      <c r="M117" s="849">
        <v>23</v>
      </c>
      <c r="N117" s="849">
        <v>35</v>
      </c>
      <c r="O117" s="849">
        <v>805</v>
      </c>
      <c r="P117" s="837">
        <v>1.2068965517241379</v>
      </c>
      <c r="Q117" s="850">
        <v>23</v>
      </c>
    </row>
    <row r="118" spans="1:17" ht="14.4" customHeight="1" x14ac:dyDescent="0.3">
      <c r="A118" s="831" t="s">
        <v>5062</v>
      </c>
      <c r="B118" s="832" t="s">
        <v>5063</v>
      </c>
      <c r="C118" s="832" t="s">
        <v>3881</v>
      </c>
      <c r="D118" s="832" t="s">
        <v>5202</v>
      </c>
      <c r="E118" s="832" t="s">
        <v>5203</v>
      </c>
      <c r="F118" s="849">
        <v>1</v>
      </c>
      <c r="G118" s="849">
        <v>251</v>
      </c>
      <c r="H118" s="849"/>
      <c r="I118" s="849">
        <v>251</v>
      </c>
      <c r="J118" s="849"/>
      <c r="K118" s="849"/>
      <c r="L118" s="849"/>
      <c r="M118" s="849"/>
      <c r="N118" s="849">
        <v>1</v>
      </c>
      <c r="O118" s="849">
        <v>252</v>
      </c>
      <c r="P118" s="837"/>
      <c r="Q118" s="850">
        <v>252</v>
      </c>
    </row>
    <row r="119" spans="1:17" ht="14.4" customHeight="1" x14ac:dyDescent="0.3">
      <c r="A119" s="831" t="s">
        <v>5062</v>
      </c>
      <c r="B119" s="832" t="s">
        <v>5063</v>
      </c>
      <c r="C119" s="832" t="s">
        <v>3881</v>
      </c>
      <c r="D119" s="832" t="s">
        <v>5204</v>
      </c>
      <c r="E119" s="832" t="s">
        <v>5205</v>
      </c>
      <c r="F119" s="849"/>
      <c r="G119" s="849"/>
      <c r="H119" s="849"/>
      <c r="I119" s="849"/>
      <c r="J119" s="849">
        <v>1</v>
      </c>
      <c r="K119" s="849">
        <v>37</v>
      </c>
      <c r="L119" s="849">
        <v>1</v>
      </c>
      <c r="M119" s="849">
        <v>37</v>
      </c>
      <c r="N119" s="849">
        <v>1</v>
      </c>
      <c r="O119" s="849">
        <v>37</v>
      </c>
      <c r="P119" s="837">
        <v>1</v>
      </c>
      <c r="Q119" s="850">
        <v>37</v>
      </c>
    </row>
    <row r="120" spans="1:17" ht="14.4" customHeight="1" x14ac:dyDescent="0.3">
      <c r="A120" s="831" t="s">
        <v>5062</v>
      </c>
      <c r="B120" s="832" t="s">
        <v>5063</v>
      </c>
      <c r="C120" s="832" t="s">
        <v>3881</v>
      </c>
      <c r="D120" s="832" t="s">
        <v>5206</v>
      </c>
      <c r="E120" s="832" t="s">
        <v>5207</v>
      </c>
      <c r="F120" s="849">
        <v>2135</v>
      </c>
      <c r="G120" s="849">
        <v>49105</v>
      </c>
      <c r="H120" s="849">
        <v>1.0152163575844033</v>
      </c>
      <c r="I120" s="849">
        <v>23</v>
      </c>
      <c r="J120" s="849">
        <v>2103</v>
      </c>
      <c r="K120" s="849">
        <v>48369</v>
      </c>
      <c r="L120" s="849">
        <v>1</v>
      </c>
      <c r="M120" s="849">
        <v>23</v>
      </c>
      <c r="N120" s="849">
        <v>1971</v>
      </c>
      <c r="O120" s="849">
        <v>45333</v>
      </c>
      <c r="P120" s="837">
        <v>0.93723252496433662</v>
      </c>
      <c r="Q120" s="850">
        <v>23</v>
      </c>
    </row>
    <row r="121" spans="1:17" ht="14.4" customHeight="1" x14ac:dyDescent="0.3">
      <c r="A121" s="831" t="s">
        <v>5062</v>
      </c>
      <c r="B121" s="832" t="s">
        <v>5063</v>
      </c>
      <c r="C121" s="832" t="s">
        <v>3881</v>
      </c>
      <c r="D121" s="832" t="s">
        <v>5208</v>
      </c>
      <c r="E121" s="832" t="s">
        <v>5209</v>
      </c>
      <c r="F121" s="849"/>
      <c r="G121" s="849"/>
      <c r="H121" s="849"/>
      <c r="I121" s="849"/>
      <c r="J121" s="849">
        <v>2</v>
      </c>
      <c r="K121" s="849">
        <v>342</v>
      </c>
      <c r="L121" s="849">
        <v>1</v>
      </c>
      <c r="M121" s="849">
        <v>171</v>
      </c>
      <c r="N121" s="849">
        <v>1</v>
      </c>
      <c r="O121" s="849">
        <v>171</v>
      </c>
      <c r="P121" s="837">
        <v>0.5</v>
      </c>
      <c r="Q121" s="850">
        <v>171</v>
      </c>
    </row>
    <row r="122" spans="1:17" ht="14.4" customHeight="1" x14ac:dyDescent="0.3">
      <c r="A122" s="831" t="s">
        <v>5062</v>
      </c>
      <c r="B122" s="832" t="s">
        <v>5063</v>
      </c>
      <c r="C122" s="832" t="s">
        <v>3881</v>
      </c>
      <c r="D122" s="832" t="s">
        <v>5210</v>
      </c>
      <c r="E122" s="832" t="s">
        <v>5211</v>
      </c>
      <c r="F122" s="849"/>
      <c r="G122" s="849"/>
      <c r="H122" s="849"/>
      <c r="I122" s="849"/>
      <c r="J122" s="849">
        <v>1</v>
      </c>
      <c r="K122" s="849">
        <v>327</v>
      </c>
      <c r="L122" s="849">
        <v>1</v>
      </c>
      <c r="M122" s="849">
        <v>327</v>
      </c>
      <c r="N122" s="849">
        <v>1</v>
      </c>
      <c r="O122" s="849">
        <v>327</v>
      </c>
      <c r="P122" s="837">
        <v>1</v>
      </c>
      <c r="Q122" s="850">
        <v>327</v>
      </c>
    </row>
    <row r="123" spans="1:17" ht="14.4" customHeight="1" x14ac:dyDescent="0.3">
      <c r="A123" s="831" t="s">
        <v>5062</v>
      </c>
      <c r="B123" s="832" t="s">
        <v>5063</v>
      </c>
      <c r="C123" s="832" t="s">
        <v>3881</v>
      </c>
      <c r="D123" s="832" t="s">
        <v>5212</v>
      </c>
      <c r="E123" s="832" t="s">
        <v>5213</v>
      </c>
      <c r="F123" s="849">
        <v>1</v>
      </c>
      <c r="G123" s="849">
        <v>331</v>
      </c>
      <c r="H123" s="849">
        <v>0.5</v>
      </c>
      <c r="I123" s="849">
        <v>331</v>
      </c>
      <c r="J123" s="849">
        <v>2</v>
      </c>
      <c r="K123" s="849">
        <v>662</v>
      </c>
      <c r="L123" s="849">
        <v>1</v>
      </c>
      <c r="M123" s="849">
        <v>331</v>
      </c>
      <c r="N123" s="849">
        <v>2</v>
      </c>
      <c r="O123" s="849">
        <v>662</v>
      </c>
      <c r="P123" s="837">
        <v>1</v>
      </c>
      <c r="Q123" s="850">
        <v>331</v>
      </c>
    </row>
    <row r="124" spans="1:17" ht="14.4" customHeight="1" x14ac:dyDescent="0.3">
      <c r="A124" s="831" t="s">
        <v>5062</v>
      </c>
      <c r="B124" s="832" t="s">
        <v>5063</v>
      </c>
      <c r="C124" s="832" t="s">
        <v>3881</v>
      </c>
      <c r="D124" s="832" t="s">
        <v>5214</v>
      </c>
      <c r="E124" s="832" t="s">
        <v>5215</v>
      </c>
      <c r="F124" s="849">
        <v>15</v>
      </c>
      <c r="G124" s="849">
        <v>435</v>
      </c>
      <c r="H124" s="849">
        <v>0.75</v>
      </c>
      <c r="I124" s="849">
        <v>29</v>
      </c>
      <c r="J124" s="849">
        <v>20</v>
      </c>
      <c r="K124" s="849">
        <v>580</v>
      </c>
      <c r="L124" s="849">
        <v>1</v>
      </c>
      <c r="M124" s="849">
        <v>29</v>
      </c>
      <c r="N124" s="849">
        <v>25</v>
      </c>
      <c r="O124" s="849">
        <v>725</v>
      </c>
      <c r="P124" s="837">
        <v>1.25</v>
      </c>
      <c r="Q124" s="850">
        <v>29</v>
      </c>
    </row>
    <row r="125" spans="1:17" ht="14.4" customHeight="1" x14ac:dyDescent="0.3">
      <c r="A125" s="831" t="s">
        <v>5062</v>
      </c>
      <c r="B125" s="832" t="s">
        <v>5063</v>
      </c>
      <c r="C125" s="832" t="s">
        <v>3881</v>
      </c>
      <c r="D125" s="832" t="s">
        <v>5216</v>
      </c>
      <c r="E125" s="832" t="s">
        <v>5217</v>
      </c>
      <c r="F125" s="849">
        <v>14</v>
      </c>
      <c r="G125" s="849">
        <v>2478</v>
      </c>
      <c r="H125" s="849">
        <v>1.1601123595505618</v>
      </c>
      <c r="I125" s="849">
        <v>177</v>
      </c>
      <c r="J125" s="849">
        <v>12</v>
      </c>
      <c r="K125" s="849">
        <v>2136</v>
      </c>
      <c r="L125" s="849">
        <v>1</v>
      </c>
      <c r="M125" s="849">
        <v>178</v>
      </c>
      <c r="N125" s="849">
        <v>12</v>
      </c>
      <c r="O125" s="849">
        <v>2136</v>
      </c>
      <c r="P125" s="837">
        <v>1</v>
      </c>
      <c r="Q125" s="850">
        <v>178</v>
      </c>
    </row>
    <row r="126" spans="1:17" ht="14.4" customHeight="1" x14ac:dyDescent="0.3">
      <c r="A126" s="831" t="s">
        <v>5062</v>
      </c>
      <c r="B126" s="832" t="s">
        <v>5063</v>
      </c>
      <c r="C126" s="832" t="s">
        <v>3881</v>
      </c>
      <c r="D126" s="832" t="s">
        <v>5218</v>
      </c>
      <c r="E126" s="832" t="s">
        <v>5219</v>
      </c>
      <c r="F126" s="849"/>
      <c r="G126" s="849"/>
      <c r="H126" s="849"/>
      <c r="I126" s="849"/>
      <c r="J126" s="849">
        <v>1</v>
      </c>
      <c r="K126" s="849">
        <v>199</v>
      </c>
      <c r="L126" s="849">
        <v>1</v>
      </c>
      <c r="M126" s="849">
        <v>199</v>
      </c>
      <c r="N126" s="849">
        <v>1</v>
      </c>
      <c r="O126" s="849">
        <v>199</v>
      </c>
      <c r="P126" s="837">
        <v>1</v>
      </c>
      <c r="Q126" s="850">
        <v>199</v>
      </c>
    </row>
    <row r="127" spans="1:17" ht="14.4" customHeight="1" x14ac:dyDescent="0.3">
      <c r="A127" s="831" t="s">
        <v>5062</v>
      </c>
      <c r="B127" s="832" t="s">
        <v>5063</v>
      </c>
      <c r="C127" s="832" t="s">
        <v>3881</v>
      </c>
      <c r="D127" s="832" t="s">
        <v>5220</v>
      </c>
      <c r="E127" s="832" t="s">
        <v>5221</v>
      </c>
      <c r="F127" s="849">
        <v>3</v>
      </c>
      <c r="G127" s="849">
        <v>57</v>
      </c>
      <c r="H127" s="849">
        <v>0.75</v>
      </c>
      <c r="I127" s="849">
        <v>19</v>
      </c>
      <c r="J127" s="849">
        <v>4</v>
      </c>
      <c r="K127" s="849">
        <v>76</v>
      </c>
      <c r="L127" s="849">
        <v>1</v>
      </c>
      <c r="M127" s="849">
        <v>19</v>
      </c>
      <c r="N127" s="849">
        <v>8</v>
      </c>
      <c r="O127" s="849">
        <v>152</v>
      </c>
      <c r="P127" s="837">
        <v>2</v>
      </c>
      <c r="Q127" s="850">
        <v>19</v>
      </c>
    </row>
    <row r="128" spans="1:17" ht="14.4" customHeight="1" x14ac:dyDescent="0.3">
      <c r="A128" s="831" t="s">
        <v>5062</v>
      </c>
      <c r="B128" s="832" t="s">
        <v>5063</v>
      </c>
      <c r="C128" s="832" t="s">
        <v>3881</v>
      </c>
      <c r="D128" s="832" t="s">
        <v>5222</v>
      </c>
      <c r="E128" s="832" t="s">
        <v>5223</v>
      </c>
      <c r="F128" s="849">
        <v>21</v>
      </c>
      <c r="G128" s="849">
        <v>420</v>
      </c>
      <c r="H128" s="849">
        <v>0.91304347826086951</v>
      </c>
      <c r="I128" s="849">
        <v>20</v>
      </c>
      <c r="J128" s="849">
        <v>23</v>
      </c>
      <c r="K128" s="849">
        <v>460</v>
      </c>
      <c r="L128" s="849">
        <v>1</v>
      </c>
      <c r="M128" s="849">
        <v>20</v>
      </c>
      <c r="N128" s="849">
        <v>35</v>
      </c>
      <c r="O128" s="849">
        <v>700</v>
      </c>
      <c r="P128" s="837">
        <v>1.5217391304347827</v>
      </c>
      <c r="Q128" s="850">
        <v>20</v>
      </c>
    </row>
    <row r="129" spans="1:17" ht="14.4" customHeight="1" x14ac:dyDescent="0.3">
      <c r="A129" s="831" t="s">
        <v>5062</v>
      </c>
      <c r="B129" s="832" t="s">
        <v>5063</v>
      </c>
      <c r="C129" s="832" t="s">
        <v>3881</v>
      </c>
      <c r="D129" s="832" t="s">
        <v>5224</v>
      </c>
      <c r="E129" s="832" t="s">
        <v>5225</v>
      </c>
      <c r="F129" s="849"/>
      <c r="G129" s="849"/>
      <c r="H129" s="849"/>
      <c r="I129" s="849"/>
      <c r="J129" s="849">
        <v>2</v>
      </c>
      <c r="K129" s="849">
        <v>372</v>
      </c>
      <c r="L129" s="849">
        <v>1</v>
      </c>
      <c r="M129" s="849">
        <v>186</v>
      </c>
      <c r="N129" s="849">
        <v>1</v>
      </c>
      <c r="O129" s="849">
        <v>186</v>
      </c>
      <c r="P129" s="837">
        <v>0.5</v>
      </c>
      <c r="Q129" s="850">
        <v>186</v>
      </c>
    </row>
    <row r="130" spans="1:17" ht="14.4" customHeight="1" x14ac:dyDescent="0.3">
      <c r="A130" s="831" t="s">
        <v>5062</v>
      </c>
      <c r="B130" s="832" t="s">
        <v>5063</v>
      </c>
      <c r="C130" s="832" t="s">
        <v>3881</v>
      </c>
      <c r="D130" s="832" t="s">
        <v>5226</v>
      </c>
      <c r="E130" s="832" t="s">
        <v>5227</v>
      </c>
      <c r="F130" s="849"/>
      <c r="G130" s="849"/>
      <c r="H130" s="849"/>
      <c r="I130" s="849"/>
      <c r="J130" s="849">
        <v>2</v>
      </c>
      <c r="K130" s="849">
        <v>376</v>
      </c>
      <c r="L130" s="849">
        <v>1</v>
      </c>
      <c r="M130" s="849">
        <v>188</v>
      </c>
      <c r="N130" s="849">
        <v>4</v>
      </c>
      <c r="O130" s="849">
        <v>752</v>
      </c>
      <c r="P130" s="837">
        <v>2</v>
      </c>
      <c r="Q130" s="850">
        <v>188</v>
      </c>
    </row>
    <row r="131" spans="1:17" ht="14.4" customHeight="1" x14ac:dyDescent="0.3">
      <c r="A131" s="831" t="s">
        <v>5062</v>
      </c>
      <c r="B131" s="832" t="s">
        <v>5063</v>
      </c>
      <c r="C131" s="832" t="s">
        <v>3881</v>
      </c>
      <c r="D131" s="832" t="s">
        <v>5228</v>
      </c>
      <c r="E131" s="832" t="s">
        <v>5229</v>
      </c>
      <c r="F131" s="849"/>
      <c r="G131" s="849"/>
      <c r="H131" s="849"/>
      <c r="I131" s="849"/>
      <c r="J131" s="849"/>
      <c r="K131" s="849"/>
      <c r="L131" s="849"/>
      <c r="M131" s="849"/>
      <c r="N131" s="849">
        <v>3</v>
      </c>
      <c r="O131" s="849">
        <v>804</v>
      </c>
      <c r="P131" s="837"/>
      <c r="Q131" s="850">
        <v>268</v>
      </c>
    </row>
    <row r="132" spans="1:17" ht="14.4" customHeight="1" x14ac:dyDescent="0.3">
      <c r="A132" s="831" t="s">
        <v>5062</v>
      </c>
      <c r="B132" s="832" t="s">
        <v>5063</v>
      </c>
      <c r="C132" s="832" t="s">
        <v>3881</v>
      </c>
      <c r="D132" s="832" t="s">
        <v>5230</v>
      </c>
      <c r="E132" s="832" t="s">
        <v>5231</v>
      </c>
      <c r="F132" s="849">
        <v>14</v>
      </c>
      <c r="G132" s="849">
        <v>2268</v>
      </c>
      <c r="H132" s="849">
        <v>0.63245956497490241</v>
      </c>
      <c r="I132" s="849">
        <v>162</v>
      </c>
      <c r="J132" s="849">
        <v>22</v>
      </c>
      <c r="K132" s="849">
        <v>3586</v>
      </c>
      <c r="L132" s="849">
        <v>1</v>
      </c>
      <c r="M132" s="849">
        <v>163</v>
      </c>
      <c r="N132" s="849">
        <v>17</v>
      </c>
      <c r="O132" s="849">
        <v>2771</v>
      </c>
      <c r="P132" s="837">
        <v>0.77272727272727271</v>
      </c>
      <c r="Q132" s="850">
        <v>163</v>
      </c>
    </row>
    <row r="133" spans="1:17" ht="14.4" customHeight="1" x14ac:dyDescent="0.3">
      <c r="A133" s="831" t="s">
        <v>5062</v>
      </c>
      <c r="B133" s="832" t="s">
        <v>5063</v>
      </c>
      <c r="C133" s="832" t="s">
        <v>3881</v>
      </c>
      <c r="D133" s="832" t="s">
        <v>5232</v>
      </c>
      <c r="E133" s="832" t="s">
        <v>5233</v>
      </c>
      <c r="F133" s="849"/>
      <c r="G133" s="849"/>
      <c r="H133" s="849"/>
      <c r="I133" s="849"/>
      <c r="J133" s="849">
        <v>1</v>
      </c>
      <c r="K133" s="849">
        <v>174</v>
      </c>
      <c r="L133" s="849">
        <v>1</v>
      </c>
      <c r="M133" s="849">
        <v>174</v>
      </c>
      <c r="N133" s="849">
        <v>1</v>
      </c>
      <c r="O133" s="849">
        <v>174</v>
      </c>
      <c r="P133" s="837">
        <v>1</v>
      </c>
      <c r="Q133" s="850">
        <v>174</v>
      </c>
    </row>
    <row r="134" spans="1:17" ht="14.4" customHeight="1" x14ac:dyDescent="0.3">
      <c r="A134" s="831" t="s">
        <v>5062</v>
      </c>
      <c r="B134" s="832" t="s">
        <v>5063</v>
      </c>
      <c r="C134" s="832" t="s">
        <v>3881</v>
      </c>
      <c r="D134" s="832" t="s">
        <v>5234</v>
      </c>
      <c r="E134" s="832" t="s">
        <v>5235</v>
      </c>
      <c r="F134" s="849"/>
      <c r="G134" s="849"/>
      <c r="H134" s="849"/>
      <c r="I134" s="849"/>
      <c r="J134" s="849">
        <v>2</v>
      </c>
      <c r="K134" s="849">
        <v>168</v>
      </c>
      <c r="L134" s="849">
        <v>1</v>
      </c>
      <c r="M134" s="849">
        <v>84</v>
      </c>
      <c r="N134" s="849">
        <v>2</v>
      </c>
      <c r="O134" s="849">
        <v>168</v>
      </c>
      <c r="P134" s="837">
        <v>1</v>
      </c>
      <c r="Q134" s="850">
        <v>84</v>
      </c>
    </row>
    <row r="135" spans="1:17" ht="14.4" customHeight="1" x14ac:dyDescent="0.3">
      <c r="A135" s="831" t="s">
        <v>5062</v>
      </c>
      <c r="B135" s="832" t="s">
        <v>5063</v>
      </c>
      <c r="C135" s="832" t="s">
        <v>3881</v>
      </c>
      <c r="D135" s="832" t="s">
        <v>5236</v>
      </c>
      <c r="E135" s="832" t="s">
        <v>5237</v>
      </c>
      <c r="F135" s="849"/>
      <c r="G135" s="849"/>
      <c r="H135" s="849"/>
      <c r="I135" s="849"/>
      <c r="J135" s="849">
        <v>1</v>
      </c>
      <c r="K135" s="849">
        <v>653</v>
      </c>
      <c r="L135" s="849">
        <v>1</v>
      </c>
      <c r="M135" s="849">
        <v>653</v>
      </c>
      <c r="N135" s="849"/>
      <c r="O135" s="849"/>
      <c r="P135" s="837"/>
      <c r="Q135" s="850"/>
    </row>
    <row r="136" spans="1:17" ht="14.4" customHeight="1" x14ac:dyDescent="0.3">
      <c r="A136" s="831" t="s">
        <v>5062</v>
      </c>
      <c r="B136" s="832" t="s">
        <v>5063</v>
      </c>
      <c r="C136" s="832" t="s">
        <v>3881</v>
      </c>
      <c r="D136" s="832" t="s">
        <v>5238</v>
      </c>
      <c r="E136" s="832" t="s">
        <v>5239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78</v>
      </c>
      <c r="P136" s="837"/>
      <c r="Q136" s="850">
        <v>78</v>
      </c>
    </row>
    <row r="137" spans="1:17" ht="14.4" customHeight="1" x14ac:dyDescent="0.3">
      <c r="A137" s="831" t="s">
        <v>5062</v>
      </c>
      <c r="B137" s="832" t="s">
        <v>5063</v>
      </c>
      <c r="C137" s="832" t="s">
        <v>3881</v>
      </c>
      <c r="D137" s="832" t="s">
        <v>5240</v>
      </c>
      <c r="E137" s="832" t="s">
        <v>5241</v>
      </c>
      <c r="F137" s="849"/>
      <c r="G137" s="849"/>
      <c r="H137" s="849"/>
      <c r="I137" s="849"/>
      <c r="J137" s="849">
        <v>7</v>
      </c>
      <c r="K137" s="849">
        <v>147</v>
      </c>
      <c r="L137" s="849">
        <v>1</v>
      </c>
      <c r="M137" s="849">
        <v>21</v>
      </c>
      <c r="N137" s="849">
        <v>3</v>
      </c>
      <c r="O137" s="849">
        <v>63</v>
      </c>
      <c r="P137" s="837">
        <v>0.42857142857142855</v>
      </c>
      <c r="Q137" s="850">
        <v>21</v>
      </c>
    </row>
    <row r="138" spans="1:17" ht="14.4" customHeight="1" x14ac:dyDescent="0.3">
      <c r="A138" s="831" t="s">
        <v>5062</v>
      </c>
      <c r="B138" s="832" t="s">
        <v>5063</v>
      </c>
      <c r="C138" s="832" t="s">
        <v>3881</v>
      </c>
      <c r="D138" s="832" t="s">
        <v>5242</v>
      </c>
      <c r="E138" s="832" t="s">
        <v>5243</v>
      </c>
      <c r="F138" s="849">
        <v>33</v>
      </c>
      <c r="G138" s="849">
        <v>726</v>
      </c>
      <c r="H138" s="849">
        <v>1.1000000000000001</v>
      </c>
      <c r="I138" s="849">
        <v>22</v>
      </c>
      <c r="J138" s="849">
        <v>30</v>
      </c>
      <c r="K138" s="849">
        <v>660</v>
      </c>
      <c r="L138" s="849">
        <v>1</v>
      </c>
      <c r="M138" s="849">
        <v>22</v>
      </c>
      <c r="N138" s="849">
        <v>38</v>
      </c>
      <c r="O138" s="849">
        <v>836</v>
      </c>
      <c r="P138" s="837">
        <v>1.2666666666666666</v>
      </c>
      <c r="Q138" s="850">
        <v>22</v>
      </c>
    </row>
    <row r="139" spans="1:17" ht="14.4" customHeight="1" x14ac:dyDescent="0.3">
      <c r="A139" s="831" t="s">
        <v>5062</v>
      </c>
      <c r="B139" s="832" t="s">
        <v>5063</v>
      </c>
      <c r="C139" s="832" t="s">
        <v>3881</v>
      </c>
      <c r="D139" s="832" t="s">
        <v>5244</v>
      </c>
      <c r="E139" s="832" t="s">
        <v>5245</v>
      </c>
      <c r="F139" s="849"/>
      <c r="G139" s="849"/>
      <c r="H139" s="849"/>
      <c r="I139" s="849"/>
      <c r="J139" s="849"/>
      <c r="K139" s="849"/>
      <c r="L139" s="849"/>
      <c r="M139" s="849"/>
      <c r="N139" s="849">
        <v>1</v>
      </c>
      <c r="O139" s="849">
        <v>172</v>
      </c>
      <c r="P139" s="837"/>
      <c r="Q139" s="850">
        <v>172</v>
      </c>
    </row>
    <row r="140" spans="1:17" ht="14.4" customHeight="1" x14ac:dyDescent="0.3">
      <c r="A140" s="831" t="s">
        <v>5062</v>
      </c>
      <c r="B140" s="832" t="s">
        <v>5063</v>
      </c>
      <c r="C140" s="832" t="s">
        <v>3881</v>
      </c>
      <c r="D140" s="832" t="s">
        <v>5246</v>
      </c>
      <c r="E140" s="832" t="s">
        <v>5247</v>
      </c>
      <c r="F140" s="849">
        <v>1</v>
      </c>
      <c r="G140" s="849">
        <v>495</v>
      </c>
      <c r="H140" s="849">
        <v>0.14285714285714285</v>
      </c>
      <c r="I140" s="849">
        <v>495</v>
      </c>
      <c r="J140" s="849">
        <v>7</v>
      </c>
      <c r="K140" s="849">
        <v>3465</v>
      </c>
      <c r="L140" s="849">
        <v>1</v>
      </c>
      <c r="M140" s="849">
        <v>495</v>
      </c>
      <c r="N140" s="849">
        <v>3</v>
      </c>
      <c r="O140" s="849">
        <v>1485</v>
      </c>
      <c r="P140" s="837">
        <v>0.42857142857142855</v>
      </c>
      <c r="Q140" s="850">
        <v>495</v>
      </c>
    </row>
    <row r="141" spans="1:17" ht="14.4" customHeight="1" x14ac:dyDescent="0.3">
      <c r="A141" s="831" t="s">
        <v>5062</v>
      </c>
      <c r="B141" s="832" t="s">
        <v>5063</v>
      </c>
      <c r="C141" s="832" t="s">
        <v>3881</v>
      </c>
      <c r="D141" s="832" t="s">
        <v>5248</v>
      </c>
      <c r="E141" s="832" t="s">
        <v>5249</v>
      </c>
      <c r="F141" s="849"/>
      <c r="G141" s="849"/>
      <c r="H141" s="849"/>
      <c r="I141" s="849"/>
      <c r="J141" s="849">
        <v>6</v>
      </c>
      <c r="K141" s="849">
        <v>3474</v>
      </c>
      <c r="L141" s="849">
        <v>1</v>
      </c>
      <c r="M141" s="849">
        <v>579</v>
      </c>
      <c r="N141" s="849"/>
      <c r="O141" s="849"/>
      <c r="P141" s="837"/>
      <c r="Q141" s="850"/>
    </row>
    <row r="142" spans="1:17" ht="14.4" customHeight="1" x14ac:dyDescent="0.3">
      <c r="A142" s="831" t="s">
        <v>5062</v>
      </c>
      <c r="B142" s="832" t="s">
        <v>5063</v>
      </c>
      <c r="C142" s="832" t="s">
        <v>3881</v>
      </c>
      <c r="D142" s="832" t="s">
        <v>5009</v>
      </c>
      <c r="E142" s="832" t="s">
        <v>5010</v>
      </c>
      <c r="F142" s="849"/>
      <c r="G142" s="849"/>
      <c r="H142" s="849"/>
      <c r="I142" s="849"/>
      <c r="J142" s="849">
        <v>6</v>
      </c>
      <c r="K142" s="849">
        <v>6066</v>
      </c>
      <c r="L142" s="849">
        <v>1</v>
      </c>
      <c r="M142" s="849">
        <v>1011</v>
      </c>
      <c r="N142" s="849"/>
      <c r="O142" s="849"/>
      <c r="P142" s="837"/>
      <c r="Q142" s="850"/>
    </row>
    <row r="143" spans="1:17" ht="14.4" customHeight="1" x14ac:dyDescent="0.3">
      <c r="A143" s="831" t="s">
        <v>5062</v>
      </c>
      <c r="B143" s="832" t="s">
        <v>5063</v>
      </c>
      <c r="C143" s="832" t="s">
        <v>3881</v>
      </c>
      <c r="D143" s="832" t="s">
        <v>5250</v>
      </c>
      <c r="E143" s="832" t="s">
        <v>5251</v>
      </c>
      <c r="F143" s="849">
        <v>19</v>
      </c>
      <c r="G143" s="849">
        <v>3173</v>
      </c>
      <c r="H143" s="849">
        <v>0.55549719887955185</v>
      </c>
      <c r="I143" s="849">
        <v>167</v>
      </c>
      <c r="J143" s="849">
        <v>34</v>
      </c>
      <c r="K143" s="849">
        <v>5712</v>
      </c>
      <c r="L143" s="849">
        <v>1</v>
      </c>
      <c r="M143" s="849">
        <v>168</v>
      </c>
      <c r="N143" s="849">
        <v>32</v>
      </c>
      <c r="O143" s="849">
        <v>5376</v>
      </c>
      <c r="P143" s="837">
        <v>0.94117647058823528</v>
      </c>
      <c r="Q143" s="850">
        <v>168</v>
      </c>
    </row>
    <row r="144" spans="1:17" ht="14.4" customHeight="1" x14ac:dyDescent="0.3">
      <c r="A144" s="831" t="s">
        <v>5062</v>
      </c>
      <c r="B144" s="832" t="s">
        <v>5063</v>
      </c>
      <c r="C144" s="832" t="s">
        <v>3881</v>
      </c>
      <c r="D144" s="832" t="s">
        <v>5252</v>
      </c>
      <c r="E144" s="832" t="s">
        <v>5253</v>
      </c>
      <c r="F144" s="849"/>
      <c r="G144" s="849"/>
      <c r="H144" s="849"/>
      <c r="I144" s="849"/>
      <c r="J144" s="849"/>
      <c r="K144" s="849"/>
      <c r="L144" s="849"/>
      <c r="M144" s="849"/>
      <c r="N144" s="849">
        <v>1</v>
      </c>
      <c r="O144" s="849">
        <v>265</v>
      </c>
      <c r="P144" s="837"/>
      <c r="Q144" s="850">
        <v>265</v>
      </c>
    </row>
    <row r="145" spans="1:17" ht="14.4" customHeight="1" x14ac:dyDescent="0.3">
      <c r="A145" s="831" t="s">
        <v>5062</v>
      </c>
      <c r="B145" s="832" t="s">
        <v>5063</v>
      </c>
      <c r="C145" s="832" t="s">
        <v>3881</v>
      </c>
      <c r="D145" s="832" t="s">
        <v>5254</v>
      </c>
      <c r="E145" s="832" t="s">
        <v>5255</v>
      </c>
      <c r="F145" s="849">
        <v>1</v>
      </c>
      <c r="G145" s="849">
        <v>310</v>
      </c>
      <c r="H145" s="849"/>
      <c r="I145" s="849">
        <v>310</v>
      </c>
      <c r="J145" s="849"/>
      <c r="K145" s="849"/>
      <c r="L145" s="849"/>
      <c r="M145" s="849"/>
      <c r="N145" s="849"/>
      <c r="O145" s="849"/>
      <c r="P145" s="837"/>
      <c r="Q145" s="850"/>
    </row>
    <row r="146" spans="1:17" ht="14.4" customHeight="1" x14ac:dyDescent="0.3">
      <c r="A146" s="831" t="s">
        <v>5062</v>
      </c>
      <c r="B146" s="832" t="s">
        <v>5063</v>
      </c>
      <c r="C146" s="832" t="s">
        <v>3881</v>
      </c>
      <c r="D146" s="832" t="s">
        <v>5256</v>
      </c>
      <c r="E146" s="832" t="s">
        <v>5257</v>
      </c>
      <c r="F146" s="849">
        <v>3</v>
      </c>
      <c r="G146" s="849">
        <v>69</v>
      </c>
      <c r="H146" s="849">
        <v>0.75</v>
      </c>
      <c r="I146" s="849">
        <v>23</v>
      </c>
      <c r="J146" s="849">
        <v>4</v>
      </c>
      <c r="K146" s="849">
        <v>92</v>
      </c>
      <c r="L146" s="849">
        <v>1</v>
      </c>
      <c r="M146" s="849">
        <v>23</v>
      </c>
      <c r="N146" s="849">
        <v>3</v>
      </c>
      <c r="O146" s="849">
        <v>69</v>
      </c>
      <c r="P146" s="837">
        <v>0.75</v>
      </c>
      <c r="Q146" s="850">
        <v>23</v>
      </c>
    </row>
    <row r="147" spans="1:17" ht="14.4" customHeight="1" x14ac:dyDescent="0.3">
      <c r="A147" s="831" t="s">
        <v>5062</v>
      </c>
      <c r="B147" s="832" t="s">
        <v>5063</v>
      </c>
      <c r="C147" s="832" t="s">
        <v>3881</v>
      </c>
      <c r="D147" s="832" t="s">
        <v>5258</v>
      </c>
      <c r="E147" s="832" t="s">
        <v>5259</v>
      </c>
      <c r="F147" s="849"/>
      <c r="G147" s="849"/>
      <c r="H147" s="849"/>
      <c r="I147" s="849"/>
      <c r="J147" s="849"/>
      <c r="K147" s="849"/>
      <c r="L147" s="849"/>
      <c r="M147" s="849"/>
      <c r="N147" s="849">
        <v>2</v>
      </c>
      <c r="O147" s="849">
        <v>336</v>
      </c>
      <c r="P147" s="837"/>
      <c r="Q147" s="850">
        <v>168</v>
      </c>
    </row>
    <row r="148" spans="1:17" ht="14.4" customHeight="1" x14ac:dyDescent="0.3">
      <c r="A148" s="831" t="s">
        <v>5062</v>
      </c>
      <c r="B148" s="832" t="s">
        <v>5063</v>
      </c>
      <c r="C148" s="832" t="s">
        <v>3881</v>
      </c>
      <c r="D148" s="832" t="s">
        <v>5260</v>
      </c>
      <c r="E148" s="832" t="s">
        <v>5261</v>
      </c>
      <c r="F148" s="849">
        <v>1</v>
      </c>
      <c r="G148" s="849">
        <v>132</v>
      </c>
      <c r="H148" s="849">
        <v>0.33082706766917291</v>
      </c>
      <c r="I148" s="849">
        <v>132</v>
      </c>
      <c r="J148" s="849">
        <v>3</v>
      </c>
      <c r="K148" s="849">
        <v>399</v>
      </c>
      <c r="L148" s="849">
        <v>1</v>
      </c>
      <c r="M148" s="849">
        <v>133</v>
      </c>
      <c r="N148" s="849">
        <v>2</v>
      </c>
      <c r="O148" s="849">
        <v>266</v>
      </c>
      <c r="P148" s="837">
        <v>0.66666666666666663</v>
      </c>
      <c r="Q148" s="850">
        <v>133</v>
      </c>
    </row>
    <row r="149" spans="1:17" ht="14.4" customHeight="1" x14ac:dyDescent="0.3">
      <c r="A149" s="831" t="s">
        <v>5062</v>
      </c>
      <c r="B149" s="832" t="s">
        <v>5063</v>
      </c>
      <c r="C149" s="832" t="s">
        <v>3881</v>
      </c>
      <c r="D149" s="832" t="s">
        <v>5262</v>
      </c>
      <c r="E149" s="832" t="s">
        <v>5263</v>
      </c>
      <c r="F149" s="849"/>
      <c r="G149" s="849"/>
      <c r="H149" s="849"/>
      <c r="I149" s="849"/>
      <c r="J149" s="849">
        <v>2</v>
      </c>
      <c r="K149" s="849">
        <v>1302</v>
      </c>
      <c r="L149" s="849">
        <v>1</v>
      </c>
      <c r="M149" s="849">
        <v>651</v>
      </c>
      <c r="N149" s="849">
        <v>1</v>
      </c>
      <c r="O149" s="849">
        <v>651</v>
      </c>
      <c r="P149" s="837">
        <v>0.5</v>
      </c>
      <c r="Q149" s="850">
        <v>651</v>
      </c>
    </row>
    <row r="150" spans="1:17" ht="14.4" customHeight="1" x14ac:dyDescent="0.3">
      <c r="A150" s="831" t="s">
        <v>5062</v>
      </c>
      <c r="B150" s="832" t="s">
        <v>5063</v>
      </c>
      <c r="C150" s="832" t="s">
        <v>3881</v>
      </c>
      <c r="D150" s="832" t="s">
        <v>5264</v>
      </c>
      <c r="E150" s="832" t="s">
        <v>5265</v>
      </c>
      <c r="F150" s="849">
        <v>9</v>
      </c>
      <c r="G150" s="849">
        <v>2637</v>
      </c>
      <c r="H150" s="849">
        <v>0.52761104441776707</v>
      </c>
      <c r="I150" s="849">
        <v>293</v>
      </c>
      <c r="J150" s="849">
        <v>17</v>
      </c>
      <c r="K150" s="849">
        <v>4998</v>
      </c>
      <c r="L150" s="849">
        <v>1</v>
      </c>
      <c r="M150" s="849">
        <v>294</v>
      </c>
      <c r="N150" s="849">
        <v>33</v>
      </c>
      <c r="O150" s="849">
        <v>9702</v>
      </c>
      <c r="P150" s="837">
        <v>1.9411764705882353</v>
      </c>
      <c r="Q150" s="850">
        <v>294</v>
      </c>
    </row>
    <row r="151" spans="1:17" ht="14.4" customHeight="1" x14ac:dyDescent="0.3">
      <c r="A151" s="831" t="s">
        <v>5062</v>
      </c>
      <c r="B151" s="832" t="s">
        <v>5063</v>
      </c>
      <c r="C151" s="832" t="s">
        <v>3881</v>
      </c>
      <c r="D151" s="832" t="s">
        <v>5013</v>
      </c>
      <c r="E151" s="832" t="s">
        <v>5014</v>
      </c>
      <c r="F151" s="849"/>
      <c r="G151" s="849"/>
      <c r="H151" s="849"/>
      <c r="I151" s="849"/>
      <c r="J151" s="849">
        <v>3</v>
      </c>
      <c r="K151" s="849">
        <v>1119</v>
      </c>
      <c r="L151" s="849">
        <v>1</v>
      </c>
      <c r="M151" s="849">
        <v>373</v>
      </c>
      <c r="N151" s="849"/>
      <c r="O151" s="849"/>
      <c r="P151" s="837"/>
      <c r="Q151" s="850"/>
    </row>
    <row r="152" spans="1:17" ht="14.4" customHeight="1" x14ac:dyDescent="0.3">
      <c r="A152" s="831" t="s">
        <v>5062</v>
      </c>
      <c r="B152" s="832" t="s">
        <v>5063</v>
      </c>
      <c r="C152" s="832" t="s">
        <v>3881</v>
      </c>
      <c r="D152" s="832" t="s">
        <v>5266</v>
      </c>
      <c r="E152" s="832" t="s">
        <v>5267</v>
      </c>
      <c r="F152" s="849">
        <v>3</v>
      </c>
      <c r="G152" s="849">
        <v>135</v>
      </c>
      <c r="H152" s="849">
        <v>0.5</v>
      </c>
      <c r="I152" s="849">
        <v>45</v>
      </c>
      <c r="J152" s="849">
        <v>6</v>
      </c>
      <c r="K152" s="849">
        <v>270</v>
      </c>
      <c r="L152" s="849">
        <v>1</v>
      </c>
      <c r="M152" s="849">
        <v>45</v>
      </c>
      <c r="N152" s="849">
        <v>3</v>
      </c>
      <c r="O152" s="849">
        <v>135</v>
      </c>
      <c r="P152" s="837">
        <v>0.5</v>
      </c>
      <c r="Q152" s="850">
        <v>45</v>
      </c>
    </row>
    <row r="153" spans="1:17" ht="14.4" customHeight="1" x14ac:dyDescent="0.3">
      <c r="A153" s="831" t="s">
        <v>5062</v>
      </c>
      <c r="B153" s="832" t="s">
        <v>5063</v>
      </c>
      <c r="C153" s="832" t="s">
        <v>3881</v>
      </c>
      <c r="D153" s="832" t="s">
        <v>5268</v>
      </c>
      <c r="E153" s="832" t="s">
        <v>5269</v>
      </c>
      <c r="F153" s="849">
        <v>121</v>
      </c>
      <c r="G153" s="849">
        <v>5566</v>
      </c>
      <c r="H153" s="849">
        <v>1.1203703703703705</v>
      </c>
      <c r="I153" s="849">
        <v>46</v>
      </c>
      <c r="J153" s="849">
        <v>108</v>
      </c>
      <c r="K153" s="849">
        <v>4968</v>
      </c>
      <c r="L153" s="849">
        <v>1</v>
      </c>
      <c r="M153" s="849">
        <v>46</v>
      </c>
      <c r="N153" s="849">
        <v>159</v>
      </c>
      <c r="O153" s="849">
        <v>7314</v>
      </c>
      <c r="P153" s="837">
        <v>1.4722222222222223</v>
      </c>
      <c r="Q153" s="850">
        <v>46</v>
      </c>
    </row>
    <row r="154" spans="1:17" ht="14.4" customHeight="1" x14ac:dyDescent="0.3">
      <c r="A154" s="831" t="s">
        <v>5062</v>
      </c>
      <c r="B154" s="832" t="s">
        <v>5063</v>
      </c>
      <c r="C154" s="832" t="s">
        <v>3881</v>
      </c>
      <c r="D154" s="832" t="s">
        <v>5270</v>
      </c>
      <c r="E154" s="832" t="s">
        <v>5271</v>
      </c>
      <c r="F154" s="849">
        <v>1</v>
      </c>
      <c r="G154" s="849">
        <v>309</v>
      </c>
      <c r="H154" s="849">
        <v>0.33225806451612905</v>
      </c>
      <c r="I154" s="849">
        <v>309</v>
      </c>
      <c r="J154" s="849">
        <v>3</v>
      </c>
      <c r="K154" s="849">
        <v>930</v>
      </c>
      <c r="L154" s="849">
        <v>1</v>
      </c>
      <c r="M154" s="849">
        <v>310</v>
      </c>
      <c r="N154" s="849">
        <v>1</v>
      </c>
      <c r="O154" s="849">
        <v>310</v>
      </c>
      <c r="P154" s="837">
        <v>0.33333333333333331</v>
      </c>
      <c r="Q154" s="850">
        <v>310</v>
      </c>
    </row>
    <row r="155" spans="1:17" ht="14.4" customHeight="1" x14ac:dyDescent="0.3">
      <c r="A155" s="831" t="s">
        <v>5062</v>
      </c>
      <c r="B155" s="832" t="s">
        <v>5063</v>
      </c>
      <c r="C155" s="832" t="s">
        <v>3881</v>
      </c>
      <c r="D155" s="832" t="s">
        <v>5272</v>
      </c>
      <c r="E155" s="832" t="s">
        <v>5273</v>
      </c>
      <c r="F155" s="849"/>
      <c r="G155" s="849"/>
      <c r="H155" s="849"/>
      <c r="I155" s="849"/>
      <c r="J155" s="849"/>
      <c r="K155" s="849"/>
      <c r="L155" s="849"/>
      <c r="M155" s="849"/>
      <c r="N155" s="849">
        <v>1</v>
      </c>
      <c r="O155" s="849">
        <v>528</v>
      </c>
      <c r="P155" s="837"/>
      <c r="Q155" s="850">
        <v>528</v>
      </c>
    </row>
    <row r="156" spans="1:17" ht="14.4" customHeight="1" x14ac:dyDescent="0.3">
      <c r="A156" s="831" t="s">
        <v>5062</v>
      </c>
      <c r="B156" s="832" t="s">
        <v>5063</v>
      </c>
      <c r="C156" s="832" t="s">
        <v>3881</v>
      </c>
      <c r="D156" s="832" t="s">
        <v>5274</v>
      </c>
      <c r="E156" s="832" t="s">
        <v>5275</v>
      </c>
      <c r="F156" s="849">
        <v>8</v>
      </c>
      <c r="G156" s="849">
        <v>248</v>
      </c>
      <c r="H156" s="849">
        <v>0.88888888888888884</v>
      </c>
      <c r="I156" s="849">
        <v>31</v>
      </c>
      <c r="J156" s="849">
        <v>9</v>
      </c>
      <c r="K156" s="849">
        <v>279</v>
      </c>
      <c r="L156" s="849">
        <v>1</v>
      </c>
      <c r="M156" s="849">
        <v>31</v>
      </c>
      <c r="N156" s="849">
        <v>7</v>
      </c>
      <c r="O156" s="849">
        <v>217</v>
      </c>
      <c r="P156" s="837">
        <v>0.77777777777777779</v>
      </c>
      <c r="Q156" s="850">
        <v>31</v>
      </c>
    </row>
    <row r="157" spans="1:17" ht="14.4" customHeight="1" x14ac:dyDescent="0.3">
      <c r="A157" s="831" t="s">
        <v>5062</v>
      </c>
      <c r="B157" s="832" t="s">
        <v>5063</v>
      </c>
      <c r="C157" s="832" t="s">
        <v>3881</v>
      </c>
      <c r="D157" s="832" t="s">
        <v>5276</v>
      </c>
      <c r="E157" s="832" t="s">
        <v>5277</v>
      </c>
      <c r="F157" s="849">
        <v>2</v>
      </c>
      <c r="G157" s="849">
        <v>52</v>
      </c>
      <c r="H157" s="849"/>
      <c r="I157" s="849">
        <v>26</v>
      </c>
      <c r="J157" s="849"/>
      <c r="K157" s="849"/>
      <c r="L157" s="849"/>
      <c r="M157" s="849"/>
      <c r="N157" s="849">
        <v>2</v>
      </c>
      <c r="O157" s="849">
        <v>52</v>
      </c>
      <c r="P157" s="837"/>
      <c r="Q157" s="850">
        <v>26</v>
      </c>
    </row>
    <row r="158" spans="1:17" ht="14.4" customHeight="1" x14ac:dyDescent="0.3">
      <c r="A158" s="831" t="s">
        <v>5062</v>
      </c>
      <c r="B158" s="832" t="s">
        <v>5063</v>
      </c>
      <c r="C158" s="832" t="s">
        <v>3881</v>
      </c>
      <c r="D158" s="832" t="s">
        <v>5278</v>
      </c>
      <c r="E158" s="832" t="s">
        <v>5279</v>
      </c>
      <c r="F158" s="849"/>
      <c r="G158" s="849"/>
      <c r="H158" s="849"/>
      <c r="I158" s="849"/>
      <c r="J158" s="849">
        <v>1</v>
      </c>
      <c r="K158" s="849">
        <v>355</v>
      </c>
      <c r="L158" s="849">
        <v>1</v>
      </c>
      <c r="M158" s="849">
        <v>355</v>
      </c>
      <c r="N158" s="849"/>
      <c r="O158" s="849"/>
      <c r="P158" s="837"/>
      <c r="Q158" s="850"/>
    </row>
    <row r="159" spans="1:17" ht="14.4" customHeight="1" x14ac:dyDescent="0.3">
      <c r="A159" s="831" t="s">
        <v>5062</v>
      </c>
      <c r="B159" s="832" t="s">
        <v>5063</v>
      </c>
      <c r="C159" s="832" t="s">
        <v>3881</v>
      </c>
      <c r="D159" s="832" t="s">
        <v>5280</v>
      </c>
      <c r="E159" s="832" t="s">
        <v>5281</v>
      </c>
      <c r="F159" s="849"/>
      <c r="G159" s="849"/>
      <c r="H159" s="849"/>
      <c r="I159" s="849"/>
      <c r="J159" s="849"/>
      <c r="K159" s="849"/>
      <c r="L159" s="849"/>
      <c r="M159" s="849"/>
      <c r="N159" s="849">
        <v>1</v>
      </c>
      <c r="O159" s="849">
        <v>184</v>
      </c>
      <c r="P159" s="837"/>
      <c r="Q159" s="850">
        <v>184</v>
      </c>
    </row>
    <row r="160" spans="1:17" ht="14.4" customHeight="1" x14ac:dyDescent="0.3">
      <c r="A160" s="831" t="s">
        <v>5062</v>
      </c>
      <c r="B160" s="832" t="s">
        <v>5063</v>
      </c>
      <c r="C160" s="832" t="s">
        <v>3881</v>
      </c>
      <c r="D160" s="832" t="s">
        <v>5282</v>
      </c>
      <c r="E160" s="832" t="s">
        <v>5283</v>
      </c>
      <c r="F160" s="849"/>
      <c r="G160" s="849"/>
      <c r="H160" s="849"/>
      <c r="I160" s="849"/>
      <c r="J160" s="849">
        <v>2</v>
      </c>
      <c r="K160" s="849">
        <v>1056</v>
      </c>
      <c r="L160" s="849">
        <v>1</v>
      </c>
      <c r="M160" s="849">
        <v>528</v>
      </c>
      <c r="N160" s="849"/>
      <c r="O160" s="849"/>
      <c r="P160" s="837"/>
      <c r="Q160" s="850"/>
    </row>
    <row r="161" spans="1:17" ht="14.4" customHeight="1" x14ac:dyDescent="0.3">
      <c r="A161" s="831" t="s">
        <v>5062</v>
      </c>
      <c r="B161" s="832" t="s">
        <v>5063</v>
      </c>
      <c r="C161" s="832" t="s">
        <v>3881</v>
      </c>
      <c r="D161" s="832" t="s">
        <v>5284</v>
      </c>
      <c r="E161" s="832" t="s">
        <v>5285</v>
      </c>
      <c r="F161" s="849">
        <v>1</v>
      </c>
      <c r="G161" s="849">
        <v>1760</v>
      </c>
      <c r="H161" s="849"/>
      <c r="I161" s="849">
        <v>1760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" customHeight="1" x14ac:dyDescent="0.3">
      <c r="A162" s="831" t="s">
        <v>5062</v>
      </c>
      <c r="B162" s="832" t="s">
        <v>5063</v>
      </c>
      <c r="C162" s="832" t="s">
        <v>3881</v>
      </c>
      <c r="D162" s="832" t="s">
        <v>5286</v>
      </c>
      <c r="E162" s="832" t="s">
        <v>5287</v>
      </c>
      <c r="F162" s="849">
        <v>2</v>
      </c>
      <c r="G162" s="849">
        <v>812</v>
      </c>
      <c r="H162" s="849">
        <v>0.49877149877149879</v>
      </c>
      <c r="I162" s="849">
        <v>406</v>
      </c>
      <c r="J162" s="849">
        <v>4</v>
      </c>
      <c r="K162" s="849">
        <v>1628</v>
      </c>
      <c r="L162" s="849">
        <v>1</v>
      </c>
      <c r="M162" s="849">
        <v>407</v>
      </c>
      <c r="N162" s="849">
        <v>4</v>
      </c>
      <c r="O162" s="849">
        <v>1628</v>
      </c>
      <c r="P162" s="837">
        <v>1</v>
      </c>
      <c r="Q162" s="850">
        <v>407</v>
      </c>
    </row>
    <row r="163" spans="1:17" ht="14.4" customHeight="1" x14ac:dyDescent="0.3">
      <c r="A163" s="831" t="s">
        <v>5062</v>
      </c>
      <c r="B163" s="832" t="s">
        <v>5063</v>
      </c>
      <c r="C163" s="832" t="s">
        <v>3881</v>
      </c>
      <c r="D163" s="832" t="s">
        <v>5288</v>
      </c>
      <c r="E163" s="832" t="s">
        <v>5289</v>
      </c>
      <c r="F163" s="849"/>
      <c r="G163" s="849"/>
      <c r="H163" s="849"/>
      <c r="I163" s="849"/>
      <c r="J163" s="849"/>
      <c r="K163" s="849"/>
      <c r="L163" s="849"/>
      <c r="M163" s="849"/>
      <c r="N163" s="849">
        <v>1</v>
      </c>
      <c r="O163" s="849">
        <v>804</v>
      </c>
      <c r="P163" s="837"/>
      <c r="Q163" s="850">
        <v>804</v>
      </c>
    </row>
    <row r="164" spans="1:17" ht="14.4" customHeight="1" x14ac:dyDescent="0.3">
      <c r="A164" s="831" t="s">
        <v>5062</v>
      </c>
      <c r="B164" s="832" t="s">
        <v>5063</v>
      </c>
      <c r="C164" s="832" t="s">
        <v>3881</v>
      </c>
      <c r="D164" s="832" t="s">
        <v>5290</v>
      </c>
      <c r="E164" s="832" t="s">
        <v>5291</v>
      </c>
      <c r="F164" s="849"/>
      <c r="G164" s="849"/>
      <c r="H164" s="849"/>
      <c r="I164" s="849"/>
      <c r="J164" s="849"/>
      <c r="K164" s="849"/>
      <c r="L164" s="849"/>
      <c r="M164" s="849"/>
      <c r="N164" s="849">
        <v>2</v>
      </c>
      <c r="O164" s="849">
        <v>380</v>
      </c>
      <c r="P164" s="837"/>
      <c r="Q164" s="850">
        <v>190</v>
      </c>
    </row>
    <row r="165" spans="1:17" ht="14.4" customHeight="1" x14ac:dyDescent="0.3">
      <c r="A165" s="831" t="s">
        <v>5062</v>
      </c>
      <c r="B165" s="832" t="s">
        <v>5063</v>
      </c>
      <c r="C165" s="832" t="s">
        <v>3881</v>
      </c>
      <c r="D165" s="832" t="s">
        <v>5292</v>
      </c>
      <c r="E165" s="832" t="s">
        <v>5293</v>
      </c>
      <c r="F165" s="849"/>
      <c r="G165" s="849"/>
      <c r="H165" s="849"/>
      <c r="I165" s="849"/>
      <c r="J165" s="849"/>
      <c r="K165" s="849"/>
      <c r="L165" s="849"/>
      <c r="M165" s="849"/>
      <c r="N165" s="849">
        <v>1</v>
      </c>
      <c r="O165" s="849">
        <v>274</v>
      </c>
      <c r="P165" s="837"/>
      <c r="Q165" s="850">
        <v>274</v>
      </c>
    </row>
    <row r="166" spans="1:17" ht="14.4" customHeight="1" x14ac:dyDescent="0.3">
      <c r="A166" s="831" t="s">
        <v>5062</v>
      </c>
      <c r="B166" s="832" t="s">
        <v>5063</v>
      </c>
      <c r="C166" s="832" t="s">
        <v>3881</v>
      </c>
      <c r="D166" s="832" t="s">
        <v>5294</v>
      </c>
      <c r="E166" s="832" t="s">
        <v>5295</v>
      </c>
      <c r="F166" s="849"/>
      <c r="G166" s="849"/>
      <c r="H166" s="849"/>
      <c r="I166" s="849"/>
      <c r="J166" s="849">
        <v>6</v>
      </c>
      <c r="K166" s="849">
        <v>798</v>
      </c>
      <c r="L166" s="849">
        <v>1</v>
      </c>
      <c r="M166" s="849">
        <v>133</v>
      </c>
      <c r="N166" s="849">
        <v>13</v>
      </c>
      <c r="O166" s="849">
        <v>1729</v>
      </c>
      <c r="P166" s="837">
        <v>2.1666666666666665</v>
      </c>
      <c r="Q166" s="850">
        <v>133</v>
      </c>
    </row>
    <row r="167" spans="1:17" ht="14.4" customHeight="1" x14ac:dyDescent="0.3">
      <c r="A167" s="831" t="s">
        <v>5062</v>
      </c>
      <c r="B167" s="832" t="s">
        <v>5063</v>
      </c>
      <c r="C167" s="832" t="s">
        <v>3881</v>
      </c>
      <c r="D167" s="832" t="s">
        <v>5296</v>
      </c>
      <c r="E167" s="832" t="s">
        <v>5297</v>
      </c>
      <c r="F167" s="849"/>
      <c r="G167" s="849"/>
      <c r="H167" s="849"/>
      <c r="I167" s="849"/>
      <c r="J167" s="849">
        <v>421</v>
      </c>
      <c r="K167" s="849">
        <v>15577</v>
      </c>
      <c r="L167" s="849">
        <v>1</v>
      </c>
      <c r="M167" s="849">
        <v>37</v>
      </c>
      <c r="N167" s="849">
        <v>571</v>
      </c>
      <c r="O167" s="849">
        <v>21127</v>
      </c>
      <c r="P167" s="837">
        <v>1.3562945368171022</v>
      </c>
      <c r="Q167" s="850">
        <v>37</v>
      </c>
    </row>
    <row r="168" spans="1:17" ht="14.4" customHeight="1" x14ac:dyDescent="0.3">
      <c r="A168" s="831" t="s">
        <v>5062</v>
      </c>
      <c r="B168" s="832" t="s">
        <v>5063</v>
      </c>
      <c r="C168" s="832" t="s">
        <v>3881</v>
      </c>
      <c r="D168" s="832" t="s">
        <v>5298</v>
      </c>
      <c r="E168" s="832" t="s">
        <v>5299</v>
      </c>
      <c r="F168" s="849"/>
      <c r="G168" s="849"/>
      <c r="H168" s="849"/>
      <c r="I168" s="849"/>
      <c r="J168" s="849"/>
      <c r="K168" s="849"/>
      <c r="L168" s="849"/>
      <c r="M168" s="849"/>
      <c r="N168" s="849">
        <v>5</v>
      </c>
      <c r="O168" s="849">
        <v>465</v>
      </c>
      <c r="P168" s="837"/>
      <c r="Q168" s="850">
        <v>93</v>
      </c>
    </row>
    <row r="169" spans="1:17" ht="14.4" customHeight="1" x14ac:dyDescent="0.3">
      <c r="A169" s="831" t="s">
        <v>5300</v>
      </c>
      <c r="B169" s="832" t="s">
        <v>4776</v>
      </c>
      <c r="C169" s="832" t="s">
        <v>3885</v>
      </c>
      <c r="D169" s="832" t="s">
        <v>5301</v>
      </c>
      <c r="E169" s="832" t="s">
        <v>5302</v>
      </c>
      <c r="F169" s="849">
        <v>15.5</v>
      </c>
      <c r="G169" s="849">
        <v>26524.62</v>
      </c>
      <c r="H169" s="849">
        <v>2.8181823977152476</v>
      </c>
      <c r="I169" s="849">
        <v>1711.2658064516129</v>
      </c>
      <c r="J169" s="849">
        <v>5.5</v>
      </c>
      <c r="K169" s="849">
        <v>9411.9599999999991</v>
      </c>
      <c r="L169" s="849">
        <v>1</v>
      </c>
      <c r="M169" s="849">
        <v>1711.2654545454543</v>
      </c>
      <c r="N169" s="849">
        <v>4</v>
      </c>
      <c r="O169" s="849">
        <v>6845.07</v>
      </c>
      <c r="P169" s="837">
        <v>0.72727359657287116</v>
      </c>
      <c r="Q169" s="850">
        <v>1711.2674999999999</v>
      </c>
    </row>
    <row r="170" spans="1:17" ht="14.4" customHeight="1" x14ac:dyDescent="0.3">
      <c r="A170" s="831" t="s">
        <v>5300</v>
      </c>
      <c r="B170" s="832" t="s">
        <v>4776</v>
      </c>
      <c r="C170" s="832" t="s">
        <v>3885</v>
      </c>
      <c r="D170" s="832" t="s">
        <v>5303</v>
      </c>
      <c r="E170" s="832" t="s">
        <v>5304</v>
      </c>
      <c r="F170" s="849">
        <v>9.06</v>
      </c>
      <c r="G170" s="849">
        <v>23166.34</v>
      </c>
      <c r="H170" s="849">
        <v>1.4182182601338735</v>
      </c>
      <c r="I170" s="849">
        <v>2556.991169977925</v>
      </c>
      <c r="J170" s="849">
        <v>6.02</v>
      </c>
      <c r="K170" s="849">
        <v>16334.82</v>
      </c>
      <c r="L170" s="849">
        <v>1</v>
      </c>
      <c r="M170" s="849">
        <v>2713.4252491694356</v>
      </c>
      <c r="N170" s="849">
        <v>7.3500000000000005</v>
      </c>
      <c r="O170" s="849">
        <v>19912.149999999998</v>
      </c>
      <c r="P170" s="837">
        <v>1.2190002705876157</v>
      </c>
      <c r="Q170" s="850">
        <v>2709.1360544217682</v>
      </c>
    </row>
    <row r="171" spans="1:17" ht="14.4" customHeight="1" x14ac:dyDescent="0.3">
      <c r="A171" s="831" t="s">
        <v>5300</v>
      </c>
      <c r="B171" s="832" t="s">
        <v>4776</v>
      </c>
      <c r="C171" s="832" t="s">
        <v>3885</v>
      </c>
      <c r="D171" s="832" t="s">
        <v>5305</v>
      </c>
      <c r="E171" s="832" t="s">
        <v>5304</v>
      </c>
      <c r="F171" s="849">
        <v>8.7999999999999989</v>
      </c>
      <c r="G171" s="849">
        <v>56216.599999999991</v>
      </c>
      <c r="H171" s="849">
        <v>1.3839431224551089</v>
      </c>
      <c r="I171" s="849">
        <v>6388.25</v>
      </c>
      <c r="J171" s="849">
        <v>6</v>
      </c>
      <c r="K171" s="849">
        <v>40620.6</v>
      </c>
      <c r="L171" s="849">
        <v>1</v>
      </c>
      <c r="M171" s="849">
        <v>6770.0999999999995</v>
      </c>
      <c r="N171" s="849">
        <v>4.8000000000000007</v>
      </c>
      <c r="O171" s="849">
        <v>32496.480000000007</v>
      </c>
      <c r="P171" s="837">
        <v>0.80000000000000016</v>
      </c>
      <c r="Q171" s="850">
        <v>6770.1</v>
      </c>
    </row>
    <row r="172" spans="1:17" ht="14.4" customHeight="1" x14ac:dyDescent="0.3">
      <c r="A172" s="831" t="s">
        <v>5300</v>
      </c>
      <c r="B172" s="832" t="s">
        <v>4776</v>
      </c>
      <c r="C172" s="832" t="s">
        <v>3885</v>
      </c>
      <c r="D172" s="832" t="s">
        <v>5306</v>
      </c>
      <c r="E172" s="832" t="s">
        <v>5307</v>
      </c>
      <c r="F172" s="849">
        <v>0.45</v>
      </c>
      <c r="G172" s="849">
        <v>2224.7800000000002</v>
      </c>
      <c r="H172" s="849">
        <v>1.3235332611514987</v>
      </c>
      <c r="I172" s="849">
        <v>4943.9555555555562</v>
      </c>
      <c r="J172" s="849">
        <v>0.33999999999999997</v>
      </c>
      <c r="K172" s="849">
        <v>1680.94</v>
      </c>
      <c r="L172" s="849">
        <v>1</v>
      </c>
      <c r="M172" s="849">
        <v>4943.9411764705892</v>
      </c>
      <c r="N172" s="849">
        <v>0.74</v>
      </c>
      <c r="O172" s="849">
        <v>3658.5</v>
      </c>
      <c r="P172" s="837">
        <v>2.1764607897961854</v>
      </c>
      <c r="Q172" s="850">
        <v>4943.9189189189192</v>
      </c>
    </row>
    <row r="173" spans="1:17" ht="14.4" customHeight="1" x14ac:dyDescent="0.3">
      <c r="A173" s="831" t="s">
        <v>5300</v>
      </c>
      <c r="B173" s="832" t="s">
        <v>4776</v>
      </c>
      <c r="C173" s="832" t="s">
        <v>3885</v>
      </c>
      <c r="D173" s="832" t="s">
        <v>5308</v>
      </c>
      <c r="E173" s="832" t="s">
        <v>4984</v>
      </c>
      <c r="F173" s="849">
        <v>19.100000000000001</v>
      </c>
      <c r="G173" s="849">
        <v>18170.509999999998</v>
      </c>
      <c r="H173" s="849">
        <v>1.1803592946625481</v>
      </c>
      <c r="I173" s="849">
        <v>951.3356020942407</v>
      </c>
      <c r="J173" s="849">
        <v>15.4</v>
      </c>
      <c r="K173" s="849">
        <v>15394.05</v>
      </c>
      <c r="L173" s="849">
        <v>1</v>
      </c>
      <c r="M173" s="849">
        <v>999.61363636363626</v>
      </c>
      <c r="N173" s="849">
        <v>12.4</v>
      </c>
      <c r="O173" s="849">
        <v>12459.789999999999</v>
      </c>
      <c r="P173" s="837">
        <v>0.8093899915876589</v>
      </c>
      <c r="Q173" s="850">
        <v>1004.8217741935483</v>
      </c>
    </row>
    <row r="174" spans="1:17" ht="14.4" customHeight="1" x14ac:dyDescent="0.3">
      <c r="A174" s="831" t="s">
        <v>5300</v>
      </c>
      <c r="B174" s="832" t="s">
        <v>4776</v>
      </c>
      <c r="C174" s="832" t="s">
        <v>3885</v>
      </c>
      <c r="D174" s="832" t="s">
        <v>5309</v>
      </c>
      <c r="E174" s="832" t="s">
        <v>5307</v>
      </c>
      <c r="F174" s="849">
        <v>2.7700000000000005</v>
      </c>
      <c r="G174" s="849">
        <v>27389.47</v>
      </c>
      <c r="H174" s="849">
        <v>0.71025644150747402</v>
      </c>
      <c r="I174" s="849">
        <v>9887.8953068592054</v>
      </c>
      <c r="J174" s="849">
        <v>3.9000000000000004</v>
      </c>
      <c r="K174" s="849">
        <v>38562.789999999994</v>
      </c>
      <c r="L174" s="849">
        <v>1</v>
      </c>
      <c r="M174" s="849">
        <v>9887.8948717948697</v>
      </c>
      <c r="N174" s="849">
        <v>4.05</v>
      </c>
      <c r="O174" s="849">
        <v>39996.49</v>
      </c>
      <c r="P174" s="837">
        <v>1.0371783265681764</v>
      </c>
      <c r="Q174" s="850">
        <v>9875.6765432098764</v>
      </c>
    </row>
    <row r="175" spans="1:17" ht="14.4" customHeight="1" x14ac:dyDescent="0.3">
      <c r="A175" s="831" t="s">
        <v>5300</v>
      </c>
      <c r="B175" s="832" t="s">
        <v>4776</v>
      </c>
      <c r="C175" s="832" t="s">
        <v>3885</v>
      </c>
      <c r="D175" s="832" t="s">
        <v>5310</v>
      </c>
      <c r="E175" s="832" t="s">
        <v>5311</v>
      </c>
      <c r="F175" s="849">
        <v>37.5</v>
      </c>
      <c r="G175" s="849">
        <v>34980.75</v>
      </c>
      <c r="H175" s="849">
        <v>1.2199870610207149</v>
      </c>
      <c r="I175" s="849">
        <v>932.82</v>
      </c>
      <c r="J175" s="849">
        <v>31.240000000000002</v>
      </c>
      <c r="K175" s="849">
        <v>28673.049999999996</v>
      </c>
      <c r="L175" s="849">
        <v>1</v>
      </c>
      <c r="M175" s="849">
        <v>917.8313060179255</v>
      </c>
      <c r="N175" s="849">
        <v>36.5</v>
      </c>
      <c r="O175" s="849">
        <v>30786.28</v>
      </c>
      <c r="P175" s="837">
        <v>1.0737009142731591</v>
      </c>
      <c r="Q175" s="850">
        <v>843.45972602739721</v>
      </c>
    </row>
    <row r="176" spans="1:17" ht="14.4" customHeight="1" x14ac:dyDescent="0.3">
      <c r="A176" s="831" t="s">
        <v>5300</v>
      </c>
      <c r="B176" s="832" t="s">
        <v>4776</v>
      </c>
      <c r="C176" s="832" t="s">
        <v>3885</v>
      </c>
      <c r="D176" s="832" t="s">
        <v>5312</v>
      </c>
      <c r="E176" s="832" t="s">
        <v>5311</v>
      </c>
      <c r="F176" s="849"/>
      <c r="G176" s="849"/>
      <c r="H176" s="849"/>
      <c r="I176" s="849"/>
      <c r="J176" s="849">
        <v>0.5</v>
      </c>
      <c r="K176" s="849">
        <v>843.46</v>
      </c>
      <c r="L176" s="849">
        <v>1</v>
      </c>
      <c r="M176" s="849">
        <v>1686.92</v>
      </c>
      <c r="N176" s="849">
        <v>1</v>
      </c>
      <c r="O176" s="849">
        <v>1686.92</v>
      </c>
      <c r="P176" s="837">
        <v>2</v>
      </c>
      <c r="Q176" s="850">
        <v>1686.92</v>
      </c>
    </row>
    <row r="177" spans="1:17" ht="14.4" customHeight="1" x14ac:dyDescent="0.3">
      <c r="A177" s="831" t="s">
        <v>5300</v>
      </c>
      <c r="B177" s="832" t="s">
        <v>4776</v>
      </c>
      <c r="C177" s="832" t="s">
        <v>3885</v>
      </c>
      <c r="D177" s="832" t="s">
        <v>5313</v>
      </c>
      <c r="E177" s="832" t="s">
        <v>4986</v>
      </c>
      <c r="F177" s="849"/>
      <c r="G177" s="849"/>
      <c r="H177" s="849"/>
      <c r="I177" s="849"/>
      <c r="J177" s="849">
        <v>1.02</v>
      </c>
      <c r="K177" s="849">
        <v>4643.0999999999995</v>
      </c>
      <c r="L177" s="849">
        <v>1</v>
      </c>
      <c r="M177" s="849">
        <v>4552.0588235294108</v>
      </c>
      <c r="N177" s="849">
        <v>0.45999999999999996</v>
      </c>
      <c r="O177" s="849">
        <v>2091.8900000000003</v>
      </c>
      <c r="P177" s="837">
        <v>0.45053735650750587</v>
      </c>
      <c r="Q177" s="850">
        <v>4547.5869565217399</v>
      </c>
    </row>
    <row r="178" spans="1:17" ht="14.4" customHeight="1" x14ac:dyDescent="0.3">
      <c r="A178" s="831" t="s">
        <v>5300</v>
      </c>
      <c r="B178" s="832" t="s">
        <v>4776</v>
      </c>
      <c r="C178" s="832" t="s">
        <v>3885</v>
      </c>
      <c r="D178" s="832" t="s">
        <v>4985</v>
      </c>
      <c r="E178" s="832" t="s">
        <v>4986</v>
      </c>
      <c r="F178" s="849">
        <v>0.83</v>
      </c>
      <c r="G178" s="849">
        <v>7348.82</v>
      </c>
      <c r="H178" s="849">
        <v>0.89818342261610129</v>
      </c>
      <c r="I178" s="849">
        <v>8854</v>
      </c>
      <c r="J178" s="849">
        <v>0.91999999999999993</v>
      </c>
      <c r="K178" s="849">
        <v>8181.869999999999</v>
      </c>
      <c r="L178" s="849">
        <v>1</v>
      </c>
      <c r="M178" s="849">
        <v>8893.3369565217381</v>
      </c>
      <c r="N178" s="849">
        <v>0.63</v>
      </c>
      <c r="O178" s="849">
        <v>5729.9600000000009</v>
      </c>
      <c r="P178" s="837">
        <v>0.7003240090590539</v>
      </c>
      <c r="Q178" s="850">
        <v>9095.1746031746043</v>
      </c>
    </row>
    <row r="179" spans="1:17" ht="14.4" customHeight="1" x14ac:dyDescent="0.3">
      <c r="A179" s="831" t="s">
        <v>5300</v>
      </c>
      <c r="B179" s="832" t="s">
        <v>4776</v>
      </c>
      <c r="C179" s="832" t="s">
        <v>3885</v>
      </c>
      <c r="D179" s="832" t="s">
        <v>5314</v>
      </c>
      <c r="E179" s="832" t="s">
        <v>5315</v>
      </c>
      <c r="F179" s="849">
        <v>0.2</v>
      </c>
      <c r="G179" s="849">
        <v>389.86</v>
      </c>
      <c r="H179" s="849">
        <v>2</v>
      </c>
      <c r="I179" s="849">
        <v>1949.3</v>
      </c>
      <c r="J179" s="849">
        <v>0.1</v>
      </c>
      <c r="K179" s="849">
        <v>194.93</v>
      </c>
      <c r="L179" s="849">
        <v>1</v>
      </c>
      <c r="M179" s="849">
        <v>1949.3</v>
      </c>
      <c r="N179" s="849">
        <v>0.1</v>
      </c>
      <c r="O179" s="849">
        <v>194.93</v>
      </c>
      <c r="P179" s="837">
        <v>1</v>
      </c>
      <c r="Q179" s="850">
        <v>1949.3</v>
      </c>
    </row>
    <row r="180" spans="1:17" ht="14.4" customHeight="1" x14ac:dyDescent="0.3">
      <c r="A180" s="831" t="s">
        <v>5300</v>
      </c>
      <c r="B180" s="832" t="s">
        <v>4776</v>
      </c>
      <c r="C180" s="832" t="s">
        <v>3885</v>
      </c>
      <c r="D180" s="832" t="s">
        <v>4987</v>
      </c>
      <c r="E180" s="832" t="s">
        <v>4986</v>
      </c>
      <c r="F180" s="849">
        <v>21.650000000000002</v>
      </c>
      <c r="G180" s="849">
        <v>38337.829999999994</v>
      </c>
      <c r="H180" s="849">
        <v>1.0998609173829743</v>
      </c>
      <c r="I180" s="849">
        <v>1770.8004618937639</v>
      </c>
      <c r="J180" s="849">
        <v>19.45</v>
      </c>
      <c r="K180" s="849">
        <v>34856.980000000003</v>
      </c>
      <c r="L180" s="849">
        <v>1</v>
      </c>
      <c r="M180" s="849">
        <v>1792.1326478149103</v>
      </c>
      <c r="N180" s="849">
        <v>14.430000000000001</v>
      </c>
      <c r="O180" s="849">
        <v>26248.760000000002</v>
      </c>
      <c r="P180" s="837">
        <v>0.75304171503096362</v>
      </c>
      <c r="Q180" s="850">
        <v>1819.0408870408869</v>
      </c>
    </row>
    <row r="181" spans="1:17" ht="14.4" customHeight="1" x14ac:dyDescent="0.3">
      <c r="A181" s="831" t="s">
        <v>5300</v>
      </c>
      <c r="B181" s="832" t="s">
        <v>4776</v>
      </c>
      <c r="C181" s="832" t="s">
        <v>3885</v>
      </c>
      <c r="D181" s="832" t="s">
        <v>4988</v>
      </c>
      <c r="E181" s="832" t="s">
        <v>4989</v>
      </c>
      <c r="F181" s="849"/>
      <c r="G181" s="849"/>
      <c r="H181" s="849"/>
      <c r="I181" s="849"/>
      <c r="J181" s="849">
        <v>0.05</v>
      </c>
      <c r="K181" s="849">
        <v>45.19</v>
      </c>
      <c r="L181" s="849">
        <v>1</v>
      </c>
      <c r="M181" s="849">
        <v>903.8</v>
      </c>
      <c r="N181" s="849"/>
      <c r="O181" s="849"/>
      <c r="P181" s="837"/>
      <c r="Q181" s="850"/>
    </row>
    <row r="182" spans="1:17" ht="14.4" customHeight="1" x14ac:dyDescent="0.3">
      <c r="A182" s="831" t="s">
        <v>5300</v>
      </c>
      <c r="B182" s="832" t="s">
        <v>4776</v>
      </c>
      <c r="C182" s="832" t="s">
        <v>3885</v>
      </c>
      <c r="D182" s="832" t="s">
        <v>5316</v>
      </c>
      <c r="E182" s="832" t="s">
        <v>4986</v>
      </c>
      <c r="F182" s="849">
        <v>0.60000000000000009</v>
      </c>
      <c r="G182" s="849">
        <v>20860.060000000001</v>
      </c>
      <c r="H182" s="849">
        <v>0.83225219323356192</v>
      </c>
      <c r="I182" s="849">
        <v>34766.766666666663</v>
      </c>
      <c r="J182" s="849">
        <v>0.77</v>
      </c>
      <c r="K182" s="849">
        <v>25064.589999999997</v>
      </c>
      <c r="L182" s="849">
        <v>1</v>
      </c>
      <c r="M182" s="849">
        <v>32551.415584415579</v>
      </c>
      <c r="N182" s="849">
        <v>0.68</v>
      </c>
      <c r="O182" s="849">
        <v>23429.119999999999</v>
      </c>
      <c r="P182" s="837">
        <v>0.93474978046718504</v>
      </c>
      <c r="Q182" s="850">
        <v>34454.588235294112</v>
      </c>
    </row>
    <row r="183" spans="1:17" ht="14.4" customHeight="1" x14ac:dyDescent="0.3">
      <c r="A183" s="831" t="s">
        <v>5300</v>
      </c>
      <c r="B183" s="832" t="s">
        <v>4776</v>
      </c>
      <c r="C183" s="832" t="s">
        <v>4122</v>
      </c>
      <c r="D183" s="832" t="s">
        <v>5317</v>
      </c>
      <c r="E183" s="832" t="s">
        <v>5318</v>
      </c>
      <c r="F183" s="849"/>
      <c r="G183" s="849"/>
      <c r="H183" s="849"/>
      <c r="I183" s="849"/>
      <c r="J183" s="849">
        <v>1</v>
      </c>
      <c r="K183" s="849">
        <v>1447.28</v>
      </c>
      <c r="L183" s="849">
        <v>1</v>
      </c>
      <c r="M183" s="849">
        <v>1447.28</v>
      </c>
      <c r="N183" s="849"/>
      <c r="O183" s="849"/>
      <c r="P183" s="837"/>
      <c r="Q183" s="850"/>
    </row>
    <row r="184" spans="1:17" ht="14.4" customHeight="1" x14ac:dyDescent="0.3">
      <c r="A184" s="831" t="s">
        <v>5300</v>
      </c>
      <c r="B184" s="832" t="s">
        <v>4776</v>
      </c>
      <c r="C184" s="832" t="s">
        <v>4122</v>
      </c>
      <c r="D184" s="832" t="s">
        <v>5319</v>
      </c>
      <c r="E184" s="832" t="s">
        <v>5320</v>
      </c>
      <c r="F184" s="849"/>
      <c r="G184" s="849"/>
      <c r="H184" s="849"/>
      <c r="I184" s="849"/>
      <c r="J184" s="849">
        <v>5</v>
      </c>
      <c r="K184" s="849">
        <v>4861.6000000000004</v>
      </c>
      <c r="L184" s="849">
        <v>1</v>
      </c>
      <c r="M184" s="849">
        <v>972.32</v>
      </c>
      <c r="N184" s="849">
        <v>1</v>
      </c>
      <c r="O184" s="849">
        <v>972.32</v>
      </c>
      <c r="P184" s="837">
        <v>0.19999999999999998</v>
      </c>
      <c r="Q184" s="850">
        <v>972.32</v>
      </c>
    </row>
    <row r="185" spans="1:17" ht="14.4" customHeight="1" x14ac:dyDescent="0.3">
      <c r="A185" s="831" t="s">
        <v>5300</v>
      </c>
      <c r="B185" s="832" t="s">
        <v>4776</v>
      </c>
      <c r="C185" s="832" t="s">
        <v>4122</v>
      </c>
      <c r="D185" s="832" t="s">
        <v>5321</v>
      </c>
      <c r="E185" s="832" t="s">
        <v>5320</v>
      </c>
      <c r="F185" s="849">
        <v>1</v>
      </c>
      <c r="G185" s="849">
        <v>1408.42</v>
      </c>
      <c r="H185" s="849">
        <v>1</v>
      </c>
      <c r="I185" s="849">
        <v>1408.42</v>
      </c>
      <c r="J185" s="849">
        <v>1</v>
      </c>
      <c r="K185" s="849">
        <v>1408.42</v>
      </c>
      <c r="L185" s="849">
        <v>1</v>
      </c>
      <c r="M185" s="849">
        <v>1408.42</v>
      </c>
      <c r="N185" s="849">
        <v>2</v>
      </c>
      <c r="O185" s="849">
        <v>2816.84</v>
      </c>
      <c r="P185" s="837">
        <v>2</v>
      </c>
      <c r="Q185" s="850">
        <v>1408.42</v>
      </c>
    </row>
    <row r="186" spans="1:17" ht="14.4" customHeight="1" x14ac:dyDescent="0.3">
      <c r="A186" s="831" t="s">
        <v>5300</v>
      </c>
      <c r="B186" s="832" t="s">
        <v>4776</v>
      </c>
      <c r="C186" s="832" t="s">
        <v>4122</v>
      </c>
      <c r="D186" s="832" t="s">
        <v>5322</v>
      </c>
      <c r="E186" s="832" t="s">
        <v>5320</v>
      </c>
      <c r="F186" s="849">
        <v>1</v>
      </c>
      <c r="G186" s="849">
        <v>1707.31</v>
      </c>
      <c r="H186" s="849">
        <v>0.25</v>
      </c>
      <c r="I186" s="849">
        <v>1707.31</v>
      </c>
      <c r="J186" s="849">
        <v>4</v>
      </c>
      <c r="K186" s="849">
        <v>6829.24</v>
      </c>
      <c r="L186" s="849">
        <v>1</v>
      </c>
      <c r="M186" s="849">
        <v>1707.31</v>
      </c>
      <c r="N186" s="849">
        <v>1</v>
      </c>
      <c r="O186" s="849">
        <v>1707.31</v>
      </c>
      <c r="P186" s="837">
        <v>0.25</v>
      </c>
      <c r="Q186" s="850">
        <v>1707.31</v>
      </c>
    </row>
    <row r="187" spans="1:17" ht="14.4" customHeight="1" x14ac:dyDescent="0.3">
      <c r="A187" s="831" t="s">
        <v>5300</v>
      </c>
      <c r="B187" s="832" t="s">
        <v>4776</v>
      </c>
      <c r="C187" s="832" t="s">
        <v>4122</v>
      </c>
      <c r="D187" s="832" t="s">
        <v>5323</v>
      </c>
      <c r="E187" s="832" t="s">
        <v>5320</v>
      </c>
      <c r="F187" s="849">
        <v>15</v>
      </c>
      <c r="G187" s="849">
        <v>30994.499999999996</v>
      </c>
      <c r="H187" s="849">
        <v>0.59999999999999987</v>
      </c>
      <c r="I187" s="849">
        <v>2066.2999999999997</v>
      </c>
      <c r="J187" s="849">
        <v>25</v>
      </c>
      <c r="K187" s="849">
        <v>51657.500000000007</v>
      </c>
      <c r="L187" s="849">
        <v>1</v>
      </c>
      <c r="M187" s="849">
        <v>2066.3000000000002</v>
      </c>
      <c r="N187" s="849">
        <v>22</v>
      </c>
      <c r="O187" s="849">
        <v>45458.6</v>
      </c>
      <c r="P187" s="837">
        <v>0.87999999999999989</v>
      </c>
      <c r="Q187" s="850">
        <v>2066.2999999999997</v>
      </c>
    </row>
    <row r="188" spans="1:17" ht="14.4" customHeight="1" x14ac:dyDescent="0.3">
      <c r="A188" s="831" t="s">
        <v>5300</v>
      </c>
      <c r="B188" s="832" t="s">
        <v>4776</v>
      </c>
      <c r="C188" s="832" t="s">
        <v>4122</v>
      </c>
      <c r="D188" s="832" t="s">
        <v>5324</v>
      </c>
      <c r="E188" s="832" t="s">
        <v>5325</v>
      </c>
      <c r="F188" s="849"/>
      <c r="G188" s="849"/>
      <c r="H188" s="849"/>
      <c r="I188" s="849"/>
      <c r="J188" s="849">
        <v>1</v>
      </c>
      <c r="K188" s="849">
        <v>1932.09</v>
      </c>
      <c r="L188" s="849">
        <v>1</v>
      </c>
      <c r="M188" s="849">
        <v>1932.09</v>
      </c>
      <c r="N188" s="849">
        <v>1</v>
      </c>
      <c r="O188" s="849">
        <v>1932.09</v>
      </c>
      <c r="P188" s="837">
        <v>1</v>
      </c>
      <c r="Q188" s="850">
        <v>1932.09</v>
      </c>
    </row>
    <row r="189" spans="1:17" ht="14.4" customHeight="1" x14ac:dyDescent="0.3">
      <c r="A189" s="831" t="s">
        <v>5300</v>
      </c>
      <c r="B189" s="832" t="s">
        <v>4776</v>
      </c>
      <c r="C189" s="832" t="s">
        <v>4122</v>
      </c>
      <c r="D189" s="832" t="s">
        <v>5326</v>
      </c>
      <c r="E189" s="832" t="s">
        <v>5327</v>
      </c>
      <c r="F189" s="849">
        <v>18</v>
      </c>
      <c r="G189" s="849">
        <v>18499.68</v>
      </c>
      <c r="H189" s="849">
        <v>0.5625</v>
      </c>
      <c r="I189" s="849">
        <v>1027.76</v>
      </c>
      <c r="J189" s="849">
        <v>32</v>
      </c>
      <c r="K189" s="849">
        <v>32888.32</v>
      </c>
      <c r="L189" s="849">
        <v>1</v>
      </c>
      <c r="M189" s="849">
        <v>1027.76</v>
      </c>
      <c r="N189" s="849">
        <v>25</v>
      </c>
      <c r="O189" s="849">
        <v>25694</v>
      </c>
      <c r="P189" s="837">
        <v>0.78125</v>
      </c>
      <c r="Q189" s="850">
        <v>1027.76</v>
      </c>
    </row>
    <row r="190" spans="1:17" ht="14.4" customHeight="1" x14ac:dyDescent="0.3">
      <c r="A190" s="831" t="s">
        <v>5300</v>
      </c>
      <c r="B190" s="832" t="s">
        <v>4776</v>
      </c>
      <c r="C190" s="832" t="s">
        <v>4122</v>
      </c>
      <c r="D190" s="832" t="s">
        <v>5328</v>
      </c>
      <c r="E190" s="832" t="s">
        <v>5327</v>
      </c>
      <c r="F190" s="849">
        <v>2</v>
      </c>
      <c r="G190" s="849">
        <v>4283.7</v>
      </c>
      <c r="H190" s="849"/>
      <c r="I190" s="849">
        <v>2141.85</v>
      </c>
      <c r="J190" s="849"/>
      <c r="K190" s="849"/>
      <c r="L190" s="849"/>
      <c r="M190" s="849"/>
      <c r="N190" s="849"/>
      <c r="O190" s="849"/>
      <c r="P190" s="837"/>
      <c r="Q190" s="850"/>
    </row>
    <row r="191" spans="1:17" ht="14.4" customHeight="1" x14ac:dyDescent="0.3">
      <c r="A191" s="831" t="s">
        <v>5300</v>
      </c>
      <c r="B191" s="832" t="s">
        <v>4776</v>
      </c>
      <c r="C191" s="832" t="s">
        <v>4122</v>
      </c>
      <c r="D191" s="832" t="s">
        <v>5329</v>
      </c>
      <c r="E191" s="832" t="s">
        <v>5330</v>
      </c>
      <c r="F191" s="849">
        <v>12</v>
      </c>
      <c r="G191" s="849">
        <v>208200</v>
      </c>
      <c r="H191" s="849">
        <v>0.70588235294117652</v>
      </c>
      <c r="I191" s="849">
        <v>17350</v>
      </c>
      <c r="J191" s="849">
        <v>17</v>
      </c>
      <c r="K191" s="849">
        <v>294950</v>
      </c>
      <c r="L191" s="849">
        <v>1</v>
      </c>
      <c r="M191" s="849">
        <v>17350</v>
      </c>
      <c r="N191" s="849">
        <v>17</v>
      </c>
      <c r="O191" s="849">
        <v>294950</v>
      </c>
      <c r="P191" s="837">
        <v>1</v>
      </c>
      <c r="Q191" s="850">
        <v>17350</v>
      </c>
    </row>
    <row r="192" spans="1:17" ht="14.4" customHeight="1" x14ac:dyDescent="0.3">
      <c r="A192" s="831" t="s">
        <v>5300</v>
      </c>
      <c r="B192" s="832" t="s">
        <v>4776</v>
      </c>
      <c r="C192" s="832" t="s">
        <v>4122</v>
      </c>
      <c r="D192" s="832" t="s">
        <v>5331</v>
      </c>
      <c r="E192" s="832" t="s">
        <v>5332</v>
      </c>
      <c r="F192" s="849">
        <v>3</v>
      </c>
      <c r="G192" s="849">
        <v>25609.65</v>
      </c>
      <c r="H192" s="849">
        <v>1.0000000000000002</v>
      </c>
      <c r="I192" s="849">
        <v>8536.5500000000011</v>
      </c>
      <c r="J192" s="849">
        <v>3</v>
      </c>
      <c r="K192" s="849">
        <v>25609.649999999998</v>
      </c>
      <c r="L192" s="849">
        <v>1</v>
      </c>
      <c r="M192" s="849">
        <v>8536.5499999999993</v>
      </c>
      <c r="N192" s="849">
        <v>1</v>
      </c>
      <c r="O192" s="849">
        <v>8536.5499999999993</v>
      </c>
      <c r="P192" s="837">
        <v>0.33333333333333331</v>
      </c>
      <c r="Q192" s="850">
        <v>8536.5499999999993</v>
      </c>
    </row>
    <row r="193" spans="1:17" ht="14.4" customHeight="1" x14ac:dyDescent="0.3">
      <c r="A193" s="831" t="s">
        <v>5300</v>
      </c>
      <c r="B193" s="832" t="s">
        <v>4776</v>
      </c>
      <c r="C193" s="832" t="s">
        <v>4122</v>
      </c>
      <c r="D193" s="832" t="s">
        <v>5333</v>
      </c>
      <c r="E193" s="832" t="s">
        <v>5334</v>
      </c>
      <c r="F193" s="849">
        <v>3</v>
      </c>
      <c r="G193" s="849">
        <v>9942.869999999999</v>
      </c>
      <c r="H193" s="849"/>
      <c r="I193" s="849">
        <v>3314.2899999999995</v>
      </c>
      <c r="J193" s="849"/>
      <c r="K193" s="849"/>
      <c r="L193" s="849"/>
      <c r="M193" s="849"/>
      <c r="N193" s="849"/>
      <c r="O193" s="849"/>
      <c r="P193" s="837"/>
      <c r="Q193" s="850"/>
    </row>
    <row r="194" spans="1:17" ht="14.4" customHeight="1" x14ac:dyDescent="0.3">
      <c r="A194" s="831" t="s">
        <v>5300</v>
      </c>
      <c r="B194" s="832" t="s">
        <v>4776</v>
      </c>
      <c r="C194" s="832" t="s">
        <v>4122</v>
      </c>
      <c r="D194" s="832" t="s">
        <v>5335</v>
      </c>
      <c r="E194" s="832" t="s">
        <v>5336</v>
      </c>
      <c r="F194" s="849">
        <v>15</v>
      </c>
      <c r="G194" s="849">
        <v>176580</v>
      </c>
      <c r="H194" s="849">
        <v>0.83333333333333337</v>
      </c>
      <c r="I194" s="849">
        <v>11772</v>
      </c>
      <c r="J194" s="849">
        <v>18</v>
      </c>
      <c r="K194" s="849">
        <v>211896</v>
      </c>
      <c r="L194" s="849">
        <v>1</v>
      </c>
      <c r="M194" s="849">
        <v>11772</v>
      </c>
      <c r="N194" s="849">
        <v>17</v>
      </c>
      <c r="O194" s="849">
        <v>200124</v>
      </c>
      <c r="P194" s="837">
        <v>0.94444444444444442</v>
      </c>
      <c r="Q194" s="850">
        <v>11772</v>
      </c>
    </row>
    <row r="195" spans="1:17" ht="14.4" customHeight="1" x14ac:dyDescent="0.3">
      <c r="A195" s="831" t="s">
        <v>5300</v>
      </c>
      <c r="B195" s="832" t="s">
        <v>4776</v>
      </c>
      <c r="C195" s="832" t="s">
        <v>4122</v>
      </c>
      <c r="D195" s="832" t="s">
        <v>5337</v>
      </c>
      <c r="E195" s="832" t="s">
        <v>5338</v>
      </c>
      <c r="F195" s="849">
        <v>1</v>
      </c>
      <c r="G195" s="849">
        <v>2236.5</v>
      </c>
      <c r="H195" s="849">
        <v>0.25</v>
      </c>
      <c r="I195" s="849">
        <v>2236.5</v>
      </c>
      <c r="J195" s="849">
        <v>4</v>
      </c>
      <c r="K195" s="849">
        <v>8946</v>
      </c>
      <c r="L195" s="849">
        <v>1</v>
      </c>
      <c r="M195" s="849">
        <v>2236.5</v>
      </c>
      <c r="N195" s="849">
        <v>1</v>
      </c>
      <c r="O195" s="849">
        <v>2236.5</v>
      </c>
      <c r="P195" s="837">
        <v>0.25</v>
      </c>
      <c r="Q195" s="850">
        <v>2236.5</v>
      </c>
    </row>
    <row r="196" spans="1:17" ht="14.4" customHeight="1" x14ac:dyDescent="0.3">
      <c r="A196" s="831" t="s">
        <v>5300</v>
      </c>
      <c r="B196" s="832" t="s">
        <v>4776</v>
      </c>
      <c r="C196" s="832" t="s">
        <v>4122</v>
      </c>
      <c r="D196" s="832" t="s">
        <v>5339</v>
      </c>
      <c r="E196" s="832" t="s">
        <v>5340</v>
      </c>
      <c r="F196" s="849"/>
      <c r="G196" s="849"/>
      <c r="H196" s="849"/>
      <c r="I196" s="849"/>
      <c r="J196" s="849">
        <v>1</v>
      </c>
      <c r="K196" s="849">
        <v>166546.75</v>
      </c>
      <c r="L196" s="849">
        <v>1</v>
      </c>
      <c r="M196" s="849">
        <v>166546.75</v>
      </c>
      <c r="N196" s="849"/>
      <c r="O196" s="849"/>
      <c r="P196" s="837"/>
      <c r="Q196" s="850"/>
    </row>
    <row r="197" spans="1:17" ht="14.4" customHeight="1" x14ac:dyDescent="0.3">
      <c r="A197" s="831" t="s">
        <v>5300</v>
      </c>
      <c r="B197" s="832" t="s">
        <v>4776</v>
      </c>
      <c r="C197" s="832" t="s">
        <v>4122</v>
      </c>
      <c r="D197" s="832" t="s">
        <v>5341</v>
      </c>
      <c r="E197" s="832" t="s">
        <v>5342</v>
      </c>
      <c r="F197" s="849"/>
      <c r="G197" s="849"/>
      <c r="H197" s="849"/>
      <c r="I197" s="849"/>
      <c r="J197" s="849">
        <v>2</v>
      </c>
      <c r="K197" s="849">
        <v>2247.46</v>
      </c>
      <c r="L197" s="849">
        <v>1</v>
      </c>
      <c r="M197" s="849">
        <v>1123.73</v>
      </c>
      <c r="N197" s="849"/>
      <c r="O197" s="849"/>
      <c r="P197" s="837"/>
      <c r="Q197" s="850"/>
    </row>
    <row r="198" spans="1:17" ht="14.4" customHeight="1" x14ac:dyDescent="0.3">
      <c r="A198" s="831" t="s">
        <v>5300</v>
      </c>
      <c r="B198" s="832" t="s">
        <v>4776</v>
      </c>
      <c r="C198" s="832" t="s">
        <v>4122</v>
      </c>
      <c r="D198" s="832" t="s">
        <v>5343</v>
      </c>
      <c r="E198" s="832" t="s">
        <v>5344</v>
      </c>
      <c r="F198" s="849"/>
      <c r="G198" s="849"/>
      <c r="H198" s="849"/>
      <c r="I198" s="849"/>
      <c r="J198" s="849">
        <v>2</v>
      </c>
      <c r="K198" s="849">
        <v>2005.6</v>
      </c>
      <c r="L198" s="849">
        <v>1</v>
      </c>
      <c r="M198" s="849">
        <v>1002.8</v>
      </c>
      <c r="N198" s="849">
        <v>1</v>
      </c>
      <c r="O198" s="849">
        <v>1002.8</v>
      </c>
      <c r="P198" s="837">
        <v>0.5</v>
      </c>
      <c r="Q198" s="850">
        <v>1002.8</v>
      </c>
    </row>
    <row r="199" spans="1:17" ht="14.4" customHeight="1" x14ac:dyDescent="0.3">
      <c r="A199" s="831" t="s">
        <v>5300</v>
      </c>
      <c r="B199" s="832" t="s">
        <v>4776</v>
      </c>
      <c r="C199" s="832" t="s">
        <v>4122</v>
      </c>
      <c r="D199" s="832" t="s">
        <v>5345</v>
      </c>
      <c r="E199" s="832" t="s">
        <v>5346</v>
      </c>
      <c r="F199" s="849">
        <v>1</v>
      </c>
      <c r="G199" s="849">
        <v>2697.24</v>
      </c>
      <c r="H199" s="849"/>
      <c r="I199" s="849">
        <v>2697.24</v>
      </c>
      <c r="J199" s="849"/>
      <c r="K199" s="849"/>
      <c r="L199" s="849"/>
      <c r="M199" s="849"/>
      <c r="N199" s="849"/>
      <c r="O199" s="849"/>
      <c r="P199" s="837"/>
      <c r="Q199" s="850"/>
    </row>
    <row r="200" spans="1:17" ht="14.4" customHeight="1" x14ac:dyDescent="0.3">
      <c r="A200" s="831" t="s">
        <v>5300</v>
      </c>
      <c r="B200" s="832" t="s">
        <v>4776</v>
      </c>
      <c r="C200" s="832" t="s">
        <v>4122</v>
      </c>
      <c r="D200" s="832" t="s">
        <v>5347</v>
      </c>
      <c r="E200" s="832" t="s">
        <v>5346</v>
      </c>
      <c r="F200" s="849"/>
      <c r="G200" s="849"/>
      <c r="H200" s="849"/>
      <c r="I200" s="849"/>
      <c r="J200" s="849">
        <v>4</v>
      </c>
      <c r="K200" s="849">
        <v>21036.92</v>
      </c>
      <c r="L200" s="849">
        <v>1</v>
      </c>
      <c r="M200" s="849">
        <v>5259.23</v>
      </c>
      <c r="N200" s="849"/>
      <c r="O200" s="849"/>
      <c r="P200" s="837"/>
      <c r="Q200" s="850"/>
    </row>
    <row r="201" spans="1:17" ht="14.4" customHeight="1" x14ac:dyDescent="0.3">
      <c r="A201" s="831" t="s">
        <v>5300</v>
      </c>
      <c r="B201" s="832" t="s">
        <v>4776</v>
      </c>
      <c r="C201" s="832" t="s">
        <v>4122</v>
      </c>
      <c r="D201" s="832" t="s">
        <v>5348</v>
      </c>
      <c r="E201" s="832" t="s">
        <v>5349</v>
      </c>
      <c r="F201" s="849"/>
      <c r="G201" s="849"/>
      <c r="H201" s="849"/>
      <c r="I201" s="849"/>
      <c r="J201" s="849">
        <v>2</v>
      </c>
      <c r="K201" s="849">
        <v>2994.88</v>
      </c>
      <c r="L201" s="849">
        <v>1</v>
      </c>
      <c r="M201" s="849">
        <v>1497.44</v>
      </c>
      <c r="N201" s="849"/>
      <c r="O201" s="849"/>
      <c r="P201" s="837"/>
      <c r="Q201" s="850"/>
    </row>
    <row r="202" spans="1:17" ht="14.4" customHeight="1" x14ac:dyDescent="0.3">
      <c r="A202" s="831" t="s">
        <v>5300</v>
      </c>
      <c r="B202" s="832" t="s">
        <v>4776</v>
      </c>
      <c r="C202" s="832" t="s">
        <v>4122</v>
      </c>
      <c r="D202" s="832" t="s">
        <v>5350</v>
      </c>
      <c r="E202" s="832" t="s">
        <v>5351</v>
      </c>
      <c r="F202" s="849">
        <v>6</v>
      </c>
      <c r="G202" s="849">
        <v>121873.2</v>
      </c>
      <c r="H202" s="849"/>
      <c r="I202" s="849">
        <v>20312.2</v>
      </c>
      <c r="J202" s="849"/>
      <c r="K202" s="849"/>
      <c r="L202" s="849"/>
      <c r="M202" s="849"/>
      <c r="N202" s="849"/>
      <c r="O202" s="849"/>
      <c r="P202" s="837"/>
      <c r="Q202" s="850"/>
    </row>
    <row r="203" spans="1:17" ht="14.4" customHeight="1" x14ac:dyDescent="0.3">
      <c r="A203" s="831" t="s">
        <v>5300</v>
      </c>
      <c r="B203" s="832" t="s">
        <v>4776</v>
      </c>
      <c r="C203" s="832" t="s">
        <v>4122</v>
      </c>
      <c r="D203" s="832" t="s">
        <v>5352</v>
      </c>
      <c r="E203" s="832" t="s">
        <v>5353</v>
      </c>
      <c r="F203" s="849">
        <v>18</v>
      </c>
      <c r="G203" s="849">
        <v>14960.880000000001</v>
      </c>
      <c r="H203" s="849">
        <v>0.6923076923076924</v>
      </c>
      <c r="I203" s="849">
        <v>831.16000000000008</v>
      </c>
      <c r="J203" s="849">
        <v>26</v>
      </c>
      <c r="K203" s="849">
        <v>21610.16</v>
      </c>
      <c r="L203" s="849">
        <v>1</v>
      </c>
      <c r="M203" s="849">
        <v>831.16</v>
      </c>
      <c r="N203" s="849">
        <v>26</v>
      </c>
      <c r="O203" s="849">
        <v>21610.16</v>
      </c>
      <c r="P203" s="837">
        <v>1</v>
      </c>
      <c r="Q203" s="850">
        <v>831.16</v>
      </c>
    </row>
    <row r="204" spans="1:17" ht="14.4" customHeight="1" x14ac:dyDescent="0.3">
      <c r="A204" s="831" t="s">
        <v>5300</v>
      </c>
      <c r="B204" s="832" t="s">
        <v>4776</v>
      </c>
      <c r="C204" s="832" t="s">
        <v>4122</v>
      </c>
      <c r="D204" s="832" t="s">
        <v>5354</v>
      </c>
      <c r="E204" s="832" t="s">
        <v>5353</v>
      </c>
      <c r="F204" s="849">
        <v>1</v>
      </c>
      <c r="G204" s="849">
        <v>888.06</v>
      </c>
      <c r="H204" s="849">
        <v>1</v>
      </c>
      <c r="I204" s="849">
        <v>888.06</v>
      </c>
      <c r="J204" s="849">
        <v>1</v>
      </c>
      <c r="K204" s="849">
        <v>888.06</v>
      </c>
      <c r="L204" s="849">
        <v>1</v>
      </c>
      <c r="M204" s="849">
        <v>888.06</v>
      </c>
      <c r="N204" s="849"/>
      <c r="O204" s="849"/>
      <c r="P204" s="837"/>
      <c r="Q204" s="850"/>
    </row>
    <row r="205" spans="1:17" ht="14.4" customHeight="1" x14ac:dyDescent="0.3">
      <c r="A205" s="831" t="s">
        <v>5300</v>
      </c>
      <c r="B205" s="832" t="s">
        <v>4776</v>
      </c>
      <c r="C205" s="832" t="s">
        <v>4122</v>
      </c>
      <c r="D205" s="832" t="s">
        <v>5355</v>
      </c>
      <c r="E205" s="832" t="s">
        <v>5356</v>
      </c>
      <c r="F205" s="849">
        <v>44</v>
      </c>
      <c r="G205" s="849">
        <v>968000</v>
      </c>
      <c r="H205" s="849">
        <v>1.2222222222222223</v>
      </c>
      <c r="I205" s="849">
        <v>22000</v>
      </c>
      <c r="J205" s="849">
        <v>36</v>
      </c>
      <c r="K205" s="849">
        <v>792000</v>
      </c>
      <c r="L205" s="849">
        <v>1</v>
      </c>
      <c r="M205" s="849">
        <v>22000</v>
      </c>
      <c r="N205" s="849">
        <v>38</v>
      </c>
      <c r="O205" s="849">
        <v>836000</v>
      </c>
      <c r="P205" s="837">
        <v>1.0555555555555556</v>
      </c>
      <c r="Q205" s="850">
        <v>22000</v>
      </c>
    </row>
    <row r="206" spans="1:17" ht="14.4" customHeight="1" x14ac:dyDescent="0.3">
      <c r="A206" s="831" t="s">
        <v>5300</v>
      </c>
      <c r="B206" s="832" t="s">
        <v>4776</v>
      </c>
      <c r="C206" s="832" t="s">
        <v>4122</v>
      </c>
      <c r="D206" s="832" t="s">
        <v>5357</v>
      </c>
      <c r="E206" s="832" t="s">
        <v>5358</v>
      </c>
      <c r="F206" s="849"/>
      <c r="G206" s="849"/>
      <c r="H206" s="849"/>
      <c r="I206" s="849"/>
      <c r="J206" s="849">
        <v>1</v>
      </c>
      <c r="K206" s="849">
        <v>1312.14</v>
      </c>
      <c r="L206" s="849">
        <v>1</v>
      </c>
      <c r="M206" s="849">
        <v>1312.14</v>
      </c>
      <c r="N206" s="849"/>
      <c r="O206" s="849"/>
      <c r="P206" s="837"/>
      <c r="Q206" s="850"/>
    </row>
    <row r="207" spans="1:17" ht="14.4" customHeight="1" x14ac:dyDescent="0.3">
      <c r="A207" s="831" t="s">
        <v>5300</v>
      </c>
      <c r="B207" s="832" t="s">
        <v>4776</v>
      </c>
      <c r="C207" s="832" t="s">
        <v>4122</v>
      </c>
      <c r="D207" s="832" t="s">
        <v>5359</v>
      </c>
      <c r="E207" s="832" t="s">
        <v>5360</v>
      </c>
      <c r="F207" s="849">
        <v>1</v>
      </c>
      <c r="G207" s="849">
        <v>40210.910000000003</v>
      </c>
      <c r="H207" s="849">
        <v>0.33333333333333331</v>
      </c>
      <c r="I207" s="849">
        <v>40210.910000000003</v>
      </c>
      <c r="J207" s="849">
        <v>3</v>
      </c>
      <c r="K207" s="849">
        <v>120632.73000000001</v>
      </c>
      <c r="L207" s="849">
        <v>1</v>
      </c>
      <c r="M207" s="849">
        <v>40210.910000000003</v>
      </c>
      <c r="N207" s="849"/>
      <c r="O207" s="849"/>
      <c r="P207" s="837"/>
      <c r="Q207" s="850"/>
    </row>
    <row r="208" spans="1:17" ht="14.4" customHeight="1" x14ac:dyDescent="0.3">
      <c r="A208" s="831" t="s">
        <v>5300</v>
      </c>
      <c r="B208" s="832" t="s">
        <v>4776</v>
      </c>
      <c r="C208" s="832" t="s">
        <v>4122</v>
      </c>
      <c r="D208" s="832" t="s">
        <v>5361</v>
      </c>
      <c r="E208" s="832" t="s">
        <v>5362</v>
      </c>
      <c r="F208" s="849">
        <v>7</v>
      </c>
      <c r="G208" s="849">
        <v>25512.06</v>
      </c>
      <c r="H208" s="849"/>
      <c r="I208" s="849">
        <v>3644.5800000000004</v>
      </c>
      <c r="J208" s="849"/>
      <c r="K208" s="849"/>
      <c r="L208" s="849"/>
      <c r="M208" s="849"/>
      <c r="N208" s="849"/>
      <c r="O208" s="849"/>
      <c r="P208" s="837"/>
      <c r="Q208" s="850"/>
    </row>
    <row r="209" spans="1:17" ht="14.4" customHeight="1" x14ac:dyDescent="0.3">
      <c r="A209" s="831" t="s">
        <v>5300</v>
      </c>
      <c r="B209" s="832" t="s">
        <v>4776</v>
      </c>
      <c r="C209" s="832" t="s">
        <v>4122</v>
      </c>
      <c r="D209" s="832" t="s">
        <v>5363</v>
      </c>
      <c r="E209" s="832" t="s">
        <v>5364</v>
      </c>
      <c r="F209" s="849">
        <v>1</v>
      </c>
      <c r="G209" s="849">
        <v>1146.33</v>
      </c>
      <c r="H209" s="849">
        <v>0.33333333333333331</v>
      </c>
      <c r="I209" s="849">
        <v>1146.33</v>
      </c>
      <c r="J209" s="849">
        <v>3</v>
      </c>
      <c r="K209" s="849">
        <v>3438.99</v>
      </c>
      <c r="L209" s="849">
        <v>1</v>
      </c>
      <c r="M209" s="849">
        <v>1146.33</v>
      </c>
      <c r="N209" s="849">
        <v>1</v>
      </c>
      <c r="O209" s="849">
        <v>1146.33</v>
      </c>
      <c r="P209" s="837">
        <v>0.33333333333333331</v>
      </c>
      <c r="Q209" s="850">
        <v>1146.33</v>
      </c>
    </row>
    <row r="210" spans="1:17" ht="14.4" customHeight="1" x14ac:dyDescent="0.3">
      <c r="A210" s="831" t="s">
        <v>5300</v>
      </c>
      <c r="B210" s="832" t="s">
        <v>4776</v>
      </c>
      <c r="C210" s="832" t="s">
        <v>4122</v>
      </c>
      <c r="D210" s="832" t="s">
        <v>5365</v>
      </c>
      <c r="E210" s="832" t="s">
        <v>5366</v>
      </c>
      <c r="F210" s="849">
        <v>30</v>
      </c>
      <c r="G210" s="849">
        <v>742500</v>
      </c>
      <c r="H210" s="849">
        <v>0.5</v>
      </c>
      <c r="I210" s="849">
        <v>24750</v>
      </c>
      <c r="J210" s="849">
        <v>60</v>
      </c>
      <c r="K210" s="849">
        <v>1485000</v>
      </c>
      <c r="L210" s="849">
        <v>1</v>
      </c>
      <c r="M210" s="849">
        <v>24750</v>
      </c>
      <c r="N210" s="849">
        <v>33</v>
      </c>
      <c r="O210" s="849">
        <v>816750</v>
      </c>
      <c r="P210" s="837">
        <v>0.55000000000000004</v>
      </c>
      <c r="Q210" s="850">
        <v>24750</v>
      </c>
    </row>
    <row r="211" spans="1:17" ht="14.4" customHeight="1" x14ac:dyDescent="0.3">
      <c r="A211" s="831" t="s">
        <v>5300</v>
      </c>
      <c r="B211" s="832" t="s">
        <v>4776</v>
      </c>
      <c r="C211" s="832" t="s">
        <v>4122</v>
      </c>
      <c r="D211" s="832" t="s">
        <v>5367</v>
      </c>
      <c r="E211" s="832" t="s">
        <v>5368</v>
      </c>
      <c r="F211" s="849">
        <v>6</v>
      </c>
      <c r="G211" s="849">
        <v>2154.6</v>
      </c>
      <c r="H211" s="849">
        <v>1.2</v>
      </c>
      <c r="I211" s="849">
        <v>359.09999999999997</v>
      </c>
      <c r="J211" s="849">
        <v>5</v>
      </c>
      <c r="K211" s="849">
        <v>1795.5</v>
      </c>
      <c r="L211" s="849">
        <v>1</v>
      </c>
      <c r="M211" s="849">
        <v>359.1</v>
      </c>
      <c r="N211" s="849">
        <v>3</v>
      </c>
      <c r="O211" s="849">
        <v>1077.3000000000002</v>
      </c>
      <c r="P211" s="837">
        <v>0.60000000000000009</v>
      </c>
      <c r="Q211" s="850">
        <v>359.10000000000008</v>
      </c>
    </row>
    <row r="212" spans="1:17" ht="14.4" customHeight="1" x14ac:dyDescent="0.3">
      <c r="A212" s="831" t="s">
        <v>5300</v>
      </c>
      <c r="B212" s="832" t="s">
        <v>4776</v>
      </c>
      <c r="C212" s="832" t="s">
        <v>4122</v>
      </c>
      <c r="D212" s="832" t="s">
        <v>5369</v>
      </c>
      <c r="E212" s="832" t="s">
        <v>5370</v>
      </c>
      <c r="F212" s="849">
        <v>5</v>
      </c>
      <c r="G212" s="849">
        <v>65390</v>
      </c>
      <c r="H212" s="849">
        <v>0.41666666666666669</v>
      </c>
      <c r="I212" s="849">
        <v>13078</v>
      </c>
      <c r="J212" s="849">
        <v>12</v>
      </c>
      <c r="K212" s="849">
        <v>156936</v>
      </c>
      <c r="L212" s="849">
        <v>1</v>
      </c>
      <c r="M212" s="849">
        <v>13078</v>
      </c>
      <c r="N212" s="849">
        <v>12</v>
      </c>
      <c r="O212" s="849">
        <v>156936</v>
      </c>
      <c r="P212" s="837">
        <v>1</v>
      </c>
      <c r="Q212" s="850">
        <v>13078</v>
      </c>
    </row>
    <row r="213" spans="1:17" ht="14.4" customHeight="1" x14ac:dyDescent="0.3">
      <c r="A213" s="831" t="s">
        <v>5300</v>
      </c>
      <c r="B213" s="832" t="s">
        <v>4776</v>
      </c>
      <c r="C213" s="832" t="s">
        <v>4122</v>
      </c>
      <c r="D213" s="832" t="s">
        <v>5371</v>
      </c>
      <c r="E213" s="832" t="s">
        <v>5372</v>
      </c>
      <c r="F213" s="849">
        <v>5</v>
      </c>
      <c r="G213" s="849">
        <v>79935</v>
      </c>
      <c r="H213" s="849">
        <v>1</v>
      </c>
      <c r="I213" s="849">
        <v>15987</v>
      </c>
      <c r="J213" s="849">
        <v>5</v>
      </c>
      <c r="K213" s="849">
        <v>79935</v>
      </c>
      <c r="L213" s="849">
        <v>1</v>
      </c>
      <c r="M213" s="849">
        <v>15987</v>
      </c>
      <c r="N213" s="849"/>
      <c r="O213" s="849"/>
      <c r="P213" s="837"/>
      <c r="Q213" s="850"/>
    </row>
    <row r="214" spans="1:17" ht="14.4" customHeight="1" x14ac:dyDescent="0.3">
      <c r="A214" s="831" t="s">
        <v>5300</v>
      </c>
      <c r="B214" s="832" t="s">
        <v>4776</v>
      </c>
      <c r="C214" s="832" t="s">
        <v>4122</v>
      </c>
      <c r="D214" s="832" t="s">
        <v>5371</v>
      </c>
      <c r="E214" s="832" t="s">
        <v>5373</v>
      </c>
      <c r="F214" s="849"/>
      <c r="G214" s="849"/>
      <c r="H214" s="849"/>
      <c r="I214" s="849"/>
      <c r="J214" s="849">
        <v>3</v>
      </c>
      <c r="K214" s="849">
        <v>47961</v>
      </c>
      <c r="L214" s="849">
        <v>1</v>
      </c>
      <c r="M214" s="849">
        <v>15987</v>
      </c>
      <c r="N214" s="849"/>
      <c r="O214" s="849"/>
      <c r="P214" s="837"/>
      <c r="Q214" s="850"/>
    </row>
    <row r="215" spans="1:17" ht="14.4" customHeight="1" x14ac:dyDescent="0.3">
      <c r="A215" s="831" t="s">
        <v>5300</v>
      </c>
      <c r="B215" s="832" t="s">
        <v>4776</v>
      </c>
      <c r="C215" s="832" t="s">
        <v>4122</v>
      </c>
      <c r="D215" s="832" t="s">
        <v>5374</v>
      </c>
      <c r="E215" s="832" t="s">
        <v>5375</v>
      </c>
      <c r="F215" s="849">
        <v>8</v>
      </c>
      <c r="G215" s="849">
        <v>279680</v>
      </c>
      <c r="H215" s="849">
        <v>0.66666666666666663</v>
      </c>
      <c r="I215" s="849">
        <v>34960</v>
      </c>
      <c r="J215" s="849">
        <v>12</v>
      </c>
      <c r="K215" s="849">
        <v>419520</v>
      </c>
      <c r="L215" s="849">
        <v>1</v>
      </c>
      <c r="M215" s="849">
        <v>34960</v>
      </c>
      <c r="N215" s="849">
        <v>12</v>
      </c>
      <c r="O215" s="849">
        <v>419520</v>
      </c>
      <c r="P215" s="837">
        <v>1</v>
      </c>
      <c r="Q215" s="850">
        <v>34960</v>
      </c>
    </row>
    <row r="216" spans="1:17" ht="14.4" customHeight="1" x14ac:dyDescent="0.3">
      <c r="A216" s="831" t="s">
        <v>5300</v>
      </c>
      <c r="B216" s="832" t="s">
        <v>4776</v>
      </c>
      <c r="C216" s="832" t="s">
        <v>4122</v>
      </c>
      <c r="D216" s="832" t="s">
        <v>5376</v>
      </c>
      <c r="E216" s="832" t="s">
        <v>5377</v>
      </c>
      <c r="F216" s="849">
        <v>1</v>
      </c>
      <c r="G216" s="849">
        <v>893.9</v>
      </c>
      <c r="H216" s="849"/>
      <c r="I216" s="849">
        <v>893.9</v>
      </c>
      <c r="J216" s="849"/>
      <c r="K216" s="849"/>
      <c r="L216" s="849"/>
      <c r="M216" s="849"/>
      <c r="N216" s="849"/>
      <c r="O216" s="849"/>
      <c r="P216" s="837"/>
      <c r="Q216" s="850"/>
    </row>
    <row r="217" spans="1:17" ht="14.4" customHeight="1" x14ac:dyDescent="0.3">
      <c r="A217" s="831" t="s">
        <v>5300</v>
      </c>
      <c r="B217" s="832" t="s">
        <v>4776</v>
      </c>
      <c r="C217" s="832" t="s">
        <v>4122</v>
      </c>
      <c r="D217" s="832" t="s">
        <v>5378</v>
      </c>
      <c r="E217" s="832" t="s">
        <v>5379</v>
      </c>
      <c r="F217" s="849">
        <v>1</v>
      </c>
      <c r="G217" s="849">
        <v>16831.689999999999</v>
      </c>
      <c r="H217" s="849">
        <v>0.33333333333333337</v>
      </c>
      <c r="I217" s="849">
        <v>16831.689999999999</v>
      </c>
      <c r="J217" s="849">
        <v>3</v>
      </c>
      <c r="K217" s="849">
        <v>50495.069999999992</v>
      </c>
      <c r="L217" s="849">
        <v>1</v>
      </c>
      <c r="M217" s="849">
        <v>16831.689999999999</v>
      </c>
      <c r="N217" s="849">
        <v>4</v>
      </c>
      <c r="O217" s="849">
        <v>67326.759999999995</v>
      </c>
      <c r="P217" s="837">
        <v>1.3333333333333335</v>
      </c>
      <c r="Q217" s="850">
        <v>16831.689999999999</v>
      </c>
    </row>
    <row r="218" spans="1:17" ht="14.4" customHeight="1" x14ac:dyDescent="0.3">
      <c r="A218" s="831" t="s">
        <v>5300</v>
      </c>
      <c r="B218" s="832" t="s">
        <v>4776</v>
      </c>
      <c r="C218" s="832" t="s">
        <v>4122</v>
      </c>
      <c r="D218" s="832" t="s">
        <v>5380</v>
      </c>
      <c r="E218" s="832" t="s">
        <v>5381</v>
      </c>
      <c r="F218" s="849">
        <v>13</v>
      </c>
      <c r="G218" s="849">
        <v>85632.69</v>
      </c>
      <c r="H218" s="849">
        <v>0.48148148148148145</v>
      </c>
      <c r="I218" s="849">
        <v>6587.13</v>
      </c>
      <c r="J218" s="849">
        <v>27</v>
      </c>
      <c r="K218" s="849">
        <v>177852.51</v>
      </c>
      <c r="L218" s="849">
        <v>1</v>
      </c>
      <c r="M218" s="849">
        <v>6587.13</v>
      </c>
      <c r="N218" s="849">
        <v>26</v>
      </c>
      <c r="O218" s="849">
        <v>171265.38</v>
      </c>
      <c r="P218" s="837">
        <v>0.96296296296296291</v>
      </c>
      <c r="Q218" s="850">
        <v>6587.13</v>
      </c>
    </row>
    <row r="219" spans="1:17" ht="14.4" customHeight="1" x14ac:dyDescent="0.3">
      <c r="A219" s="831" t="s">
        <v>5300</v>
      </c>
      <c r="B219" s="832" t="s">
        <v>4776</v>
      </c>
      <c r="C219" s="832" t="s">
        <v>4122</v>
      </c>
      <c r="D219" s="832" t="s">
        <v>5382</v>
      </c>
      <c r="E219" s="832" t="s">
        <v>5383</v>
      </c>
      <c r="F219" s="849">
        <v>2</v>
      </c>
      <c r="G219" s="849">
        <v>161872.79999999999</v>
      </c>
      <c r="H219" s="849">
        <v>0.5</v>
      </c>
      <c r="I219" s="849">
        <v>80936.399999999994</v>
      </c>
      <c r="J219" s="849">
        <v>4</v>
      </c>
      <c r="K219" s="849">
        <v>323745.59999999998</v>
      </c>
      <c r="L219" s="849">
        <v>1</v>
      </c>
      <c r="M219" s="849">
        <v>80936.399999999994</v>
      </c>
      <c r="N219" s="849">
        <v>3</v>
      </c>
      <c r="O219" s="849">
        <v>242809.19999999998</v>
      </c>
      <c r="P219" s="837">
        <v>0.75</v>
      </c>
      <c r="Q219" s="850">
        <v>80936.399999999994</v>
      </c>
    </row>
    <row r="220" spans="1:17" ht="14.4" customHeight="1" x14ac:dyDescent="0.3">
      <c r="A220" s="831" t="s">
        <v>5300</v>
      </c>
      <c r="B220" s="832" t="s">
        <v>4776</v>
      </c>
      <c r="C220" s="832" t="s">
        <v>4122</v>
      </c>
      <c r="D220" s="832" t="s">
        <v>5384</v>
      </c>
      <c r="E220" s="832" t="s">
        <v>5385</v>
      </c>
      <c r="F220" s="849"/>
      <c r="G220" s="849"/>
      <c r="H220" s="849"/>
      <c r="I220" s="849"/>
      <c r="J220" s="849">
        <v>1</v>
      </c>
      <c r="K220" s="849">
        <v>13065.54</v>
      </c>
      <c r="L220" s="849">
        <v>1</v>
      </c>
      <c r="M220" s="849">
        <v>13065.54</v>
      </c>
      <c r="N220" s="849"/>
      <c r="O220" s="849"/>
      <c r="P220" s="837"/>
      <c r="Q220" s="850"/>
    </row>
    <row r="221" spans="1:17" ht="14.4" customHeight="1" x14ac:dyDescent="0.3">
      <c r="A221" s="831" t="s">
        <v>5300</v>
      </c>
      <c r="B221" s="832" t="s">
        <v>4776</v>
      </c>
      <c r="C221" s="832" t="s">
        <v>4122</v>
      </c>
      <c r="D221" s="832" t="s">
        <v>5386</v>
      </c>
      <c r="E221" s="832" t="s">
        <v>5387</v>
      </c>
      <c r="F221" s="849">
        <v>20</v>
      </c>
      <c r="G221" s="849">
        <v>87200</v>
      </c>
      <c r="H221" s="849">
        <v>0.64516129032258063</v>
      </c>
      <c r="I221" s="849">
        <v>4360</v>
      </c>
      <c r="J221" s="849">
        <v>31</v>
      </c>
      <c r="K221" s="849">
        <v>135160</v>
      </c>
      <c r="L221" s="849">
        <v>1</v>
      </c>
      <c r="M221" s="849">
        <v>4360</v>
      </c>
      <c r="N221" s="849">
        <v>29</v>
      </c>
      <c r="O221" s="849">
        <v>126440</v>
      </c>
      <c r="P221" s="837">
        <v>0.93548387096774188</v>
      </c>
      <c r="Q221" s="850">
        <v>4360</v>
      </c>
    </row>
    <row r="222" spans="1:17" ht="14.4" customHeight="1" x14ac:dyDescent="0.3">
      <c r="A222" s="831" t="s">
        <v>5300</v>
      </c>
      <c r="B222" s="832" t="s">
        <v>4776</v>
      </c>
      <c r="C222" s="832" t="s">
        <v>4122</v>
      </c>
      <c r="D222" s="832" t="s">
        <v>5388</v>
      </c>
      <c r="E222" s="832" t="s">
        <v>5389</v>
      </c>
      <c r="F222" s="849">
        <v>1</v>
      </c>
      <c r="G222" s="849">
        <v>19969</v>
      </c>
      <c r="H222" s="849"/>
      <c r="I222" s="849">
        <v>19969</v>
      </c>
      <c r="J222" s="849"/>
      <c r="K222" s="849"/>
      <c r="L222" s="849"/>
      <c r="M222" s="849"/>
      <c r="N222" s="849">
        <v>1</v>
      </c>
      <c r="O222" s="849">
        <v>19969</v>
      </c>
      <c r="P222" s="837"/>
      <c r="Q222" s="850">
        <v>19969</v>
      </c>
    </row>
    <row r="223" spans="1:17" ht="14.4" customHeight="1" x14ac:dyDescent="0.3">
      <c r="A223" s="831" t="s">
        <v>5300</v>
      </c>
      <c r="B223" s="832" t="s">
        <v>4776</v>
      </c>
      <c r="C223" s="832" t="s">
        <v>4122</v>
      </c>
      <c r="D223" s="832" t="s">
        <v>5390</v>
      </c>
      <c r="E223" s="832" t="s">
        <v>5391</v>
      </c>
      <c r="F223" s="849">
        <v>1</v>
      </c>
      <c r="G223" s="849">
        <v>380.86</v>
      </c>
      <c r="H223" s="849">
        <v>0.5</v>
      </c>
      <c r="I223" s="849">
        <v>380.86</v>
      </c>
      <c r="J223" s="849">
        <v>2</v>
      </c>
      <c r="K223" s="849">
        <v>761.72</v>
      </c>
      <c r="L223" s="849">
        <v>1</v>
      </c>
      <c r="M223" s="849">
        <v>380.86</v>
      </c>
      <c r="N223" s="849"/>
      <c r="O223" s="849"/>
      <c r="P223" s="837"/>
      <c r="Q223" s="850"/>
    </row>
    <row r="224" spans="1:17" ht="14.4" customHeight="1" x14ac:dyDescent="0.3">
      <c r="A224" s="831" t="s">
        <v>5300</v>
      </c>
      <c r="B224" s="832" t="s">
        <v>4776</v>
      </c>
      <c r="C224" s="832" t="s">
        <v>4122</v>
      </c>
      <c r="D224" s="832" t="s">
        <v>5392</v>
      </c>
      <c r="E224" s="832" t="s">
        <v>5393</v>
      </c>
      <c r="F224" s="849">
        <v>3</v>
      </c>
      <c r="G224" s="849">
        <v>47025</v>
      </c>
      <c r="H224" s="849">
        <v>3</v>
      </c>
      <c r="I224" s="849">
        <v>15675</v>
      </c>
      <c r="J224" s="849">
        <v>1</v>
      </c>
      <c r="K224" s="849">
        <v>15675</v>
      </c>
      <c r="L224" s="849">
        <v>1</v>
      </c>
      <c r="M224" s="849">
        <v>15675</v>
      </c>
      <c r="N224" s="849">
        <v>2</v>
      </c>
      <c r="O224" s="849">
        <v>31350</v>
      </c>
      <c r="P224" s="837">
        <v>2</v>
      </c>
      <c r="Q224" s="850">
        <v>15675</v>
      </c>
    </row>
    <row r="225" spans="1:17" ht="14.4" customHeight="1" x14ac:dyDescent="0.3">
      <c r="A225" s="831" t="s">
        <v>5300</v>
      </c>
      <c r="B225" s="832" t="s">
        <v>4776</v>
      </c>
      <c r="C225" s="832" t="s">
        <v>4122</v>
      </c>
      <c r="D225" s="832" t="s">
        <v>5394</v>
      </c>
      <c r="E225" s="832" t="s">
        <v>5395</v>
      </c>
      <c r="F225" s="849"/>
      <c r="G225" s="849"/>
      <c r="H225" s="849"/>
      <c r="I225" s="849"/>
      <c r="J225" s="849">
        <v>1</v>
      </c>
      <c r="K225" s="849">
        <v>21368</v>
      </c>
      <c r="L225" s="849">
        <v>1</v>
      </c>
      <c r="M225" s="849">
        <v>21368</v>
      </c>
      <c r="N225" s="849">
        <v>10</v>
      </c>
      <c r="O225" s="849">
        <v>213680</v>
      </c>
      <c r="P225" s="837">
        <v>10</v>
      </c>
      <c r="Q225" s="850">
        <v>21368</v>
      </c>
    </row>
    <row r="226" spans="1:17" ht="14.4" customHeight="1" x14ac:dyDescent="0.3">
      <c r="A226" s="831" t="s">
        <v>5300</v>
      </c>
      <c r="B226" s="832" t="s">
        <v>4776</v>
      </c>
      <c r="C226" s="832" t="s">
        <v>4122</v>
      </c>
      <c r="D226" s="832" t="s">
        <v>5394</v>
      </c>
      <c r="E226" s="832" t="s">
        <v>5396</v>
      </c>
      <c r="F226" s="849"/>
      <c r="G226" s="849"/>
      <c r="H226" s="849"/>
      <c r="I226" s="849"/>
      <c r="J226" s="849">
        <v>1</v>
      </c>
      <c r="K226" s="849">
        <v>21368</v>
      </c>
      <c r="L226" s="849">
        <v>1</v>
      </c>
      <c r="M226" s="849">
        <v>21368</v>
      </c>
      <c r="N226" s="849">
        <v>3</v>
      </c>
      <c r="O226" s="849">
        <v>64104</v>
      </c>
      <c r="P226" s="837">
        <v>3</v>
      </c>
      <c r="Q226" s="850">
        <v>21368</v>
      </c>
    </row>
    <row r="227" spans="1:17" ht="14.4" customHeight="1" x14ac:dyDescent="0.3">
      <c r="A227" s="831" t="s">
        <v>5300</v>
      </c>
      <c r="B227" s="832" t="s">
        <v>4776</v>
      </c>
      <c r="C227" s="832" t="s">
        <v>4122</v>
      </c>
      <c r="D227" s="832" t="s">
        <v>5397</v>
      </c>
      <c r="E227" s="832" t="s">
        <v>5398</v>
      </c>
      <c r="F227" s="849">
        <v>1</v>
      </c>
      <c r="G227" s="849">
        <v>30135</v>
      </c>
      <c r="H227" s="849">
        <v>0.33333333333333331</v>
      </c>
      <c r="I227" s="849">
        <v>30135</v>
      </c>
      <c r="J227" s="849">
        <v>3</v>
      </c>
      <c r="K227" s="849">
        <v>90405</v>
      </c>
      <c r="L227" s="849">
        <v>1</v>
      </c>
      <c r="M227" s="849">
        <v>30135</v>
      </c>
      <c r="N227" s="849"/>
      <c r="O227" s="849"/>
      <c r="P227" s="837"/>
      <c r="Q227" s="850"/>
    </row>
    <row r="228" spans="1:17" ht="14.4" customHeight="1" x14ac:dyDescent="0.3">
      <c r="A228" s="831" t="s">
        <v>5300</v>
      </c>
      <c r="B228" s="832" t="s">
        <v>4776</v>
      </c>
      <c r="C228" s="832" t="s">
        <v>4122</v>
      </c>
      <c r="D228" s="832" t="s">
        <v>5399</v>
      </c>
      <c r="E228" s="832" t="s">
        <v>5400</v>
      </c>
      <c r="F228" s="849">
        <v>2</v>
      </c>
      <c r="G228" s="849">
        <v>4987.18</v>
      </c>
      <c r="H228" s="849">
        <v>0.66666666666666663</v>
      </c>
      <c r="I228" s="849">
        <v>2493.59</v>
      </c>
      <c r="J228" s="849">
        <v>3</v>
      </c>
      <c r="K228" s="849">
        <v>7480.77</v>
      </c>
      <c r="L228" s="849">
        <v>1</v>
      </c>
      <c r="M228" s="849">
        <v>2493.59</v>
      </c>
      <c r="N228" s="849"/>
      <c r="O228" s="849"/>
      <c r="P228" s="837"/>
      <c r="Q228" s="850"/>
    </row>
    <row r="229" spans="1:17" ht="14.4" customHeight="1" x14ac:dyDescent="0.3">
      <c r="A229" s="831" t="s">
        <v>5300</v>
      </c>
      <c r="B229" s="832" t="s">
        <v>4776</v>
      </c>
      <c r="C229" s="832" t="s">
        <v>4122</v>
      </c>
      <c r="D229" s="832" t="s">
        <v>5401</v>
      </c>
      <c r="E229" s="832" t="s">
        <v>5332</v>
      </c>
      <c r="F229" s="849"/>
      <c r="G229" s="849"/>
      <c r="H229" s="849"/>
      <c r="I229" s="849"/>
      <c r="J229" s="849">
        <v>3</v>
      </c>
      <c r="K229" s="849">
        <v>25609.649999999998</v>
      </c>
      <c r="L229" s="849">
        <v>1</v>
      </c>
      <c r="M229" s="849">
        <v>8536.5499999999993</v>
      </c>
      <c r="N229" s="849"/>
      <c r="O229" s="849"/>
      <c r="P229" s="837"/>
      <c r="Q229" s="850"/>
    </row>
    <row r="230" spans="1:17" ht="14.4" customHeight="1" x14ac:dyDescent="0.3">
      <c r="A230" s="831" t="s">
        <v>5300</v>
      </c>
      <c r="B230" s="832" t="s">
        <v>4776</v>
      </c>
      <c r="C230" s="832" t="s">
        <v>4122</v>
      </c>
      <c r="D230" s="832" t="s">
        <v>5402</v>
      </c>
      <c r="E230" s="832" t="s">
        <v>5403</v>
      </c>
      <c r="F230" s="849"/>
      <c r="G230" s="849"/>
      <c r="H230" s="849"/>
      <c r="I230" s="849"/>
      <c r="J230" s="849">
        <v>1</v>
      </c>
      <c r="K230" s="849">
        <v>33448</v>
      </c>
      <c r="L230" s="849">
        <v>1</v>
      </c>
      <c r="M230" s="849">
        <v>33448</v>
      </c>
      <c r="N230" s="849">
        <v>2</v>
      </c>
      <c r="O230" s="849">
        <v>66896</v>
      </c>
      <c r="P230" s="837">
        <v>2</v>
      </c>
      <c r="Q230" s="850">
        <v>33448</v>
      </c>
    </row>
    <row r="231" spans="1:17" ht="14.4" customHeight="1" x14ac:dyDescent="0.3">
      <c r="A231" s="831" t="s">
        <v>5300</v>
      </c>
      <c r="B231" s="832" t="s">
        <v>4776</v>
      </c>
      <c r="C231" s="832" t="s">
        <v>4122</v>
      </c>
      <c r="D231" s="832" t="s">
        <v>5404</v>
      </c>
      <c r="E231" s="832" t="s">
        <v>5405</v>
      </c>
      <c r="F231" s="849"/>
      <c r="G231" s="849"/>
      <c r="H231" s="849"/>
      <c r="I231" s="849"/>
      <c r="J231" s="849">
        <v>1</v>
      </c>
      <c r="K231" s="849">
        <v>32200</v>
      </c>
      <c r="L231" s="849">
        <v>1</v>
      </c>
      <c r="M231" s="849">
        <v>32200</v>
      </c>
      <c r="N231" s="849"/>
      <c r="O231" s="849"/>
      <c r="P231" s="837"/>
      <c r="Q231" s="850"/>
    </row>
    <row r="232" spans="1:17" ht="14.4" customHeight="1" x14ac:dyDescent="0.3">
      <c r="A232" s="831" t="s">
        <v>5300</v>
      </c>
      <c r="B232" s="832" t="s">
        <v>4776</v>
      </c>
      <c r="C232" s="832" t="s">
        <v>4122</v>
      </c>
      <c r="D232" s="832" t="s">
        <v>5406</v>
      </c>
      <c r="E232" s="832" t="s">
        <v>5407</v>
      </c>
      <c r="F232" s="849"/>
      <c r="G232" s="849"/>
      <c r="H232" s="849"/>
      <c r="I232" s="849"/>
      <c r="J232" s="849">
        <v>1</v>
      </c>
      <c r="K232" s="849">
        <v>227409.26</v>
      </c>
      <c r="L232" s="849">
        <v>1</v>
      </c>
      <c r="M232" s="849">
        <v>227409.26</v>
      </c>
      <c r="N232" s="849">
        <v>3</v>
      </c>
      <c r="O232" s="849">
        <v>682227.78</v>
      </c>
      <c r="P232" s="837">
        <v>3</v>
      </c>
      <c r="Q232" s="850">
        <v>227409.26</v>
      </c>
    </row>
    <row r="233" spans="1:17" ht="14.4" customHeight="1" x14ac:dyDescent="0.3">
      <c r="A233" s="831" t="s">
        <v>5300</v>
      </c>
      <c r="B233" s="832" t="s">
        <v>4776</v>
      </c>
      <c r="C233" s="832" t="s">
        <v>4122</v>
      </c>
      <c r="D233" s="832" t="s">
        <v>5406</v>
      </c>
      <c r="E233" s="832" t="s">
        <v>5408</v>
      </c>
      <c r="F233" s="849"/>
      <c r="G233" s="849"/>
      <c r="H233" s="849"/>
      <c r="I233" s="849"/>
      <c r="J233" s="849">
        <v>1</v>
      </c>
      <c r="K233" s="849">
        <v>227409.26</v>
      </c>
      <c r="L233" s="849">
        <v>1</v>
      </c>
      <c r="M233" s="849">
        <v>227409.26</v>
      </c>
      <c r="N233" s="849"/>
      <c r="O233" s="849"/>
      <c r="P233" s="837"/>
      <c r="Q233" s="850"/>
    </row>
    <row r="234" spans="1:17" ht="14.4" customHeight="1" x14ac:dyDescent="0.3">
      <c r="A234" s="831" t="s">
        <v>5300</v>
      </c>
      <c r="B234" s="832" t="s">
        <v>4776</v>
      </c>
      <c r="C234" s="832" t="s">
        <v>4122</v>
      </c>
      <c r="D234" s="832" t="s">
        <v>5409</v>
      </c>
      <c r="E234" s="832" t="s">
        <v>5410</v>
      </c>
      <c r="F234" s="849"/>
      <c r="G234" s="849"/>
      <c r="H234" s="849"/>
      <c r="I234" s="849"/>
      <c r="J234" s="849"/>
      <c r="K234" s="849"/>
      <c r="L234" s="849"/>
      <c r="M234" s="849"/>
      <c r="N234" s="849">
        <v>1</v>
      </c>
      <c r="O234" s="849">
        <v>8276.4</v>
      </c>
      <c r="P234" s="837"/>
      <c r="Q234" s="850">
        <v>8276.4</v>
      </c>
    </row>
    <row r="235" spans="1:17" ht="14.4" customHeight="1" x14ac:dyDescent="0.3">
      <c r="A235" s="831" t="s">
        <v>5300</v>
      </c>
      <c r="B235" s="832" t="s">
        <v>4776</v>
      </c>
      <c r="C235" s="832" t="s">
        <v>4122</v>
      </c>
      <c r="D235" s="832" t="s">
        <v>5411</v>
      </c>
      <c r="E235" s="832" t="s">
        <v>5412</v>
      </c>
      <c r="F235" s="849"/>
      <c r="G235" s="849"/>
      <c r="H235" s="849"/>
      <c r="I235" s="849"/>
      <c r="J235" s="849"/>
      <c r="K235" s="849"/>
      <c r="L235" s="849"/>
      <c r="M235" s="849"/>
      <c r="N235" s="849">
        <v>2</v>
      </c>
      <c r="O235" s="849">
        <v>15681.6</v>
      </c>
      <c r="P235" s="837"/>
      <c r="Q235" s="850">
        <v>7840.8</v>
      </c>
    </row>
    <row r="236" spans="1:17" ht="14.4" customHeight="1" x14ac:dyDescent="0.3">
      <c r="A236" s="831" t="s">
        <v>5300</v>
      </c>
      <c r="B236" s="832" t="s">
        <v>4776</v>
      </c>
      <c r="C236" s="832" t="s">
        <v>4122</v>
      </c>
      <c r="D236" s="832" t="s">
        <v>5413</v>
      </c>
      <c r="E236" s="832" t="s">
        <v>5414</v>
      </c>
      <c r="F236" s="849"/>
      <c r="G236" s="849"/>
      <c r="H236" s="849"/>
      <c r="I236" s="849"/>
      <c r="J236" s="849"/>
      <c r="K236" s="849"/>
      <c r="L236" s="849"/>
      <c r="M236" s="849"/>
      <c r="N236" s="849">
        <v>2</v>
      </c>
      <c r="O236" s="849">
        <v>29800</v>
      </c>
      <c r="P236" s="837"/>
      <c r="Q236" s="850">
        <v>14900</v>
      </c>
    </row>
    <row r="237" spans="1:17" ht="14.4" customHeight="1" x14ac:dyDescent="0.3">
      <c r="A237" s="831" t="s">
        <v>5300</v>
      </c>
      <c r="B237" s="832" t="s">
        <v>4776</v>
      </c>
      <c r="C237" s="832" t="s">
        <v>4122</v>
      </c>
      <c r="D237" s="832" t="s">
        <v>5415</v>
      </c>
      <c r="E237" s="832" t="s">
        <v>5416</v>
      </c>
      <c r="F237" s="849"/>
      <c r="G237" s="849"/>
      <c r="H237" s="849"/>
      <c r="I237" s="849"/>
      <c r="J237" s="849"/>
      <c r="K237" s="849"/>
      <c r="L237" s="849"/>
      <c r="M237" s="849"/>
      <c r="N237" s="849">
        <v>1</v>
      </c>
      <c r="O237" s="849">
        <v>19075</v>
      </c>
      <c r="P237" s="837"/>
      <c r="Q237" s="850">
        <v>19075</v>
      </c>
    </row>
    <row r="238" spans="1:17" ht="14.4" customHeight="1" x14ac:dyDescent="0.3">
      <c r="A238" s="831" t="s">
        <v>5300</v>
      </c>
      <c r="B238" s="832" t="s">
        <v>4776</v>
      </c>
      <c r="C238" s="832" t="s">
        <v>4122</v>
      </c>
      <c r="D238" s="832" t="s">
        <v>5417</v>
      </c>
      <c r="E238" s="832" t="s">
        <v>5418</v>
      </c>
      <c r="F238" s="849"/>
      <c r="G238" s="849"/>
      <c r="H238" s="849"/>
      <c r="I238" s="849"/>
      <c r="J238" s="849">
        <v>1</v>
      </c>
      <c r="K238" s="849">
        <v>958.64</v>
      </c>
      <c r="L238" s="849">
        <v>1</v>
      </c>
      <c r="M238" s="849">
        <v>958.64</v>
      </c>
      <c r="N238" s="849"/>
      <c r="O238" s="849"/>
      <c r="P238" s="837"/>
      <c r="Q238" s="850"/>
    </row>
    <row r="239" spans="1:17" ht="14.4" customHeight="1" x14ac:dyDescent="0.3">
      <c r="A239" s="831" t="s">
        <v>5300</v>
      </c>
      <c r="B239" s="832" t="s">
        <v>4776</v>
      </c>
      <c r="C239" s="832" t="s">
        <v>3881</v>
      </c>
      <c r="D239" s="832" t="s">
        <v>5419</v>
      </c>
      <c r="E239" s="832" t="s">
        <v>5420</v>
      </c>
      <c r="F239" s="849">
        <v>4</v>
      </c>
      <c r="G239" s="849">
        <v>828</v>
      </c>
      <c r="H239" s="849">
        <v>3.887323943661972</v>
      </c>
      <c r="I239" s="849">
        <v>207</v>
      </c>
      <c r="J239" s="849">
        <v>1</v>
      </c>
      <c r="K239" s="849">
        <v>213</v>
      </c>
      <c r="L239" s="849">
        <v>1</v>
      </c>
      <c r="M239" s="849">
        <v>213</v>
      </c>
      <c r="N239" s="849">
        <v>1</v>
      </c>
      <c r="O239" s="849">
        <v>213</v>
      </c>
      <c r="P239" s="837">
        <v>1</v>
      </c>
      <c r="Q239" s="850">
        <v>213</v>
      </c>
    </row>
    <row r="240" spans="1:17" ht="14.4" customHeight="1" x14ac:dyDescent="0.3">
      <c r="A240" s="831" t="s">
        <v>5300</v>
      </c>
      <c r="B240" s="832" t="s">
        <v>4776</v>
      </c>
      <c r="C240" s="832" t="s">
        <v>3881</v>
      </c>
      <c r="D240" s="832" t="s">
        <v>5421</v>
      </c>
      <c r="E240" s="832" t="s">
        <v>5422</v>
      </c>
      <c r="F240" s="849">
        <v>162</v>
      </c>
      <c r="G240" s="849">
        <v>24462</v>
      </c>
      <c r="H240" s="849">
        <v>1.0382852292020373</v>
      </c>
      <c r="I240" s="849">
        <v>151</v>
      </c>
      <c r="J240" s="849">
        <v>152</v>
      </c>
      <c r="K240" s="849">
        <v>23560</v>
      </c>
      <c r="L240" s="849">
        <v>1</v>
      </c>
      <c r="M240" s="849">
        <v>155</v>
      </c>
      <c r="N240" s="849">
        <v>197</v>
      </c>
      <c r="O240" s="849">
        <v>30535</v>
      </c>
      <c r="P240" s="837">
        <v>1.2960526315789473</v>
      </c>
      <c r="Q240" s="850">
        <v>155</v>
      </c>
    </row>
    <row r="241" spans="1:17" ht="14.4" customHeight="1" x14ac:dyDescent="0.3">
      <c r="A241" s="831" t="s">
        <v>5300</v>
      </c>
      <c r="B241" s="832" t="s">
        <v>4776</v>
      </c>
      <c r="C241" s="832" t="s">
        <v>3881</v>
      </c>
      <c r="D241" s="832" t="s">
        <v>5423</v>
      </c>
      <c r="E241" s="832" t="s">
        <v>5424</v>
      </c>
      <c r="F241" s="849">
        <v>453</v>
      </c>
      <c r="G241" s="849">
        <v>82899</v>
      </c>
      <c r="H241" s="849">
        <v>1.1000252119796712</v>
      </c>
      <c r="I241" s="849">
        <v>183</v>
      </c>
      <c r="J241" s="849">
        <v>403</v>
      </c>
      <c r="K241" s="849">
        <v>75361</v>
      </c>
      <c r="L241" s="849">
        <v>1</v>
      </c>
      <c r="M241" s="849">
        <v>187</v>
      </c>
      <c r="N241" s="849">
        <v>468</v>
      </c>
      <c r="O241" s="849">
        <v>87516</v>
      </c>
      <c r="P241" s="837">
        <v>1.1612903225806452</v>
      </c>
      <c r="Q241" s="850">
        <v>187</v>
      </c>
    </row>
    <row r="242" spans="1:17" ht="14.4" customHeight="1" x14ac:dyDescent="0.3">
      <c r="A242" s="831" t="s">
        <v>5300</v>
      </c>
      <c r="B242" s="832" t="s">
        <v>4776</v>
      </c>
      <c r="C242" s="832" t="s">
        <v>3881</v>
      </c>
      <c r="D242" s="832" t="s">
        <v>5425</v>
      </c>
      <c r="E242" s="832" t="s">
        <v>5426</v>
      </c>
      <c r="F242" s="849">
        <v>20</v>
      </c>
      <c r="G242" s="849">
        <v>2500</v>
      </c>
      <c r="H242" s="849">
        <v>1.3020833333333333</v>
      </c>
      <c r="I242" s="849">
        <v>125</v>
      </c>
      <c r="J242" s="849">
        <v>15</v>
      </c>
      <c r="K242" s="849">
        <v>1920</v>
      </c>
      <c r="L242" s="849">
        <v>1</v>
      </c>
      <c r="M242" s="849">
        <v>128</v>
      </c>
      <c r="N242" s="849">
        <v>21</v>
      </c>
      <c r="O242" s="849">
        <v>2688</v>
      </c>
      <c r="P242" s="837">
        <v>1.4</v>
      </c>
      <c r="Q242" s="850">
        <v>128</v>
      </c>
    </row>
    <row r="243" spans="1:17" ht="14.4" customHeight="1" x14ac:dyDescent="0.3">
      <c r="A243" s="831" t="s">
        <v>5300</v>
      </c>
      <c r="B243" s="832" t="s">
        <v>4776</v>
      </c>
      <c r="C243" s="832" t="s">
        <v>3881</v>
      </c>
      <c r="D243" s="832" t="s">
        <v>5427</v>
      </c>
      <c r="E243" s="832" t="s">
        <v>5428</v>
      </c>
      <c r="F243" s="849">
        <v>66</v>
      </c>
      <c r="G243" s="849">
        <v>14454</v>
      </c>
      <c r="H243" s="849">
        <v>1.157431133888533</v>
      </c>
      <c r="I243" s="849">
        <v>219</v>
      </c>
      <c r="J243" s="849">
        <v>56</v>
      </c>
      <c r="K243" s="849">
        <v>12488</v>
      </c>
      <c r="L243" s="849">
        <v>1</v>
      </c>
      <c r="M243" s="849">
        <v>223</v>
      </c>
      <c r="N243" s="849">
        <v>46</v>
      </c>
      <c r="O243" s="849">
        <v>10258</v>
      </c>
      <c r="P243" s="837">
        <v>0.8214285714285714</v>
      </c>
      <c r="Q243" s="850">
        <v>223</v>
      </c>
    </row>
    <row r="244" spans="1:17" ht="14.4" customHeight="1" x14ac:dyDescent="0.3">
      <c r="A244" s="831" t="s">
        <v>5300</v>
      </c>
      <c r="B244" s="832" t="s">
        <v>4776</v>
      </c>
      <c r="C244" s="832" t="s">
        <v>3881</v>
      </c>
      <c r="D244" s="832" t="s">
        <v>5429</v>
      </c>
      <c r="E244" s="832" t="s">
        <v>5430</v>
      </c>
      <c r="F244" s="849">
        <v>5</v>
      </c>
      <c r="G244" s="849">
        <v>1095</v>
      </c>
      <c r="H244" s="849">
        <v>0.6137892376681614</v>
      </c>
      <c r="I244" s="849">
        <v>219</v>
      </c>
      <c r="J244" s="849">
        <v>8</v>
      </c>
      <c r="K244" s="849">
        <v>1784</v>
      </c>
      <c r="L244" s="849">
        <v>1</v>
      </c>
      <c r="M244" s="849">
        <v>223</v>
      </c>
      <c r="N244" s="849">
        <v>6</v>
      </c>
      <c r="O244" s="849">
        <v>1338</v>
      </c>
      <c r="P244" s="837">
        <v>0.75</v>
      </c>
      <c r="Q244" s="850">
        <v>223</v>
      </c>
    </row>
    <row r="245" spans="1:17" ht="14.4" customHeight="1" x14ac:dyDescent="0.3">
      <c r="A245" s="831" t="s">
        <v>5300</v>
      </c>
      <c r="B245" s="832" t="s">
        <v>4776</v>
      </c>
      <c r="C245" s="832" t="s">
        <v>3881</v>
      </c>
      <c r="D245" s="832" t="s">
        <v>5431</v>
      </c>
      <c r="E245" s="832" t="s">
        <v>5432</v>
      </c>
      <c r="F245" s="849">
        <v>17</v>
      </c>
      <c r="G245" s="849">
        <v>3757</v>
      </c>
      <c r="H245" s="849">
        <v>0.52180555555555552</v>
      </c>
      <c r="I245" s="849">
        <v>221</v>
      </c>
      <c r="J245" s="849">
        <v>32</v>
      </c>
      <c r="K245" s="849">
        <v>7200</v>
      </c>
      <c r="L245" s="849">
        <v>1</v>
      </c>
      <c r="M245" s="849">
        <v>225</v>
      </c>
      <c r="N245" s="849">
        <v>18</v>
      </c>
      <c r="O245" s="849">
        <v>4050</v>
      </c>
      <c r="P245" s="837">
        <v>0.5625</v>
      </c>
      <c r="Q245" s="850">
        <v>225</v>
      </c>
    </row>
    <row r="246" spans="1:17" ht="14.4" customHeight="1" x14ac:dyDescent="0.3">
      <c r="A246" s="831" t="s">
        <v>5300</v>
      </c>
      <c r="B246" s="832" t="s">
        <v>4776</v>
      </c>
      <c r="C246" s="832" t="s">
        <v>3881</v>
      </c>
      <c r="D246" s="832" t="s">
        <v>5433</v>
      </c>
      <c r="E246" s="832" t="s">
        <v>5434</v>
      </c>
      <c r="F246" s="849">
        <v>1</v>
      </c>
      <c r="G246" s="849">
        <v>330</v>
      </c>
      <c r="H246" s="849"/>
      <c r="I246" s="849">
        <v>330</v>
      </c>
      <c r="J246" s="849"/>
      <c r="K246" s="849"/>
      <c r="L246" s="849"/>
      <c r="M246" s="849"/>
      <c r="N246" s="849"/>
      <c r="O246" s="849"/>
      <c r="P246" s="837"/>
      <c r="Q246" s="850"/>
    </row>
    <row r="247" spans="1:17" ht="14.4" customHeight="1" x14ac:dyDescent="0.3">
      <c r="A247" s="831" t="s">
        <v>5300</v>
      </c>
      <c r="B247" s="832" t="s">
        <v>4776</v>
      </c>
      <c r="C247" s="832" t="s">
        <v>3881</v>
      </c>
      <c r="D247" s="832" t="s">
        <v>5435</v>
      </c>
      <c r="E247" s="832" t="s">
        <v>5436</v>
      </c>
      <c r="F247" s="849">
        <v>21</v>
      </c>
      <c r="G247" s="849">
        <v>86919</v>
      </c>
      <c r="H247" s="849">
        <v>0.71979032097783957</v>
      </c>
      <c r="I247" s="849">
        <v>4139</v>
      </c>
      <c r="J247" s="849">
        <v>29</v>
      </c>
      <c r="K247" s="849">
        <v>120756</v>
      </c>
      <c r="L247" s="849">
        <v>1</v>
      </c>
      <c r="M247" s="849">
        <v>4164</v>
      </c>
      <c r="N247" s="849">
        <v>23</v>
      </c>
      <c r="O247" s="849">
        <v>95772</v>
      </c>
      <c r="P247" s="837">
        <v>0.7931034482758621</v>
      </c>
      <c r="Q247" s="850">
        <v>4164</v>
      </c>
    </row>
    <row r="248" spans="1:17" ht="14.4" customHeight="1" x14ac:dyDescent="0.3">
      <c r="A248" s="831" t="s">
        <v>5300</v>
      </c>
      <c r="B248" s="832" t="s">
        <v>4776</v>
      </c>
      <c r="C248" s="832" t="s">
        <v>3881</v>
      </c>
      <c r="D248" s="832" t="s">
        <v>5437</v>
      </c>
      <c r="E248" s="832" t="s">
        <v>5438</v>
      </c>
      <c r="F248" s="849"/>
      <c r="G248" s="849"/>
      <c r="H248" s="849"/>
      <c r="I248" s="849"/>
      <c r="J248" s="849">
        <v>1</v>
      </c>
      <c r="K248" s="849">
        <v>15260</v>
      </c>
      <c r="L248" s="849">
        <v>1</v>
      </c>
      <c r="M248" s="849">
        <v>15260</v>
      </c>
      <c r="N248" s="849"/>
      <c r="O248" s="849"/>
      <c r="P248" s="837"/>
      <c r="Q248" s="850"/>
    </row>
    <row r="249" spans="1:17" ht="14.4" customHeight="1" x14ac:dyDescent="0.3">
      <c r="A249" s="831" t="s">
        <v>5300</v>
      </c>
      <c r="B249" s="832" t="s">
        <v>4776</v>
      </c>
      <c r="C249" s="832" t="s">
        <v>3881</v>
      </c>
      <c r="D249" s="832" t="s">
        <v>5439</v>
      </c>
      <c r="E249" s="832" t="s">
        <v>5440</v>
      </c>
      <c r="F249" s="849">
        <v>44</v>
      </c>
      <c r="G249" s="849">
        <v>168256</v>
      </c>
      <c r="H249" s="849">
        <v>0.64102407802499239</v>
      </c>
      <c r="I249" s="849">
        <v>3824</v>
      </c>
      <c r="J249" s="849">
        <v>68</v>
      </c>
      <c r="K249" s="849">
        <v>262480</v>
      </c>
      <c r="L249" s="849">
        <v>1</v>
      </c>
      <c r="M249" s="849">
        <v>3860</v>
      </c>
      <c r="N249" s="849">
        <v>65</v>
      </c>
      <c r="O249" s="849">
        <v>250900</v>
      </c>
      <c r="P249" s="837">
        <v>0.95588235294117652</v>
      </c>
      <c r="Q249" s="850">
        <v>3860</v>
      </c>
    </row>
    <row r="250" spans="1:17" ht="14.4" customHeight="1" x14ac:dyDescent="0.3">
      <c r="A250" s="831" t="s">
        <v>5300</v>
      </c>
      <c r="B250" s="832" t="s">
        <v>4776</v>
      </c>
      <c r="C250" s="832" t="s">
        <v>3881</v>
      </c>
      <c r="D250" s="832" t="s">
        <v>5441</v>
      </c>
      <c r="E250" s="832" t="s">
        <v>5442</v>
      </c>
      <c r="F250" s="849">
        <v>2</v>
      </c>
      <c r="G250" s="849">
        <v>15706</v>
      </c>
      <c r="H250" s="849">
        <v>0.28311852185669223</v>
      </c>
      <c r="I250" s="849">
        <v>7853</v>
      </c>
      <c r="J250" s="849">
        <v>7</v>
      </c>
      <c r="K250" s="849">
        <v>55475</v>
      </c>
      <c r="L250" s="849">
        <v>1</v>
      </c>
      <c r="M250" s="849">
        <v>7925</v>
      </c>
      <c r="N250" s="849">
        <v>3</v>
      </c>
      <c r="O250" s="849">
        <v>23778</v>
      </c>
      <c r="P250" s="837">
        <v>0.42862550698512841</v>
      </c>
      <c r="Q250" s="850">
        <v>7926</v>
      </c>
    </row>
    <row r="251" spans="1:17" ht="14.4" customHeight="1" x14ac:dyDescent="0.3">
      <c r="A251" s="831" t="s">
        <v>5300</v>
      </c>
      <c r="B251" s="832" t="s">
        <v>4776</v>
      </c>
      <c r="C251" s="832" t="s">
        <v>3881</v>
      </c>
      <c r="D251" s="832" t="s">
        <v>5443</v>
      </c>
      <c r="E251" s="832" t="s">
        <v>5444</v>
      </c>
      <c r="F251" s="849"/>
      <c r="G251" s="849"/>
      <c r="H251" s="849"/>
      <c r="I251" s="849"/>
      <c r="J251" s="849">
        <v>1</v>
      </c>
      <c r="K251" s="849">
        <v>1054</v>
      </c>
      <c r="L251" s="849">
        <v>1</v>
      </c>
      <c r="M251" s="849">
        <v>1054</v>
      </c>
      <c r="N251" s="849"/>
      <c r="O251" s="849"/>
      <c r="P251" s="837"/>
      <c r="Q251" s="850"/>
    </row>
    <row r="252" spans="1:17" ht="14.4" customHeight="1" x14ac:dyDescent="0.3">
      <c r="A252" s="831" t="s">
        <v>5300</v>
      </c>
      <c r="B252" s="832" t="s">
        <v>4776</v>
      </c>
      <c r="C252" s="832" t="s">
        <v>3881</v>
      </c>
      <c r="D252" s="832" t="s">
        <v>5445</v>
      </c>
      <c r="E252" s="832" t="s">
        <v>5446</v>
      </c>
      <c r="F252" s="849">
        <v>6</v>
      </c>
      <c r="G252" s="849">
        <v>7686</v>
      </c>
      <c r="H252" s="849">
        <v>1.9814385150812064</v>
      </c>
      <c r="I252" s="849">
        <v>1281</v>
      </c>
      <c r="J252" s="849">
        <v>3</v>
      </c>
      <c r="K252" s="849">
        <v>3879</v>
      </c>
      <c r="L252" s="849">
        <v>1</v>
      </c>
      <c r="M252" s="849">
        <v>1293</v>
      </c>
      <c r="N252" s="849">
        <v>8</v>
      </c>
      <c r="O252" s="849">
        <v>10352</v>
      </c>
      <c r="P252" s="837">
        <v>2.6687290538798658</v>
      </c>
      <c r="Q252" s="850">
        <v>1294</v>
      </c>
    </row>
    <row r="253" spans="1:17" ht="14.4" customHeight="1" x14ac:dyDescent="0.3">
      <c r="A253" s="831" t="s">
        <v>5300</v>
      </c>
      <c r="B253" s="832" t="s">
        <v>4776</v>
      </c>
      <c r="C253" s="832" t="s">
        <v>3881</v>
      </c>
      <c r="D253" s="832" t="s">
        <v>5447</v>
      </c>
      <c r="E253" s="832" t="s">
        <v>5448</v>
      </c>
      <c r="F253" s="849">
        <v>2</v>
      </c>
      <c r="G253" s="849">
        <v>2334</v>
      </c>
      <c r="H253" s="849">
        <v>0.66100254885301613</v>
      </c>
      <c r="I253" s="849">
        <v>1167</v>
      </c>
      <c r="J253" s="849">
        <v>3</v>
      </c>
      <c r="K253" s="849">
        <v>3531</v>
      </c>
      <c r="L253" s="849">
        <v>1</v>
      </c>
      <c r="M253" s="849">
        <v>1177</v>
      </c>
      <c r="N253" s="849">
        <v>1</v>
      </c>
      <c r="O253" s="849">
        <v>1178</v>
      </c>
      <c r="P253" s="837">
        <v>0.33361653922401585</v>
      </c>
      <c r="Q253" s="850">
        <v>1178</v>
      </c>
    </row>
    <row r="254" spans="1:17" ht="14.4" customHeight="1" x14ac:dyDescent="0.3">
      <c r="A254" s="831" t="s">
        <v>5300</v>
      </c>
      <c r="B254" s="832" t="s">
        <v>4776</v>
      </c>
      <c r="C254" s="832" t="s">
        <v>3881</v>
      </c>
      <c r="D254" s="832" t="s">
        <v>5449</v>
      </c>
      <c r="E254" s="832" t="s">
        <v>5450</v>
      </c>
      <c r="F254" s="849">
        <v>296</v>
      </c>
      <c r="G254" s="849">
        <v>1502496</v>
      </c>
      <c r="H254" s="849">
        <v>1.1748015537915892</v>
      </c>
      <c r="I254" s="849">
        <v>5076</v>
      </c>
      <c r="J254" s="849">
        <v>248</v>
      </c>
      <c r="K254" s="849">
        <v>1278936</v>
      </c>
      <c r="L254" s="849">
        <v>1</v>
      </c>
      <c r="M254" s="849">
        <v>5157</v>
      </c>
      <c r="N254" s="849">
        <v>251</v>
      </c>
      <c r="O254" s="849">
        <v>1294407</v>
      </c>
      <c r="P254" s="837">
        <v>1.0120967741935485</v>
      </c>
      <c r="Q254" s="850">
        <v>5157</v>
      </c>
    </row>
    <row r="255" spans="1:17" ht="14.4" customHeight="1" x14ac:dyDescent="0.3">
      <c r="A255" s="831" t="s">
        <v>5300</v>
      </c>
      <c r="B255" s="832" t="s">
        <v>4776</v>
      </c>
      <c r="C255" s="832" t="s">
        <v>3881</v>
      </c>
      <c r="D255" s="832" t="s">
        <v>5451</v>
      </c>
      <c r="E255" s="832" t="s">
        <v>5452</v>
      </c>
      <c r="F255" s="849">
        <v>3</v>
      </c>
      <c r="G255" s="849">
        <v>16548</v>
      </c>
      <c r="H255" s="849">
        <v>1.4722419928825623</v>
      </c>
      <c r="I255" s="849">
        <v>5516</v>
      </c>
      <c r="J255" s="849">
        <v>2</v>
      </c>
      <c r="K255" s="849">
        <v>11240</v>
      </c>
      <c r="L255" s="849">
        <v>1</v>
      </c>
      <c r="M255" s="849">
        <v>5620</v>
      </c>
      <c r="N255" s="849">
        <v>5</v>
      </c>
      <c r="O255" s="849">
        <v>28100</v>
      </c>
      <c r="P255" s="837">
        <v>2.5</v>
      </c>
      <c r="Q255" s="850">
        <v>5620</v>
      </c>
    </row>
    <row r="256" spans="1:17" ht="14.4" customHeight="1" x14ac:dyDescent="0.3">
      <c r="A256" s="831" t="s">
        <v>5300</v>
      </c>
      <c r="B256" s="832" t="s">
        <v>4776</v>
      </c>
      <c r="C256" s="832" t="s">
        <v>3881</v>
      </c>
      <c r="D256" s="832" t="s">
        <v>4777</v>
      </c>
      <c r="E256" s="832" t="s">
        <v>4778</v>
      </c>
      <c r="F256" s="849">
        <v>0</v>
      </c>
      <c r="G256" s="849">
        <v>0</v>
      </c>
      <c r="H256" s="849"/>
      <c r="I256" s="849"/>
      <c r="J256" s="849"/>
      <c r="K256" s="849"/>
      <c r="L256" s="849"/>
      <c r="M256" s="849"/>
      <c r="N256" s="849">
        <v>1</v>
      </c>
      <c r="O256" s="849">
        <v>801</v>
      </c>
      <c r="P256" s="837"/>
      <c r="Q256" s="850">
        <v>801</v>
      </c>
    </row>
    <row r="257" spans="1:17" ht="14.4" customHeight="1" x14ac:dyDescent="0.3">
      <c r="A257" s="831" t="s">
        <v>5300</v>
      </c>
      <c r="B257" s="832" t="s">
        <v>4776</v>
      </c>
      <c r="C257" s="832" t="s">
        <v>3881</v>
      </c>
      <c r="D257" s="832" t="s">
        <v>5453</v>
      </c>
      <c r="E257" s="832" t="s">
        <v>5454</v>
      </c>
      <c r="F257" s="849">
        <v>324</v>
      </c>
      <c r="G257" s="849">
        <v>56700</v>
      </c>
      <c r="H257" s="849">
        <v>0.93666369313113296</v>
      </c>
      <c r="I257" s="849">
        <v>175</v>
      </c>
      <c r="J257" s="849">
        <v>342</v>
      </c>
      <c r="K257" s="849">
        <v>60534</v>
      </c>
      <c r="L257" s="849">
        <v>1</v>
      </c>
      <c r="M257" s="849">
        <v>177</v>
      </c>
      <c r="N257" s="849">
        <v>343</v>
      </c>
      <c r="O257" s="849">
        <v>60711</v>
      </c>
      <c r="P257" s="837">
        <v>1.0029239766081872</v>
      </c>
      <c r="Q257" s="850">
        <v>177</v>
      </c>
    </row>
    <row r="258" spans="1:17" ht="14.4" customHeight="1" x14ac:dyDescent="0.3">
      <c r="A258" s="831" t="s">
        <v>5300</v>
      </c>
      <c r="B258" s="832" t="s">
        <v>4776</v>
      </c>
      <c r="C258" s="832" t="s">
        <v>3881</v>
      </c>
      <c r="D258" s="832" t="s">
        <v>5455</v>
      </c>
      <c r="E258" s="832" t="s">
        <v>5456</v>
      </c>
      <c r="F258" s="849">
        <v>439</v>
      </c>
      <c r="G258" s="849">
        <v>878439</v>
      </c>
      <c r="H258" s="849">
        <v>0.86651574337121207</v>
      </c>
      <c r="I258" s="849">
        <v>2001</v>
      </c>
      <c r="J258" s="849">
        <v>495</v>
      </c>
      <c r="K258" s="849">
        <v>1013760</v>
      </c>
      <c r="L258" s="849">
        <v>1</v>
      </c>
      <c r="M258" s="849">
        <v>2048</v>
      </c>
      <c r="N258" s="849">
        <v>418</v>
      </c>
      <c r="O258" s="849">
        <v>856482</v>
      </c>
      <c r="P258" s="837">
        <v>0.84485677083333333</v>
      </c>
      <c r="Q258" s="850">
        <v>2049</v>
      </c>
    </row>
    <row r="259" spans="1:17" ht="14.4" customHeight="1" x14ac:dyDescent="0.3">
      <c r="A259" s="831" t="s">
        <v>5300</v>
      </c>
      <c r="B259" s="832" t="s">
        <v>4776</v>
      </c>
      <c r="C259" s="832" t="s">
        <v>3881</v>
      </c>
      <c r="D259" s="832" t="s">
        <v>5457</v>
      </c>
      <c r="E259" s="832" t="s">
        <v>5458</v>
      </c>
      <c r="F259" s="849">
        <v>112</v>
      </c>
      <c r="G259" s="849">
        <v>301952</v>
      </c>
      <c r="H259" s="849">
        <v>1.2832857337141303</v>
      </c>
      <c r="I259" s="849">
        <v>2696</v>
      </c>
      <c r="J259" s="849">
        <v>86</v>
      </c>
      <c r="K259" s="849">
        <v>235296</v>
      </c>
      <c r="L259" s="849">
        <v>1</v>
      </c>
      <c r="M259" s="849">
        <v>2736</v>
      </c>
      <c r="N259" s="849">
        <v>85</v>
      </c>
      <c r="O259" s="849">
        <v>232645</v>
      </c>
      <c r="P259" s="837">
        <v>0.98873334013327896</v>
      </c>
      <c r="Q259" s="850">
        <v>2737</v>
      </c>
    </row>
    <row r="260" spans="1:17" ht="14.4" customHeight="1" x14ac:dyDescent="0.3">
      <c r="A260" s="831" t="s">
        <v>5300</v>
      </c>
      <c r="B260" s="832" t="s">
        <v>4776</v>
      </c>
      <c r="C260" s="832" t="s">
        <v>3881</v>
      </c>
      <c r="D260" s="832" t="s">
        <v>5459</v>
      </c>
      <c r="E260" s="832" t="s">
        <v>5460</v>
      </c>
      <c r="F260" s="849">
        <v>1</v>
      </c>
      <c r="G260" s="849">
        <v>5188</v>
      </c>
      <c r="H260" s="849"/>
      <c r="I260" s="849">
        <v>5188</v>
      </c>
      <c r="J260" s="849"/>
      <c r="K260" s="849"/>
      <c r="L260" s="849"/>
      <c r="M260" s="849"/>
      <c r="N260" s="849">
        <v>2</v>
      </c>
      <c r="O260" s="849">
        <v>10538</v>
      </c>
      <c r="P260" s="837"/>
      <c r="Q260" s="850">
        <v>5269</v>
      </c>
    </row>
    <row r="261" spans="1:17" ht="14.4" customHeight="1" x14ac:dyDescent="0.3">
      <c r="A261" s="831" t="s">
        <v>5300</v>
      </c>
      <c r="B261" s="832" t="s">
        <v>4776</v>
      </c>
      <c r="C261" s="832" t="s">
        <v>3881</v>
      </c>
      <c r="D261" s="832" t="s">
        <v>5461</v>
      </c>
      <c r="E261" s="832" t="s">
        <v>5462</v>
      </c>
      <c r="F261" s="849">
        <v>3</v>
      </c>
      <c r="G261" s="849">
        <v>6246</v>
      </c>
      <c r="H261" s="849">
        <v>0.36949834358731659</v>
      </c>
      <c r="I261" s="849">
        <v>2082</v>
      </c>
      <c r="J261" s="849">
        <v>8</v>
      </c>
      <c r="K261" s="849">
        <v>16904</v>
      </c>
      <c r="L261" s="849">
        <v>1</v>
      </c>
      <c r="M261" s="849">
        <v>2113</v>
      </c>
      <c r="N261" s="849">
        <v>5</v>
      </c>
      <c r="O261" s="849">
        <v>10565</v>
      </c>
      <c r="P261" s="837">
        <v>0.625</v>
      </c>
      <c r="Q261" s="850">
        <v>2113</v>
      </c>
    </row>
    <row r="262" spans="1:17" ht="14.4" customHeight="1" x14ac:dyDescent="0.3">
      <c r="A262" s="831" t="s">
        <v>5300</v>
      </c>
      <c r="B262" s="832" t="s">
        <v>4776</v>
      </c>
      <c r="C262" s="832" t="s">
        <v>3881</v>
      </c>
      <c r="D262" s="832" t="s">
        <v>5463</v>
      </c>
      <c r="E262" s="832" t="s">
        <v>5464</v>
      </c>
      <c r="F262" s="849">
        <v>18</v>
      </c>
      <c r="G262" s="849">
        <v>2718</v>
      </c>
      <c r="H262" s="849">
        <v>1.4612903225806451</v>
      </c>
      <c r="I262" s="849">
        <v>151</v>
      </c>
      <c r="J262" s="849">
        <v>12</v>
      </c>
      <c r="K262" s="849">
        <v>1860</v>
      </c>
      <c r="L262" s="849">
        <v>1</v>
      </c>
      <c r="M262" s="849">
        <v>155</v>
      </c>
      <c r="N262" s="849">
        <v>10</v>
      </c>
      <c r="O262" s="849">
        <v>1550</v>
      </c>
      <c r="P262" s="837">
        <v>0.83333333333333337</v>
      </c>
      <c r="Q262" s="850">
        <v>155</v>
      </c>
    </row>
    <row r="263" spans="1:17" ht="14.4" customHeight="1" x14ac:dyDescent="0.3">
      <c r="A263" s="831" t="s">
        <v>5300</v>
      </c>
      <c r="B263" s="832" t="s">
        <v>4776</v>
      </c>
      <c r="C263" s="832" t="s">
        <v>3881</v>
      </c>
      <c r="D263" s="832" t="s">
        <v>5465</v>
      </c>
      <c r="E263" s="832" t="s">
        <v>5466</v>
      </c>
      <c r="F263" s="849">
        <v>16</v>
      </c>
      <c r="G263" s="849">
        <v>3120</v>
      </c>
      <c r="H263" s="849">
        <v>0.97989949748743721</v>
      </c>
      <c r="I263" s="849">
        <v>195</v>
      </c>
      <c r="J263" s="849">
        <v>16</v>
      </c>
      <c r="K263" s="849">
        <v>3184</v>
      </c>
      <c r="L263" s="849">
        <v>1</v>
      </c>
      <c r="M263" s="849">
        <v>199</v>
      </c>
      <c r="N263" s="849">
        <v>13</v>
      </c>
      <c r="O263" s="849">
        <v>2587</v>
      </c>
      <c r="P263" s="837">
        <v>0.8125</v>
      </c>
      <c r="Q263" s="850">
        <v>199</v>
      </c>
    </row>
    <row r="264" spans="1:17" ht="14.4" customHeight="1" x14ac:dyDescent="0.3">
      <c r="A264" s="831" t="s">
        <v>5300</v>
      </c>
      <c r="B264" s="832" t="s">
        <v>4776</v>
      </c>
      <c r="C264" s="832" t="s">
        <v>3881</v>
      </c>
      <c r="D264" s="832" t="s">
        <v>5467</v>
      </c>
      <c r="E264" s="832" t="s">
        <v>5468</v>
      </c>
      <c r="F264" s="849">
        <v>3530</v>
      </c>
      <c r="G264" s="849">
        <v>706000</v>
      </c>
      <c r="H264" s="849">
        <v>0.78779520002856596</v>
      </c>
      <c r="I264" s="849">
        <v>200</v>
      </c>
      <c r="J264" s="849">
        <v>4393</v>
      </c>
      <c r="K264" s="849">
        <v>896172</v>
      </c>
      <c r="L264" s="849">
        <v>1</v>
      </c>
      <c r="M264" s="849">
        <v>204</v>
      </c>
      <c r="N264" s="849">
        <v>4301</v>
      </c>
      <c r="O264" s="849">
        <v>877404</v>
      </c>
      <c r="P264" s="837">
        <v>0.97905759162303663</v>
      </c>
      <c r="Q264" s="850">
        <v>204</v>
      </c>
    </row>
    <row r="265" spans="1:17" ht="14.4" customHeight="1" x14ac:dyDescent="0.3">
      <c r="A265" s="831" t="s">
        <v>5300</v>
      </c>
      <c r="B265" s="832" t="s">
        <v>4776</v>
      </c>
      <c r="C265" s="832" t="s">
        <v>3881</v>
      </c>
      <c r="D265" s="832" t="s">
        <v>5469</v>
      </c>
      <c r="E265" s="832" t="s">
        <v>5470</v>
      </c>
      <c r="F265" s="849">
        <v>6</v>
      </c>
      <c r="G265" s="849">
        <v>954</v>
      </c>
      <c r="H265" s="849">
        <v>0.39018404907975462</v>
      </c>
      <c r="I265" s="849">
        <v>159</v>
      </c>
      <c r="J265" s="849">
        <v>15</v>
      </c>
      <c r="K265" s="849">
        <v>2445</v>
      </c>
      <c r="L265" s="849">
        <v>1</v>
      </c>
      <c r="M265" s="849">
        <v>163</v>
      </c>
      <c r="N265" s="849">
        <v>19</v>
      </c>
      <c r="O265" s="849">
        <v>3097</v>
      </c>
      <c r="P265" s="837">
        <v>1.2666666666666666</v>
      </c>
      <c r="Q265" s="850">
        <v>163</v>
      </c>
    </row>
    <row r="266" spans="1:17" ht="14.4" customHeight="1" x14ac:dyDescent="0.3">
      <c r="A266" s="831" t="s">
        <v>5300</v>
      </c>
      <c r="B266" s="832" t="s">
        <v>4776</v>
      </c>
      <c r="C266" s="832" t="s">
        <v>3881</v>
      </c>
      <c r="D266" s="832" t="s">
        <v>5471</v>
      </c>
      <c r="E266" s="832" t="s">
        <v>5472</v>
      </c>
      <c r="F266" s="849">
        <v>231</v>
      </c>
      <c r="G266" s="849">
        <v>490413</v>
      </c>
      <c r="H266" s="849">
        <v>1.0255652588521669</v>
      </c>
      <c r="I266" s="849">
        <v>2123</v>
      </c>
      <c r="J266" s="849">
        <v>222</v>
      </c>
      <c r="K266" s="849">
        <v>478188</v>
      </c>
      <c r="L266" s="849">
        <v>1</v>
      </c>
      <c r="M266" s="849">
        <v>2154</v>
      </c>
      <c r="N266" s="849">
        <v>182</v>
      </c>
      <c r="O266" s="849">
        <v>392210</v>
      </c>
      <c r="P266" s="837">
        <v>0.82020042326449016</v>
      </c>
      <c r="Q266" s="850">
        <v>2155</v>
      </c>
    </row>
    <row r="267" spans="1:17" ht="14.4" customHeight="1" x14ac:dyDescent="0.3">
      <c r="A267" s="831" t="s">
        <v>5300</v>
      </c>
      <c r="B267" s="832" t="s">
        <v>4776</v>
      </c>
      <c r="C267" s="832" t="s">
        <v>3881</v>
      </c>
      <c r="D267" s="832" t="s">
        <v>5473</v>
      </c>
      <c r="E267" s="832" t="s">
        <v>5440</v>
      </c>
      <c r="F267" s="849">
        <v>51</v>
      </c>
      <c r="G267" s="849">
        <v>95319</v>
      </c>
      <c r="H267" s="849">
        <v>0.69159943115857903</v>
      </c>
      <c r="I267" s="849">
        <v>1869</v>
      </c>
      <c r="J267" s="849">
        <v>73</v>
      </c>
      <c r="K267" s="849">
        <v>137824</v>
      </c>
      <c r="L267" s="849">
        <v>1</v>
      </c>
      <c r="M267" s="849">
        <v>1888</v>
      </c>
      <c r="N267" s="849">
        <v>81</v>
      </c>
      <c r="O267" s="849">
        <v>153009</v>
      </c>
      <c r="P267" s="837">
        <v>1.1101767471557928</v>
      </c>
      <c r="Q267" s="850">
        <v>1889</v>
      </c>
    </row>
    <row r="268" spans="1:17" ht="14.4" customHeight="1" x14ac:dyDescent="0.3">
      <c r="A268" s="831" t="s">
        <v>5300</v>
      </c>
      <c r="B268" s="832" t="s">
        <v>4776</v>
      </c>
      <c r="C268" s="832" t="s">
        <v>3881</v>
      </c>
      <c r="D268" s="832" t="s">
        <v>5474</v>
      </c>
      <c r="E268" s="832" t="s">
        <v>5475</v>
      </c>
      <c r="F268" s="849">
        <v>4</v>
      </c>
      <c r="G268" s="849">
        <v>636</v>
      </c>
      <c r="H268" s="849">
        <v>0.97546012269938653</v>
      </c>
      <c r="I268" s="849">
        <v>159</v>
      </c>
      <c r="J268" s="849">
        <v>4</v>
      </c>
      <c r="K268" s="849">
        <v>652</v>
      </c>
      <c r="L268" s="849">
        <v>1</v>
      </c>
      <c r="M268" s="849">
        <v>163</v>
      </c>
      <c r="N268" s="849">
        <v>8</v>
      </c>
      <c r="O268" s="849">
        <v>1304</v>
      </c>
      <c r="P268" s="837">
        <v>2</v>
      </c>
      <c r="Q268" s="850">
        <v>163</v>
      </c>
    </row>
    <row r="269" spans="1:17" ht="14.4" customHeight="1" x14ac:dyDescent="0.3">
      <c r="A269" s="831" t="s">
        <v>5300</v>
      </c>
      <c r="B269" s="832" t="s">
        <v>4776</v>
      </c>
      <c r="C269" s="832" t="s">
        <v>3881</v>
      </c>
      <c r="D269" s="832" t="s">
        <v>5476</v>
      </c>
      <c r="E269" s="832" t="s">
        <v>5477</v>
      </c>
      <c r="F269" s="849">
        <v>2</v>
      </c>
      <c r="G269" s="849">
        <v>19458</v>
      </c>
      <c r="H269" s="849"/>
      <c r="I269" s="849">
        <v>9729</v>
      </c>
      <c r="J269" s="849"/>
      <c r="K269" s="849"/>
      <c r="L269" s="849"/>
      <c r="M269" s="849"/>
      <c r="N269" s="849">
        <v>1</v>
      </c>
      <c r="O269" s="849">
        <v>9838</v>
      </c>
      <c r="P269" s="837"/>
      <c r="Q269" s="850">
        <v>9838</v>
      </c>
    </row>
    <row r="270" spans="1:17" ht="14.4" customHeight="1" x14ac:dyDescent="0.3">
      <c r="A270" s="831" t="s">
        <v>5300</v>
      </c>
      <c r="B270" s="832" t="s">
        <v>4776</v>
      </c>
      <c r="C270" s="832" t="s">
        <v>3881</v>
      </c>
      <c r="D270" s="832" t="s">
        <v>5478</v>
      </c>
      <c r="E270" s="832" t="s">
        <v>5479</v>
      </c>
      <c r="F270" s="849">
        <v>31</v>
      </c>
      <c r="G270" s="849">
        <v>260369</v>
      </c>
      <c r="H270" s="849">
        <v>0.75073453299848047</v>
      </c>
      <c r="I270" s="849">
        <v>8399</v>
      </c>
      <c r="J270" s="849">
        <v>41</v>
      </c>
      <c r="K270" s="849">
        <v>346819</v>
      </c>
      <c r="L270" s="849">
        <v>1</v>
      </c>
      <c r="M270" s="849">
        <v>8459</v>
      </c>
      <c r="N270" s="849">
        <v>43</v>
      </c>
      <c r="O270" s="849">
        <v>363780</v>
      </c>
      <c r="P270" s="837">
        <v>1.0489044717849945</v>
      </c>
      <c r="Q270" s="850">
        <v>8460</v>
      </c>
    </row>
    <row r="271" spans="1:17" ht="14.4" customHeight="1" x14ac:dyDescent="0.3">
      <c r="A271" s="831" t="s">
        <v>5300</v>
      </c>
      <c r="B271" s="832" t="s">
        <v>4776</v>
      </c>
      <c r="C271" s="832" t="s">
        <v>3881</v>
      </c>
      <c r="D271" s="832" t="s">
        <v>5480</v>
      </c>
      <c r="E271" s="832" t="s">
        <v>5481</v>
      </c>
      <c r="F271" s="849"/>
      <c r="G271" s="849"/>
      <c r="H271" s="849"/>
      <c r="I271" s="849"/>
      <c r="J271" s="849"/>
      <c r="K271" s="849"/>
      <c r="L271" s="849"/>
      <c r="M271" s="849"/>
      <c r="N271" s="849">
        <v>13</v>
      </c>
      <c r="O271" s="849">
        <v>3367</v>
      </c>
      <c r="P271" s="837"/>
      <c r="Q271" s="850">
        <v>259</v>
      </c>
    </row>
    <row r="272" spans="1:17" ht="14.4" customHeight="1" x14ac:dyDescent="0.3">
      <c r="A272" s="831" t="s">
        <v>5482</v>
      </c>
      <c r="B272" s="832" t="s">
        <v>5483</v>
      </c>
      <c r="C272" s="832" t="s">
        <v>3881</v>
      </c>
      <c r="D272" s="832" t="s">
        <v>5484</v>
      </c>
      <c r="E272" s="832" t="s">
        <v>5485</v>
      </c>
      <c r="F272" s="849">
        <v>714</v>
      </c>
      <c r="G272" s="849">
        <v>147084</v>
      </c>
      <c r="H272" s="849">
        <v>1.2359584551779772</v>
      </c>
      <c r="I272" s="849">
        <v>206</v>
      </c>
      <c r="J272" s="849">
        <v>564</v>
      </c>
      <c r="K272" s="849">
        <v>119004</v>
      </c>
      <c r="L272" s="849">
        <v>1</v>
      </c>
      <c r="M272" s="849">
        <v>211</v>
      </c>
      <c r="N272" s="849">
        <v>523</v>
      </c>
      <c r="O272" s="849">
        <v>110353</v>
      </c>
      <c r="P272" s="837">
        <v>0.92730496453900713</v>
      </c>
      <c r="Q272" s="850">
        <v>211</v>
      </c>
    </row>
    <row r="273" spans="1:17" ht="14.4" customHeight="1" x14ac:dyDescent="0.3">
      <c r="A273" s="831" t="s">
        <v>5482</v>
      </c>
      <c r="B273" s="832" t="s">
        <v>5483</v>
      </c>
      <c r="C273" s="832" t="s">
        <v>3881</v>
      </c>
      <c r="D273" s="832" t="s">
        <v>5486</v>
      </c>
      <c r="E273" s="832" t="s">
        <v>5485</v>
      </c>
      <c r="F273" s="849">
        <v>2</v>
      </c>
      <c r="G273" s="849">
        <v>170</v>
      </c>
      <c r="H273" s="849">
        <v>0.65134099616858232</v>
      </c>
      <c r="I273" s="849">
        <v>85</v>
      </c>
      <c r="J273" s="849">
        <v>3</v>
      </c>
      <c r="K273" s="849">
        <v>261</v>
      </c>
      <c r="L273" s="849">
        <v>1</v>
      </c>
      <c r="M273" s="849">
        <v>87</v>
      </c>
      <c r="N273" s="849"/>
      <c r="O273" s="849"/>
      <c r="P273" s="837"/>
      <c r="Q273" s="850"/>
    </row>
    <row r="274" spans="1:17" ht="14.4" customHeight="1" x14ac:dyDescent="0.3">
      <c r="A274" s="831" t="s">
        <v>5482</v>
      </c>
      <c r="B274" s="832" t="s">
        <v>5483</v>
      </c>
      <c r="C274" s="832" t="s">
        <v>3881</v>
      </c>
      <c r="D274" s="832" t="s">
        <v>5487</v>
      </c>
      <c r="E274" s="832" t="s">
        <v>5488</v>
      </c>
      <c r="F274" s="849">
        <v>496</v>
      </c>
      <c r="G274" s="849">
        <v>146320</v>
      </c>
      <c r="H274" s="849">
        <v>1.3968763126742276</v>
      </c>
      <c r="I274" s="849">
        <v>295</v>
      </c>
      <c r="J274" s="849">
        <v>348</v>
      </c>
      <c r="K274" s="849">
        <v>104748</v>
      </c>
      <c r="L274" s="849">
        <v>1</v>
      </c>
      <c r="M274" s="849">
        <v>301</v>
      </c>
      <c r="N274" s="849">
        <v>539</v>
      </c>
      <c r="O274" s="849">
        <v>162239</v>
      </c>
      <c r="P274" s="837">
        <v>1.5488505747126438</v>
      </c>
      <c r="Q274" s="850">
        <v>301</v>
      </c>
    </row>
    <row r="275" spans="1:17" ht="14.4" customHeight="1" x14ac:dyDescent="0.3">
      <c r="A275" s="831" t="s">
        <v>5482</v>
      </c>
      <c r="B275" s="832" t="s">
        <v>5483</v>
      </c>
      <c r="C275" s="832" t="s">
        <v>3881</v>
      </c>
      <c r="D275" s="832" t="s">
        <v>5489</v>
      </c>
      <c r="E275" s="832" t="s">
        <v>5490</v>
      </c>
      <c r="F275" s="849">
        <v>3</v>
      </c>
      <c r="G275" s="849">
        <v>285</v>
      </c>
      <c r="H275" s="849">
        <v>0.47979797979797978</v>
      </c>
      <c r="I275" s="849">
        <v>95</v>
      </c>
      <c r="J275" s="849">
        <v>6</v>
      </c>
      <c r="K275" s="849">
        <v>594</v>
      </c>
      <c r="L275" s="849">
        <v>1</v>
      </c>
      <c r="M275" s="849">
        <v>99</v>
      </c>
      <c r="N275" s="849"/>
      <c r="O275" s="849"/>
      <c r="P275" s="837"/>
      <c r="Q275" s="850"/>
    </row>
    <row r="276" spans="1:17" ht="14.4" customHeight="1" x14ac:dyDescent="0.3">
      <c r="A276" s="831" t="s">
        <v>5482</v>
      </c>
      <c r="B276" s="832" t="s">
        <v>5483</v>
      </c>
      <c r="C276" s="832" t="s">
        <v>3881</v>
      </c>
      <c r="D276" s="832" t="s">
        <v>5491</v>
      </c>
      <c r="E276" s="832" t="s">
        <v>5492</v>
      </c>
      <c r="F276" s="849">
        <v>358</v>
      </c>
      <c r="G276" s="849">
        <v>48330</v>
      </c>
      <c r="H276" s="849">
        <v>1.2334745546424379</v>
      </c>
      <c r="I276" s="849">
        <v>135</v>
      </c>
      <c r="J276" s="849">
        <v>286</v>
      </c>
      <c r="K276" s="849">
        <v>39182</v>
      </c>
      <c r="L276" s="849">
        <v>1</v>
      </c>
      <c r="M276" s="849">
        <v>137</v>
      </c>
      <c r="N276" s="849">
        <v>236</v>
      </c>
      <c r="O276" s="849">
        <v>32332</v>
      </c>
      <c r="P276" s="837">
        <v>0.82517482517482521</v>
      </c>
      <c r="Q276" s="850">
        <v>137</v>
      </c>
    </row>
    <row r="277" spans="1:17" ht="14.4" customHeight="1" x14ac:dyDescent="0.3">
      <c r="A277" s="831" t="s">
        <v>5482</v>
      </c>
      <c r="B277" s="832" t="s">
        <v>5483</v>
      </c>
      <c r="C277" s="832" t="s">
        <v>3881</v>
      </c>
      <c r="D277" s="832" t="s">
        <v>5493</v>
      </c>
      <c r="E277" s="832" t="s">
        <v>5492</v>
      </c>
      <c r="F277" s="849">
        <v>1</v>
      </c>
      <c r="G277" s="849">
        <v>178</v>
      </c>
      <c r="H277" s="849">
        <v>0.97267759562841527</v>
      </c>
      <c r="I277" s="849">
        <v>178</v>
      </c>
      <c r="J277" s="849">
        <v>1</v>
      </c>
      <c r="K277" s="849">
        <v>183</v>
      </c>
      <c r="L277" s="849">
        <v>1</v>
      </c>
      <c r="M277" s="849">
        <v>183</v>
      </c>
      <c r="N277" s="849"/>
      <c r="O277" s="849"/>
      <c r="P277" s="837"/>
      <c r="Q277" s="850"/>
    </row>
    <row r="278" spans="1:17" ht="14.4" customHeight="1" x14ac:dyDescent="0.3">
      <c r="A278" s="831" t="s">
        <v>5482</v>
      </c>
      <c r="B278" s="832" t="s">
        <v>5483</v>
      </c>
      <c r="C278" s="832" t="s">
        <v>3881</v>
      </c>
      <c r="D278" s="832" t="s">
        <v>5494</v>
      </c>
      <c r="E278" s="832" t="s">
        <v>5495</v>
      </c>
      <c r="F278" s="849">
        <v>1</v>
      </c>
      <c r="G278" s="849">
        <v>620</v>
      </c>
      <c r="H278" s="849">
        <v>0.32342201356285866</v>
      </c>
      <c r="I278" s="849">
        <v>620</v>
      </c>
      <c r="J278" s="849">
        <v>3</v>
      </c>
      <c r="K278" s="849">
        <v>1917</v>
      </c>
      <c r="L278" s="849">
        <v>1</v>
      </c>
      <c r="M278" s="849">
        <v>639</v>
      </c>
      <c r="N278" s="849">
        <v>2</v>
      </c>
      <c r="O278" s="849">
        <v>1278</v>
      </c>
      <c r="P278" s="837">
        <v>0.66666666666666663</v>
      </c>
      <c r="Q278" s="850">
        <v>639</v>
      </c>
    </row>
    <row r="279" spans="1:17" ht="14.4" customHeight="1" x14ac:dyDescent="0.3">
      <c r="A279" s="831" t="s">
        <v>5482</v>
      </c>
      <c r="B279" s="832" t="s">
        <v>5483</v>
      </c>
      <c r="C279" s="832" t="s">
        <v>3881</v>
      </c>
      <c r="D279" s="832" t="s">
        <v>5496</v>
      </c>
      <c r="E279" s="832" t="s">
        <v>5497</v>
      </c>
      <c r="F279" s="849">
        <v>24</v>
      </c>
      <c r="G279" s="849">
        <v>3864</v>
      </c>
      <c r="H279" s="849">
        <v>1.5953757225433527</v>
      </c>
      <c r="I279" s="849">
        <v>161</v>
      </c>
      <c r="J279" s="849">
        <v>14</v>
      </c>
      <c r="K279" s="849">
        <v>2422</v>
      </c>
      <c r="L279" s="849">
        <v>1</v>
      </c>
      <c r="M279" s="849">
        <v>173</v>
      </c>
      <c r="N279" s="849">
        <v>21</v>
      </c>
      <c r="O279" s="849">
        <v>3633</v>
      </c>
      <c r="P279" s="837">
        <v>1.5</v>
      </c>
      <c r="Q279" s="850">
        <v>173</v>
      </c>
    </row>
    <row r="280" spans="1:17" ht="14.4" customHeight="1" x14ac:dyDescent="0.3">
      <c r="A280" s="831" t="s">
        <v>5482</v>
      </c>
      <c r="B280" s="832" t="s">
        <v>5483</v>
      </c>
      <c r="C280" s="832" t="s">
        <v>3881</v>
      </c>
      <c r="D280" s="832" t="s">
        <v>5498</v>
      </c>
      <c r="E280" s="832" t="s">
        <v>5499</v>
      </c>
      <c r="F280" s="849">
        <v>1</v>
      </c>
      <c r="G280" s="849">
        <v>383</v>
      </c>
      <c r="H280" s="849"/>
      <c r="I280" s="849">
        <v>383</v>
      </c>
      <c r="J280" s="849"/>
      <c r="K280" s="849"/>
      <c r="L280" s="849"/>
      <c r="M280" s="849"/>
      <c r="N280" s="849"/>
      <c r="O280" s="849"/>
      <c r="P280" s="837"/>
      <c r="Q280" s="850"/>
    </row>
    <row r="281" spans="1:17" ht="14.4" customHeight="1" x14ac:dyDescent="0.3">
      <c r="A281" s="831" t="s">
        <v>5482</v>
      </c>
      <c r="B281" s="832" t="s">
        <v>5483</v>
      </c>
      <c r="C281" s="832" t="s">
        <v>3881</v>
      </c>
      <c r="D281" s="832" t="s">
        <v>5500</v>
      </c>
      <c r="E281" s="832" t="s">
        <v>5501</v>
      </c>
      <c r="F281" s="849">
        <v>220</v>
      </c>
      <c r="G281" s="849">
        <v>58520</v>
      </c>
      <c r="H281" s="849">
        <v>1.3653437857259514</v>
      </c>
      <c r="I281" s="849">
        <v>266</v>
      </c>
      <c r="J281" s="849">
        <v>157</v>
      </c>
      <c r="K281" s="849">
        <v>42861</v>
      </c>
      <c r="L281" s="849">
        <v>1</v>
      </c>
      <c r="M281" s="849">
        <v>273</v>
      </c>
      <c r="N281" s="849">
        <v>40</v>
      </c>
      <c r="O281" s="849">
        <v>10960</v>
      </c>
      <c r="P281" s="837">
        <v>0.25571031940458694</v>
      </c>
      <c r="Q281" s="850">
        <v>274</v>
      </c>
    </row>
    <row r="282" spans="1:17" ht="14.4" customHeight="1" x14ac:dyDescent="0.3">
      <c r="A282" s="831" t="s">
        <v>5482</v>
      </c>
      <c r="B282" s="832" t="s">
        <v>5483</v>
      </c>
      <c r="C282" s="832" t="s">
        <v>3881</v>
      </c>
      <c r="D282" s="832" t="s">
        <v>5502</v>
      </c>
      <c r="E282" s="832" t="s">
        <v>5503</v>
      </c>
      <c r="F282" s="849">
        <v>247</v>
      </c>
      <c r="G282" s="849">
        <v>34827</v>
      </c>
      <c r="H282" s="849">
        <v>1.2386897140418267</v>
      </c>
      <c r="I282" s="849">
        <v>141</v>
      </c>
      <c r="J282" s="849">
        <v>198</v>
      </c>
      <c r="K282" s="849">
        <v>28116</v>
      </c>
      <c r="L282" s="849">
        <v>1</v>
      </c>
      <c r="M282" s="849">
        <v>142</v>
      </c>
      <c r="N282" s="849">
        <v>172</v>
      </c>
      <c r="O282" s="849">
        <v>24424</v>
      </c>
      <c r="P282" s="837">
        <v>0.86868686868686873</v>
      </c>
      <c r="Q282" s="850">
        <v>142</v>
      </c>
    </row>
    <row r="283" spans="1:17" ht="14.4" customHeight="1" x14ac:dyDescent="0.3">
      <c r="A283" s="831" t="s">
        <v>5482</v>
      </c>
      <c r="B283" s="832" t="s">
        <v>5483</v>
      </c>
      <c r="C283" s="832" t="s">
        <v>3881</v>
      </c>
      <c r="D283" s="832" t="s">
        <v>5504</v>
      </c>
      <c r="E283" s="832" t="s">
        <v>5503</v>
      </c>
      <c r="F283" s="849">
        <v>358</v>
      </c>
      <c r="G283" s="849">
        <v>27924</v>
      </c>
      <c r="H283" s="849">
        <v>1.2473867595818815</v>
      </c>
      <c r="I283" s="849">
        <v>78</v>
      </c>
      <c r="J283" s="849">
        <v>287</v>
      </c>
      <c r="K283" s="849">
        <v>22386</v>
      </c>
      <c r="L283" s="849">
        <v>1</v>
      </c>
      <c r="M283" s="849">
        <v>78</v>
      </c>
      <c r="N283" s="849">
        <v>236</v>
      </c>
      <c r="O283" s="849">
        <v>18408</v>
      </c>
      <c r="P283" s="837">
        <v>0.82229965156794427</v>
      </c>
      <c r="Q283" s="850">
        <v>78</v>
      </c>
    </row>
    <row r="284" spans="1:17" ht="14.4" customHeight="1" x14ac:dyDescent="0.3">
      <c r="A284" s="831" t="s">
        <v>5482</v>
      </c>
      <c r="B284" s="832" t="s">
        <v>5483</v>
      </c>
      <c r="C284" s="832" t="s">
        <v>3881</v>
      </c>
      <c r="D284" s="832" t="s">
        <v>5505</v>
      </c>
      <c r="E284" s="832" t="s">
        <v>5506</v>
      </c>
      <c r="F284" s="849">
        <v>247</v>
      </c>
      <c r="G284" s="849">
        <v>75829</v>
      </c>
      <c r="H284" s="849">
        <v>1.2235614935295447</v>
      </c>
      <c r="I284" s="849">
        <v>307</v>
      </c>
      <c r="J284" s="849">
        <v>198</v>
      </c>
      <c r="K284" s="849">
        <v>61974</v>
      </c>
      <c r="L284" s="849">
        <v>1</v>
      </c>
      <c r="M284" s="849">
        <v>313</v>
      </c>
      <c r="N284" s="849">
        <v>172</v>
      </c>
      <c r="O284" s="849">
        <v>54008</v>
      </c>
      <c r="P284" s="837">
        <v>0.87146222609481394</v>
      </c>
      <c r="Q284" s="850">
        <v>314</v>
      </c>
    </row>
    <row r="285" spans="1:17" ht="14.4" customHeight="1" x14ac:dyDescent="0.3">
      <c r="A285" s="831" t="s">
        <v>5482</v>
      </c>
      <c r="B285" s="832" t="s">
        <v>5483</v>
      </c>
      <c r="C285" s="832" t="s">
        <v>3881</v>
      </c>
      <c r="D285" s="832" t="s">
        <v>5507</v>
      </c>
      <c r="E285" s="832" t="s">
        <v>5508</v>
      </c>
      <c r="F285" s="849">
        <v>1</v>
      </c>
      <c r="G285" s="849">
        <v>487</v>
      </c>
      <c r="H285" s="849"/>
      <c r="I285" s="849">
        <v>487</v>
      </c>
      <c r="J285" s="849"/>
      <c r="K285" s="849"/>
      <c r="L285" s="849"/>
      <c r="M285" s="849"/>
      <c r="N285" s="849"/>
      <c r="O285" s="849"/>
      <c r="P285" s="837"/>
      <c r="Q285" s="850"/>
    </row>
    <row r="286" spans="1:17" ht="14.4" customHeight="1" x14ac:dyDescent="0.3">
      <c r="A286" s="831" t="s">
        <v>5482</v>
      </c>
      <c r="B286" s="832" t="s">
        <v>5483</v>
      </c>
      <c r="C286" s="832" t="s">
        <v>3881</v>
      </c>
      <c r="D286" s="832" t="s">
        <v>5509</v>
      </c>
      <c r="E286" s="832" t="s">
        <v>5510</v>
      </c>
      <c r="F286" s="849">
        <v>325</v>
      </c>
      <c r="G286" s="849">
        <v>52325</v>
      </c>
      <c r="H286" s="849">
        <v>1.2068130448821439</v>
      </c>
      <c r="I286" s="849">
        <v>161</v>
      </c>
      <c r="J286" s="849">
        <v>266</v>
      </c>
      <c r="K286" s="849">
        <v>43358</v>
      </c>
      <c r="L286" s="849">
        <v>1</v>
      </c>
      <c r="M286" s="849">
        <v>163</v>
      </c>
      <c r="N286" s="849">
        <v>351</v>
      </c>
      <c r="O286" s="849">
        <v>57213</v>
      </c>
      <c r="P286" s="837">
        <v>1.3195488721804511</v>
      </c>
      <c r="Q286" s="850">
        <v>163</v>
      </c>
    </row>
    <row r="287" spans="1:17" ht="14.4" customHeight="1" x14ac:dyDescent="0.3">
      <c r="A287" s="831" t="s">
        <v>5482</v>
      </c>
      <c r="B287" s="832" t="s">
        <v>5483</v>
      </c>
      <c r="C287" s="832" t="s">
        <v>3881</v>
      </c>
      <c r="D287" s="832" t="s">
        <v>5511</v>
      </c>
      <c r="E287" s="832" t="s">
        <v>5485</v>
      </c>
      <c r="F287" s="849">
        <v>593</v>
      </c>
      <c r="G287" s="849">
        <v>42103</v>
      </c>
      <c r="H287" s="849">
        <v>1.07890016400164</v>
      </c>
      <c r="I287" s="849">
        <v>71</v>
      </c>
      <c r="J287" s="849">
        <v>542</v>
      </c>
      <c r="K287" s="849">
        <v>39024</v>
      </c>
      <c r="L287" s="849">
        <v>1</v>
      </c>
      <c r="M287" s="849">
        <v>72</v>
      </c>
      <c r="N287" s="849">
        <v>495</v>
      </c>
      <c r="O287" s="849">
        <v>35640</v>
      </c>
      <c r="P287" s="837">
        <v>0.91328413284132837</v>
      </c>
      <c r="Q287" s="850">
        <v>72</v>
      </c>
    </row>
    <row r="288" spans="1:17" ht="14.4" customHeight="1" x14ac:dyDescent="0.3">
      <c r="A288" s="831" t="s">
        <v>5482</v>
      </c>
      <c r="B288" s="832" t="s">
        <v>5483</v>
      </c>
      <c r="C288" s="832" t="s">
        <v>3881</v>
      </c>
      <c r="D288" s="832" t="s">
        <v>5512</v>
      </c>
      <c r="E288" s="832" t="s">
        <v>5513</v>
      </c>
      <c r="F288" s="849">
        <v>2</v>
      </c>
      <c r="G288" s="849">
        <v>440</v>
      </c>
      <c r="H288" s="849">
        <v>0.64046579330422126</v>
      </c>
      <c r="I288" s="849">
        <v>220</v>
      </c>
      <c r="J288" s="849">
        <v>3</v>
      </c>
      <c r="K288" s="849">
        <v>687</v>
      </c>
      <c r="L288" s="849">
        <v>1</v>
      </c>
      <c r="M288" s="849">
        <v>229</v>
      </c>
      <c r="N288" s="849"/>
      <c r="O288" s="849"/>
      <c r="P288" s="837"/>
      <c r="Q288" s="850"/>
    </row>
    <row r="289" spans="1:17" ht="14.4" customHeight="1" x14ac:dyDescent="0.3">
      <c r="A289" s="831" t="s">
        <v>5482</v>
      </c>
      <c r="B289" s="832" t="s">
        <v>5483</v>
      </c>
      <c r="C289" s="832" t="s">
        <v>3881</v>
      </c>
      <c r="D289" s="832" t="s">
        <v>5514</v>
      </c>
      <c r="E289" s="832" t="s">
        <v>5515</v>
      </c>
      <c r="F289" s="849">
        <v>31</v>
      </c>
      <c r="G289" s="849">
        <v>37045</v>
      </c>
      <c r="H289" s="849">
        <v>1.4566867209311469</v>
      </c>
      <c r="I289" s="849">
        <v>1195</v>
      </c>
      <c r="J289" s="849">
        <v>21</v>
      </c>
      <c r="K289" s="849">
        <v>25431</v>
      </c>
      <c r="L289" s="849">
        <v>1</v>
      </c>
      <c r="M289" s="849">
        <v>1211</v>
      </c>
      <c r="N289" s="849">
        <v>24</v>
      </c>
      <c r="O289" s="849">
        <v>29064</v>
      </c>
      <c r="P289" s="837">
        <v>1.1428571428571428</v>
      </c>
      <c r="Q289" s="850">
        <v>1211</v>
      </c>
    </row>
    <row r="290" spans="1:17" ht="14.4" customHeight="1" x14ac:dyDescent="0.3">
      <c r="A290" s="831" t="s">
        <v>5482</v>
      </c>
      <c r="B290" s="832" t="s">
        <v>5483</v>
      </c>
      <c r="C290" s="832" t="s">
        <v>3881</v>
      </c>
      <c r="D290" s="832" t="s">
        <v>5516</v>
      </c>
      <c r="E290" s="832" t="s">
        <v>5517</v>
      </c>
      <c r="F290" s="849">
        <v>25</v>
      </c>
      <c r="G290" s="849">
        <v>2750</v>
      </c>
      <c r="H290" s="849">
        <v>1.7230576441102756</v>
      </c>
      <c r="I290" s="849">
        <v>110</v>
      </c>
      <c r="J290" s="849">
        <v>14</v>
      </c>
      <c r="K290" s="849">
        <v>1596</v>
      </c>
      <c r="L290" s="849">
        <v>1</v>
      </c>
      <c r="M290" s="849">
        <v>114</v>
      </c>
      <c r="N290" s="849">
        <v>20</v>
      </c>
      <c r="O290" s="849">
        <v>2280</v>
      </c>
      <c r="P290" s="837">
        <v>1.4285714285714286</v>
      </c>
      <c r="Q290" s="850">
        <v>114</v>
      </c>
    </row>
    <row r="291" spans="1:17" ht="14.4" customHeight="1" x14ac:dyDescent="0.3">
      <c r="A291" s="831" t="s">
        <v>5482</v>
      </c>
      <c r="B291" s="832" t="s">
        <v>5483</v>
      </c>
      <c r="C291" s="832" t="s">
        <v>3881</v>
      </c>
      <c r="D291" s="832" t="s">
        <v>5518</v>
      </c>
      <c r="E291" s="832" t="s">
        <v>5519</v>
      </c>
      <c r="F291" s="849">
        <v>1</v>
      </c>
      <c r="G291" s="849">
        <v>323</v>
      </c>
      <c r="H291" s="849">
        <v>0.31117533718689788</v>
      </c>
      <c r="I291" s="849">
        <v>323</v>
      </c>
      <c r="J291" s="849">
        <v>3</v>
      </c>
      <c r="K291" s="849">
        <v>1038</v>
      </c>
      <c r="L291" s="849">
        <v>1</v>
      </c>
      <c r="M291" s="849">
        <v>346</v>
      </c>
      <c r="N291" s="849"/>
      <c r="O291" s="849"/>
      <c r="P291" s="837"/>
      <c r="Q291" s="850"/>
    </row>
    <row r="292" spans="1:17" ht="14.4" customHeight="1" x14ac:dyDescent="0.3">
      <c r="A292" s="831" t="s">
        <v>5482</v>
      </c>
      <c r="B292" s="832" t="s">
        <v>5483</v>
      </c>
      <c r="C292" s="832" t="s">
        <v>3881</v>
      </c>
      <c r="D292" s="832" t="s">
        <v>5520</v>
      </c>
      <c r="E292" s="832" t="s">
        <v>5521</v>
      </c>
      <c r="F292" s="849"/>
      <c r="G292" s="849"/>
      <c r="H292" s="849"/>
      <c r="I292" s="849"/>
      <c r="J292" s="849">
        <v>1</v>
      </c>
      <c r="K292" s="849">
        <v>301</v>
      </c>
      <c r="L292" s="849">
        <v>1</v>
      </c>
      <c r="M292" s="849">
        <v>301</v>
      </c>
      <c r="N292" s="849"/>
      <c r="O292" s="849"/>
      <c r="P292" s="837"/>
      <c r="Q292" s="850"/>
    </row>
    <row r="293" spans="1:17" ht="14.4" customHeight="1" x14ac:dyDescent="0.3">
      <c r="A293" s="831" t="s">
        <v>5522</v>
      </c>
      <c r="B293" s="832" t="s">
        <v>5523</v>
      </c>
      <c r="C293" s="832" t="s">
        <v>3881</v>
      </c>
      <c r="D293" s="832" t="s">
        <v>5524</v>
      </c>
      <c r="E293" s="832" t="s">
        <v>5525</v>
      </c>
      <c r="F293" s="849">
        <v>154</v>
      </c>
      <c r="G293" s="849">
        <v>8316</v>
      </c>
      <c r="H293" s="849">
        <v>1.0097134531325886</v>
      </c>
      <c r="I293" s="849">
        <v>54</v>
      </c>
      <c r="J293" s="849">
        <v>142</v>
      </c>
      <c r="K293" s="849">
        <v>8236</v>
      </c>
      <c r="L293" s="849">
        <v>1</v>
      </c>
      <c r="M293" s="849">
        <v>58</v>
      </c>
      <c r="N293" s="849">
        <v>101</v>
      </c>
      <c r="O293" s="849">
        <v>5858</v>
      </c>
      <c r="P293" s="837">
        <v>0.71126760563380287</v>
      </c>
      <c r="Q293" s="850">
        <v>58</v>
      </c>
    </row>
    <row r="294" spans="1:17" ht="14.4" customHeight="1" x14ac:dyDescent="0.3">
      <c r="A294" s="831" t="s">
        <v>5522</v>
      </c>
      <c r="B294" s="832" t="s">
        <v>5523</v>
      </c>
      <c r="C294" s="832" t="s">
        <v>3881</v>
      </c>
      <c r="D294" s="832" t="s">
        <v>5526</v>
      </c>
      <c r="E294" s="832" t="s">
        <v>5527</v>
      </c>
      <c r="F294" s="849">
        <v>24</v>
      </c>
      <c r="G294" s="849">
        <v>2952</v>
      </c>
      <c r="H294" s="849">
        <v>1.1267175572519084</v>
      </c>
      <c r="I294" s="849">
        <v>123</v>
      </c>
      <c r="J294" s="849">
        <v>20</v>
      </c>
      <c r="K294" s="849">
        <v>2620</v>
      </c>
      <c r="L294" s="849">
        <v>1</v>
      </c>
      <c r="M294" s="849">
        <v>131</v>
      </c>
      <c r="N294" s="849">
        <v>24</v>
      </c>
      <c r="O294" s="849">
        <v>3144</v>
      </c>
      <c r="P294" s="837">
        <v>1.2</v>
      </c>
      <c r="Q294" s="850">
        <v>131</v>
      </c>
    </row>
    <row r="295" spans="1:17" ht="14.4" customHeight="1" x14ac:dyDescent="0.3">
      <c r="A295" s="831" t="s">
        <v>5522</v>
      </c>
      <c r="B295" s="832" t="s">
        <v>5523</v>
      </c>
      <c r="C295" s="832" t="s">
        <v>3881</v>
      </c>
      <c r="D295" s="832" t="s">
        <v>5528</v>
      </c>
      <c r="E295" s="832" t="s">
        <v>5529</v>
      </c>
      <c r="F295" s="849">
        <v>1</v>
      </c>
      <c r="G295" s="849">
        <v>384</v>
      </c>
      <c r="H295" s="849">
        <v>0.94348894348894352</v>
      </c>
      <c r="I295" s="849">
        <v>384</v>
      </c>
      <c r="J295" s="849">
        <v>1</v>
      </c>
      <c r="K295" s="849">
        <v>407</v>
      </c>
      <c r="L295" s="849">
        <v>1</v>
      </c>
      <c r="M295" s="849">
        <v>407</v>
      </c>
      <c r="N295" s="849"/>
      <c r="O295" s="849"/>
      <c r="P295" s="837"/>
      <c r="Q295" s="850"/>
    </row>
    <row r="296" spans="1:17" ht="14.4" customHeight="1" x14ac:dyDescent="0.3">
      <c r="A296" s="831" t="s">
        <v>5522</v>
      </c>
      <c r="B296" s="832" t="s">
        <v>5523</v>
      </c>
      <c r="C296" s="832" t="s">
        <v>3881</v>
      </c>
      <c r="D296" s="832" t="s">
        <v>5530</v>
      </c>
      <c r="E296" s="832" t="s">
        <v>5531</v>
      </c>
      <c r="F296" s="849">
        <v>63</v>
      </c>
      <c r="G296" s="849">
        <v>10836</v>
      </c>
      <c r="H296" s="849">
        <v>0.91721686135093961</v>
      </c>
      <c r="I296" s="849">
        <v>172</v>
      </c>
      <c r="J296" s="849">
        <v>66</v>
      </c>
      <c r="K296" s="849">
        <v>11814</v>
      </c>
      <c r="L296" s="849">
        <v>1</v>
      </c>
      <c r="M296" s="849">
        <v>179</v>
      </c>
      <c r="N296" s="849">
        <v>30</v>
      </c>
      <c r="O296" s="849">
        <v>5400</v>
      </c>
      <c r="P296" s="837">
        <v>0.45708481462671408</v>
      </c>
      <c r="Q296" s="850">
        <v>180</v>
      </c>
    </row>
    <row r="297" spans="1:17" ht="14.4" customHeight="1" x14ac:dyDescent="0.3">
      <c r="A297" s="831" t="s">
        <v>5522</v>
      </c>
      <c r="B297" s="832" t="s">
        <v>5523</v>
      </c>
      <c r="C297" s="832" t="s">
        <v>3881</v>
      </c>
      <c r="D297" s="832" t="s">
        <v>5532</v>
      </c>
      <c r="E297" s="832" t="s">
        <v>5533</v>
      </c>
      <c r="F297" s="849">
        <v>34</v>
      </c>
      <c r="G297" s="849">
        <v>10948</v>
      </c>
      <c r="H297" s="849">
        <v>1.0542128069330765</v>
      </c>
      <c r="I297" s="849">
        <v>322</v>
      </c>
      <c r="J297" s="849">
        <v>31</v>
      </c>
      <c r="K297" s="849">
        <v>10385</v>
      </c>
      <c r="L297" s="849">
        <v>1</v>
      </c>
      <c r="M297" s="849">
        <v>335</v>
      </c>
      <c r="N297" s="849">
        <v>26</v>
      </c>
      <c r="O297" s="849">
        <v>8736</v>
      </c>
      <c r="P297" s="837">
        <v>0.84121328839672604</v>
      </c>
      <c r="Q297" s="850">
        <v>336</v>
      </c>
    </row>
    <row r="298" spans="1:17" ht="14.4" customHeight="1" x14ac:dyDescent="0.3">
      <c r="A298" s="831" t="s">
        <v>5522</v>
      </c>
      <c r="B298" s="832" t="s">
        <v>5523</v>
      </c>
      <c r="C298" s="832" t="s">
        <v>3881</v>
      </c>
      <c r="D298" s="832" t="s">
        <v>5534</v>
      </c>
      <c r="E298" s="832" t="s">
        <v>5535</v>
      </c>
      <c r="F298" s="849"/>
      <c r="G298" s="849"/>
      <c r="H298" s="849"/>
      <c r="I298" s="849"/>
      <c r="J298" s="849"/>
      <c r="K298" s="849"/>
      <c r="L298" s="849"/>
      <c r="M298" s="849"/>
      <c r="N298" s="849">
        <v>1</v>
      </c>
      <c r="O298" s="849">
        <v>459</v>
      </c>
      <c r="P298" s="837"/>
      <c r="Q298" s="850">
        <v>459</v>
      </c>
    </row>
    <row r="299" spans="1:17" ht="14.4" customHeight="1" x14ac:dyDescent="0.3">
      <c r="A299" s="831" t="s">
        <v>5522</v>
      </c>
      <c r="B299" s="832" t="s">
        <v>5523</v>
      </c>
      <c r="C299" s="832" t="s">
        <v>3881</v>
      </c>
      <c r="D299" s="832" t="s">
        <v>5536</v>
      </c>
      <c r="E299" s="832" t="s">
        <v>5537</v>
      </c>
      <c r="F299" s="849">
        <v>947</v>
      </c>
      <c r="G299" s="849">
        <v>322927</v>
      </c>
      <c r="H299" s="849">
        <v>0.98018248263804575</v>
      </c>
      <c r="I299" s="849">
        <v>341</v>
      </c>
      <c r="J299" s="849">
        <v>944</v>
      </c>
      <c r="K299" s="849">
        <v>329456</v>
      </c>
      <c r="L299" s="849">
        <v>1</v>
      </c>
      <c r="M299" s="849">
        <v>349</v>
      </c>
      <c r="N299" s="849">
        <v>815</v>
      </c>
      <c r="O299" s="849">
        <v>284435</v>
      </c>
      <c r="P299" s="837">
        <v>0.86334745762711862</v>
      </c>
      <c r="Q299" s="850">
        <v>349</v>
      </c>
    </row>
    <row r="300" spans="1:17" ht="14.4" customHeight="1" x14ac:dyDescent="0.3">
      <c r="A300" s="831" t="s">
        <v>5522</v>
      </c>
      <c r="B300" s="832" t="s">
        <v>5523</v>
      </c>
      <c r="C300" s="832" t="s">
        <v>3881</v>
      </c>
      <c r="D300" s="832" t="s">
        <v>5538</v>
      </c>
      <c r="E300" s="832" t="s">
        <v>5539</v>
      </c>
      <c r="F300" s="849">
        <v>1</v>
      </c>
      <c r="G300" s="849">
        <v>109</v>
      </c>
      <c r="H300" s="849">
        <v>0.93162393162393164</v>
      </c>
      <c r="I300" s="849">
        <v>109</v>
      </c>
      <c r="J300" s="849">
        <v>1</v>
      </c>
      <c r="K300" s="849">
        <v>117</v>
      </c>
      <c r="L300" s="849">
        <v>1</v>
      </c>
      <c r="M300" s="849">
        <v>117</v>
      </c>
      <c r="N300" s="849"/>
      <c r="O300" s="849"/>
      <c r="P300" s="837"/>
      <c r="Q300" s="850"/>
    </row>
    <row r="301" spans="1:17" ht="14.4" customHeight="1" x14ac:dyDescent="0.3">
      <c r="A301" s="831" t="s">
        <v>5522</v>
      </c>
      <c r="B301" s="832" t="s">
        <v>5523</v>
      </c>
      <c r="C301" s="832" t="s">
        <v>3881</v>
      </c>
      <c r="D301" s="832" t="s">
        <v>5540</v>
      </c>
      <c r="E301" s="832" t="s">
        <v>5541</v>
      </c>
      <c r="F301" s="849">
        <v>1</v>
      </c>
      <c r="G301" s="849">
        <v>37</v>
      </c>
      <c r="H301" s="849">
        <v>0.97368421052631582</v>
      </c>
      <c r="I301" s="849">
        <v>37</v>
      </c>
      <c r="J301" s="849">
        <v>1</v>
      </c>
      <c r="K301" s="849">
        <v>38</v>
      </c>
      <c r="L301" s="849">
        <v>1</v>
      </c>
      <c r="M301" s="849">
        <v>38</v>
      </c>
      <c r="N301" s="849"/>
      <c r="O301" s="849"/>
      <c r="P301" s="837"/>
      <c r="Q301" s="850"/>
    </row>
    <row r="302" spans="1:17" ht="14.4" customHeight="1" x14ac:dyDescent="0.3">
      <c r="A302" s="831" t="s">
        <v>5522</v>
      </c>
      <c r="B302" s="832" t="s">
        <v>5523</v>
      </c>
      <c r="C302" s="832" t="s">
        <v>3881</v>
      </c>
      <c r="D302" s="832" t="s">
        <v>5542</v>
      </c>
      <c r="E302" s="832" t="s">
        <v>5543</v>
      </c>
      <c r="F302" s="849">
        <v>32</v>
      </c>
      <c r="G302" s="849">
        <v>9120</v>
      </c>
      <c r="H302" s="849">
        <v>1.0714285714285714</v>
      </c>
      <c r="I302" s="849">
        <v>285</v>
      </c>
      <c r="J302" s="849">
        <v>28</v>
      </c>
      <c r="K302" s="849">
        <v>8512</v>
      </c>
      <c r="L302" s="849">
        <v>1</v>
      </c>
      <c r="M302" s="849">
        <v>304</v>
      </c>
      <c r="N302" s="849">
        <v>35</v>
      </c>
      <c r="O302" s="849">
        <v>10675</v>
      </c>
      <c r="P302" s="837">
        <v>1.2541118421052631</v>
      </c>
      <c r="Q302" s="850">
        <v>305</v>
      </c>
    </row>
    <row r="303" spans="1:17" ht="14.4" customHeight="1" x14ac:dyDescent="0.3">
      <c r="A303" s="831" t="s">
        <v>5522</v>
      </c>
      <c r="B303" s="832" t="s">
        <v>5523</v>
      </c>
      <c r="C303" s="832" t="s">
        <v>3881</v>
      </c>
      <c r="D303" s="832" t="s">
        <v>5544</v>
      </c>
      <c r="E303" s="832" t="s">
        <v>5545</v>
      </c>
      <c r="F303" s="849">
        <v>158</v>
      </c>
      <c r="G303" s="849">
        <v>72996</v>
      </c>
      <c r="H303" s="849">
        <v>0.97213935648838701</v>
      </c>
      <c r="I303" s="849">
        <v>462</v>
      </c>
      <c r="J303" s="849">
        <v>152</v>
      </c>
      <c r="K303" s="849">
        <v>75088</v>
      </c>
      <c r="L303" s="849">
        <v>1</v>
      </c>
      <c r="M303" s="849">
        <v>494</v>
      </c>
      <c r="N303" s="849">
        <v>163</v>
      </c>
      <c r="O303" s="849">
        <v>80522</v>
      </c>
      <c r="P303" s="837">
        <v>1.0723684210526316</v>
      </c>
      <c r="Q303" s="850">
        <v>494</v>
      </c>
    </row>
    <row r="304" spans="1:17" ht="14.4" customHeight="1" x14ac:dyDescent="0.3">
      <c r="A304" s="831" t="s">
        <v>5522</v>
      </c>
      <c r="B304" s="832" t="s">
        <v>5523</v>
      </c>
      <c r="C304" s="832" t="s">
        <v>3881</v>
      </c>
      <c r="D304" s="832" t="s">
        <v>5546</v>
      </c>
      <c r="E304" s="832" t="s">
        <v>5547</v>
      </c>
      <c r="F304" s="849">
        <v>188</v>
      </c>
      <c r="G304" s="849">
        <v>66928</v>
      </c>
      <c r="H304" s="849">
        <v>1.0219575507711101</v>
      </c>
      <c r="I304" s="849">
        <v>356</v>
      </c>
      <c r="J304" s="849">
        <v>177</v>
      </c>
      <c r="K304" s="849">
        <v>65490</v>
      </c>
      <c r="L304" s="849">
        <v>1</v>
      </c>
      <c r="M304" s="849">
        <v>370</v>
      </c>
      <c r="N304" s="849">
        <v>186</v>
      </c>
      <c r="O304" s="849">
        <v>68820</v>
      </c>
      <c r="P304" s="837">
        <v>1.0508474576271187</v>
      </c>
      <c r="Q304" s="850">
        <v>370</v>
      </c>
    </row>
    <row r="305" spans="1:17" ht="14.4" customHeight="1" x14ac:dyDescent="0.3">
      <c r="A305" s="831" t="s">
        <v>5522</v>
      </c>
      <c r="B305" s="832" t="s">
        <v>5523</v>
      </c>
      <c r="C305" s="832" t="s">
        <v>3881</v>
      </c>
      <c r="D305" s="832" t="s">
        <v>5548</v>
      </c>
      <c r="E305" s="832" t="s">
        <v>5549</v>
      </c>
      <c r="F305" s="849">
        <v>1</v>
      </c>
      <c r="G305" s="849">
        <v>105</v>
      </c>
      <c r="H305" s="849">
        <v>0.94594594594594594</v>
      </c>
      <c r="I305" s="849">
        <v>105</v>
      </c>
      <c r="J305" s="849">
        <v>1</v>
      </c>
      <c r="K305" s="849">
        <v>111</v>
      </c>
      <c r="L305" s="849">
        <v>1</v>
      </c>
      <c r="M305" s="849">
        <v>111</v>
      </c>
      <c r="N305" s="849"/>
      <c r="O305" s="849"/>
      <c r="P305" s="837"/>
      <c r="Q305" s="850"/>
    </row>
    <row r="306" spans="1:17" ht="14.4" customHeight="1" x14ac:dyDescent="0.3">
      <c r="A306" s="831" t="s">
        <v>5522</v>
      </c>
      <c r="B306" s="832" t="s">
        <v>5523</v>
      </c>
      <c r="C306" s="832" t="s">
        <v>3881</v>
      </c>
      <c r="D306" s="832" t="s">
        <v>5550</v>
      </c>
      <c r="E306" s="832" t="s">
        <v>5551</v>
      </c>
      <c r="F306" s="849">
        <v>1</v>
      </c>
      <c r="G306" s="849">
        <v>117</v>
      </c>
      <c r="H306" s="849">
        <v>0.93600000000000005</v>
      </c>
      <c r="I306" s="849">
        <v>117</v>
      </c>
      <c r="J306" s="849">
        <v>1</v>
      </c>
      <c r="K306" s="849">
        <v>125</v>
      </c>
      <c r="L306" s="849">
        <v>1</v>
      </c>
      <c r="M306" s="849">
        <v>125</v>
      </c>
      <c r="N306" s="849"/>
      <c r="O306" s="849"/>
      <c r="P306" s="837"/>
      <c r="Q306" s="850"/>
    </row>
    <row r="307" spans="1:17" ht="14.4" customHeight="1" x14ac:dyDescent="0.3">
      <c r="A307" s="831" t="s">
        <v>5522</v>
      </c>
      <c r="B307" s="832" t="s">
        <v>5523</v>
      </c>
      <c r="C307" s="832" t="s">
        <v>3881</v>
      </c>
      <c r="D307" s="832" t="s">
        <v>5552</v>
      </c>
      <c r="E307" s="832" t="s">
        <v>5553</v>
      </c>
      <c r="F307" s="849">
        <v>1</v>
      </c>
      <c r="G307" s="849">
        <v>463</v>
      </c>
      <c r="H307" s="849">
        <v>0.93535353535353538</v>
      </c>
      <c r="I307" s="849">
        <v>463</v>
      </c>
      <c r="J307" s="849">
        <v>1</v>
      </c>
      <c r="K307" s="849">
        <v>495</v>
      </c>
      <c r="L307" s="849">
        <v>1</v>
      </c>
      <c r="M307" s="849">
        <v>495</v>
      </c>
      <c r="N307" s="849"/>
      <c r="O307" s="849"/>
      <c r="P307" s="837"/>
      <c r="Q307" s="850"/>
    </row>
    <row r="308" spans="1:17" ht="14.4" customHeight="1" x14ac:dyDescent="0.3">
      <c r="A308" s="831" t="s">
        <v>5522</v>
      </c>
      <c r="B308" s="832" t="s">
        <v>5523</v>
      </c>
      <c r="C308" s="832" t="s">
        <v>3881</v>
      </c>
      <c r="D308" s="832" t="s">
        <v>5007</v>
      </c>
      <c r="E308" s="832" t="s">
        <v>5008</v>
      </c>
      <c r="F308" s="849">
        <v>1</v>
      </c>
      <c r="G308" s="849">
        <v>1268</v>
      </c>
      <c r="H308" s="849"/>
      <c r="I308" s="849">
        <v>1268</v>
      </c>
      <c r="J308" s="849"/>
      <c r="K308" s="849"/>
      <c r="L308" s="849"/>
      <c r="M308" s="849"/>
      <c r="N308" s="849">
        <v>1</v>
      </c>
      <c r="O308" s="849">
        <v>1285</v>
      </c>
      <c r="P308" s="837"/>
      <c r="Q308" s="850">
        <v>1285</v>
      </c>
    </row>
    <row r="309" spans="1:17" ht="14.4" customHeight="1" x14ac:dyDescent="0.3">
      <c r="A309" s="831" t="s">
        <v>5522</v>
      </c>
      <c r="B309" s="832" t="s">
        <v>5523</v>
      </c>
      <c r="C309" s="832" t="s">
        <v>3881</v>
      </c>
      <c r="D309" s="832" t="s">
        <v>5554</v>
      </c>
      <c r="E309" s="832" t="s">
        <v>5555</v>
      </c>
      <c r="F309" s="849">
        <v>22</v>
      </c>
      <c r="G309" s="849">
        <v>9614</v>
      </c>
      <c r="H309" s="849">
        <v>2.1083333333333334</v>
      </c>
      <c r="I309" s="849">
        <v>437</v>
      </c>
      <c r="J309" s="849">
        <v>10</v>
      </c>
      <c r="K309" s="849">
        <v>4560</v>
      </c>
      <c r="L309" s="849">
        <v>1</v>
      </c>
      <c r="M309" s="849">
        <v>456</v>
      </c>
      <c r="N309" s="849">
        <v>15</v>
      </c>
      <c r="O309" s="849">
        <v>6840</v>
      </c>
      <c r="P309" s="837">
        <v>1.5</v>
      </c>
      <c r="Q309" s="850">
        <v>456</v>
      </c>
    </row>
    <row r="310" spans="1:17" ht="14.4" customHeight="1" x14ac:dyDescent="0.3">
      <c r="A310" s="831" t="s">
        <v>5522</v>
      </c>
      <c r="B310" s="832" t="s">
        <v>5523</v>
      </c>
      <c r="C310" s="832" t="s">
        <v>3881</v>
      </c>
      <c r="D310" s="832" t="s">
        <v>5556</v>
      </c>
      <c r="E310" s="832" t="s">
        <v>5557</v>
      </c>
      <c r="F310" s="849">
        <v>684</v>
      </c>
      <c r="G310" s="849">
        <v>36936</v>
      </c>
      <c r="H310" s="849">
        <v>0.91761900029812182</v>
      </c>
      <c r="I310" s="849">
        <v>54</v>
      </c>
      <c r="J310" s="849">
        <v>694</v>
      </c>
      <c r="K310" s="849">
        <v>40252</v>
      </c>
      <c r="L310" s="849">
        <v>1</v>
      </c>
      <c r="M310" s="849">
        <v>58</v>
      </c>
      <c r="N310" s="849">
        <v>299</v>
      </c>
      <c r="O310" s="849">
        <v>17342</v>
      </c>
      <c r="P310" s="837">
        <v>0.43083573487031701</v>
      </c>
      <c r="Q310" s="850">
        <v>58</v>
      </c>
    </row>
    <row r="311" spans="1:17" ht="14.4" customHeight="1" x14ac:dyDescent="0.3">
      <c r="A311" s="831" t="s">
        <v>5522</v>
      </c>
      <c r="B311" s="832" t="s">
        <v>5523</v>
      </c>
      <c r="C311" s="832" t="s">
        <v>3881</v>
      </c>
      <c r="D311" s="832" t="s">
        <v>5558</v>
      </c>
      <c r="E311" s="832" t="s">
        <v>5559</v>
      </c>
      <c r="F311" s="849"/>
      <c r="G311" s="849"/>
      <c r="H311" s="849"/>
      <c r="I311" s="849"/>
      <c r="J311" s="849"/>
      <c r="K311" s="849"/>
      <c r="L311" s="849"/>
      <c r="M311" s="849"/>
      <c r="N311" s="849">
        <v>3</v>
      </c>
      <c r="O311" s="849">
        <v>6519</v>
      </c>
      <c r="P311" s="837"/>
      <c r="Q311" s="850">
        <v>2173</v>
      </c>
    </row>
    <row r="312" spans="1:17" ht="14.4" customHeight="1" x14ac:dyDescent="0.3">
      <c r="A312" s="831" t="s">
        <v>5522</v>
      </c>
      <c r="B312" s="832" t="s">
        <v>5523</v>
      </c>
      <c r="C312" s="832" t="s">
        <v>3881</v>
      </c>
      <c r="D312" s="832" t="s">
        <v>5560</v>
      </c>
      <c r="E312" s="832" t="s">
        <v>5561</v>
      </c>
      <c r="F312" s="849">
        <v>449</v>
      </c>
      <c r="G312" s="849">
        <v>75881</v>
      </c>
      <c r="H312" s="849">
        <v>1.2943454157782517</v>
      </c>
      <c r="I312" s="849">
        <v>169</v>
      </c>
      <c r="J312" s="849">
        <v>335</v>
      </c>
      <c r="K312" s="849">
        <v>58625</v>
      </c>
      <c r="L312" s="849">
        <v>1</v>
      </c>
      <c r="M312" s="849">
        <v>175</v>
      </c>
      <c r="N312" s="849">
        <v>466</v>
      </c>
      <c r="O312" s="849">
        <v>82016</v>
      </c>
      <c r="P312" s="837">
        <v>1.3989936034115138</v>
      </c>
      <c r="Q312" s="850">
        <v>176</v>
      </c>
    </row>
    <row r="313" spans="1:17" ht="14.4" customHeight="1" x14ac:dyDescent="0.3">
      <c r="A313" s="831" t="s">
        <v>5522</v>
      </c>
      <c r="B313" s="832" t="s">
        <v>5523</v>
      </c>
      <c r="C313" s="832" t="s">
        <v>3881</v>
      </c>
      <c r="D313" s="832" t="s">
        <v>5562</v>
      </c>
      <c r="E313" s="832" t="s">
        <v>5563</v>
      </c>
      <c r="F313" s="849">
        <v>12</v>
      </c>
      <c r="G313" s="849">
        <v>1956</v>
      </c>
      <c r="H313" s="849">
        <v>1.6534234995773458</v>
      </c>
      <c r="I313" s="849">
        <v>163</v>
      </c>
      <c r="J313" s="849">
        <v>7</v>
      </c>
      <c r="K313" s="849">
        <v>1183</v>
      </c>
      <c r="L313" s="849">
        <v>1</v>
      </c>
      <c r="M313" s="849">
        <v>169</v>
      </c>
      <c r="N313" s="849">
        <v>20</v>
      </c>
      <c r="O313" s="849">
        <v>3400</v>
      </c>
      <c r="P313" s="837">
        <v>2.8740490278951816</v>
      </c>
      <c r="Q313" s="850">
        <v>170</v>
      </c>
    </row>
    <row r="314" spans="1:17" ht="14.4" customHeight="1" x14ac:dyDescent="0.3">
      <c r="A314" s="831" t="s">
        <v>5522</v>
      </c>
      <c r="B314" s="832" t="s">
        <v>5523</v>
      </c>
      <c r="C314" s="832" t="s">
        <v>3881</v>
      </c>
      <c r="D314" s="832" t="s">
        <v>5009</v>
      </c>
      <c r="E314" s="832" t="s">
        <v>5010</v>
      </c>
      <c r="F314" s="849">
        <v>7</v>
      </c>
      <c r="G314" s="849">
        <v>7056</v>
      </c>
      <c r="H314" s="849">
        <v>1.7448071216617211</v>
      </c>
      <c r="I314" s="849">
        <v>1008</v>
      </c>
      <c r="J314" s="849">
        <v>4</v>
      </c>
      <c r="K314" s="849">
        <v>4044</v>
      </c>
      <c r="L314" s="849">
        <v>1</v>
      </c>
      <c r="M314" s="849">
        <v>1011</v>
      </c>
      <c r="N314" s="849">
        <v>4</v>
      </c>
      <c r="O314" s="849">
        <v>4048</v>
      </c>
      <c r="P314" s="837">
        <v>1.0009891196834817</v>
      </c>
      <c r="Q314" s="850">
        <v>1012</v>
      </c>
    </row>
    <row r="315" spans="1:17" ht="14.4" customHeight="1" x14ac:dyDescent="0.3">
      <c r="A315" s="831" t="s">
        <v>5522</v>
      </c>
      <c r="B315" s="832" t="s">
        <v>5523</v>
      </c>
      <c r="C315" s="832" t="s">
        <v>3881</v>
      </c>
      <c r="D315" s="832" t="s">
        <v>5011</v>
      </c>
      <c r="E315" s="832" t="s">
        <v>5012</v>
      </c>
      <c r="F315" s="849">
        <v>7</v>
      </c>
      <c r="G315" s="849">
        <v>15848</v>
      </c>
      <c r="H315" s="849"/>
      <c r="I315" s="849">
        <v>2264</v>
      </c>
      <c r="J315" s="849"/>
      <c r="K315" s="849"/>
      <c r="L315" s="849"/>
      <c r="M315" s="849"/>
      <c r="N315" s="849">
        <v>7</v>
      </c>
      <c r="O315" s="849">
        <v>16079</v>
      </c>
      <c r="P315" s="837"/>
      <c r="Q315" s="850">
        <v>2297</v>
      </c>
    </row>
    <row r="316" spans="1:17" ht="14.4" customHeight="1" x14ac:dyDescent="0.3">
      <c r="A316" s="831" t="s">
        <v>5522</v>
      </c>
      <c r="B316" s="832" t="s">
        <v>5523</v>
      </c>
      <c r="C316" s="832" t="s">
        <v>3881</v>
      </c>
      <c r="D316" s="832" t="s">
        <v>5564</v>
      </c>
      <c r="E316" s="832" t="s">
        <v>5565</v>
      </c>
      <c r="F316" s="849">
        <v>149</v>
      </c>
      <c r="G316" s="849">
        <v>299788</v>
      </c>
      <c r="H316" s="849">
        <v>1.1082325976858527</v>
      </c>
      <c r="I316" s="849">
        <v>2012</v>
      </c>
      <c r="J316" s="849">
        <v>127</v>
      </c>
      <c r="K316" s="849">
        <v>270510</v>
      </c>
      <c r="L316" s="849">
        <v>1</v>
      </c>
      <c r="M316" s="849">
        <v>2130</v>
      </c>
      <c r="N316" s="849">
        <v>38</v>
      </c>
      <c r="O316" s="849">
        <v>80978</v>
      </c>
      <c r="P316" s="837">
        <v>0.29935307382351856</v>
      </c>
      <c r="Q316" s="850">
        <v>2131</v>
      </c>
    </row>
    <row r="317" spans="1:17" ht="14.4" customHeight="1" x14ac:dyDescent="0.3">
      <c r="A317" s="831" t="s">
        <v>5522</v>
      </c>
      <c r="B317" s="832" t="s">
        <v>5523</v>
      </c>
      <c r="C317" s="832" t="s">
        <v>3881</v>
      </c>
      <c r="D317" s="832" t="s">
        <v>5566</v>
      </c>
      <c r="E317" s="832" t="s">
        <v>5567</v>
      </c>
      <c r="F317" s="849">
        <v>1</v>
      </c>
      <c r="G317" s="849">
        <v>226</v>
      </c>
      <c r="H317" s="849">
        <v>0.93388429752066116</v>
      </c>
      <c r="I317" s="849">
        <v>226</v>
      </c>
      <c r="J317" s="849">
        <v>1</v>
      </c>
      <c r="K317" s="849">
        <v>242</v>
      </c>
      <c r="L317" s="849">
        <v>1</v>
      </c>
      <c r="M317" s="849">
        <v>242</v>
      </c>
      <c r="N317" s="849"/>
      <c r="O317" s="849"/>
      <c r="P317" s="837"/>
      <c r="Q317" s="850"/>
    </row>
    <row r="318" spans="1:17" ht="14.4" customHeight="1" x14ac:dyDescent="0.3">
      <c r="A318" s="831" t="s">
        <v>5522</v>
      </c>
      <c r="B318" s="832" t="s">
        <v>5523</v>
      </c>
      <c r="C318" s="832" t="s">
        <v>3881</v>
      </c>
      <c r="D318" s="832" t="s">
        <v>5568</v>
      </c>
      <c r="E318" s="832" t="s">
        <v>5569</v>
      </c>
      <c r="F318" s="849">
        <v>2</v>
      </c>
      <c r="G318" s="849">
        <v>836</v>
      </c>
      <c r="H318" s="849"/>
      <c r="I318" s="849">
        <v>418</v>
      </c>
      <c r="J318" s="849"/>
      <c r="K318" s="849"/>
      <c r="L318" s="849"/>
      <c r="M318" s="849"/>
      <c r="N318" s="849"/>
      <c r="O318" s="849"/>
      <c r="P318" s="837"/>
      <c r="Q318" s="850"/>
    </row>
    <row r="319" spans="1:17" ht="14.4" customHeight="1" x14ac:dyDescent="0.3">
      <c r="A319" s="831" t="s">
        <v>5522</v>
      </c>
      <c r="B319" s="832" t="s">
        <v>5523</v>
      </c>
      <c r="C319" s="832" t="s">
        <v>3881</v>
      </c>
      <c r="D319" s="832" t="s">
        <v>5570</v>
      </c>
      <c r="E319" s="832" t="s">
        <v>5571</v>
      </c>
      <c r="F319" s="849">
        <v>1</v>
      </c>
      <c r="G319" s="849">
        <v>269</v>
      </c>
      <c r="H319" s="849"/>
      <c r="I319" s="849">
        <v>269</v>
      </c>
      <c r="J319" s="849"/>
      <c r="K319" s="849"/>
      <c r="L319" s="849"/>
      <c r="M319" s="849"/>
      <c r="N319" s="849">
        <v>2</v>
      </c>
      <c r="O319" s="849">
        <v>578</v>
      </c>
      <c r="P319" s="837"/>
      <c r="Q319" s="850">
        <v>289</v>
      </c>
    </row>
    <row r="320" spans="1:17" ht="14.4" customHeight="1" x14ac:dyDescent="0.3">
      <c r="A320" s="831" t="s">
        <v>5522</v>
      </c>
      <c r="B320" s="832" t="s">
        <v>5523</v>
      </c>
      <c r="C320" s="832" t="s">
        <v>3881</v>
      </c>
      <c r="D320" s="832" t="s">
        <v>5572</v>
      </c>
      <c r="E320" s="832" t="s">
        <v>5573</v>
      </c>
      <c r="F320" s="849"/>
      <c r="G320" s="849"/>
      <c r="H320" s="849"/>
      <c r="I320" s="849"/>
      <c r="J320" s="849">
        <v>5</v>
      </c>
      <c r="K320" s="849">
        <v>0</v>
      </c>
      <c r="L320" s="849"/>
      <c r="M320" s="849">
        <v>0</v>
      </c>
      <c r="N320" s="849">
        <v>1</v>
      </c>
      <c r="O320" s="849">
        <v>0</v>
      </c>
      <c r="P320" s="837"/>
      <c r="Q320" s="850">
        <v>0</v>
      </c>
    </row>
    <row r="321" spans="1:17" ht="14.4" customHeight="1" x14ac:dyDescent="0.3">
      <c r="A321" s="831" t="s">
        <v>5522</v>
      </c>
      <c r="B321" s="832" t="s">
        <v>5523</v>
      </c>
      <c r="C321" s="832" t="s">
        <v>3881</v>
      </c>
      <c r="D321" s="832" t="s">
        <v>5574</v>
      </c>
      <c r="E321" s="832" t="s">
        <v>5575</v>
      </c>
      <c r="F321" s="849"/>
      <c r="G321" s="849"/>
      <c r="H321" s="849"/>
      <c r="I321" s="849"/>
      <c r="J321" s="849"/>
      <c r="K321" s="849"/>
      <c r="L321" s="849"/>
      <c r="M321" s="849"/>
      <c r="N321" s="849">
        <v>1</v>
      </c>
      <c r="O321" s="849">
        <v>0</v>
      </c>
      <c r="P321" s="837"/>
      <c r="Q321" s="850">
        <v>0</v>
      </c>
    </row>
    <row r="322" spans="1:17" ht="14.4" customHeight="1" x14ac:dyDescent="0.3">
      <c r="A322" s="831" t="s">
        <v>5576</v>
      </c>
      <c r="B322" s="832" t="s">
        <v>5577</v>
      </c>
      <c r="C322" s="832" t="s">
        <v>3881</v>
      </c>
      <c r="D322" s="832" t="s">
        <v>5578</v>
      </c>
      <c r="E322" s="832" t="s">
        <v>5579</v>
      </c>
      <c r="F322" s="849">
        <v>1168</v>
      </c>
      <c r="G322" s="849">
        <v>188048</v>
      </c>
      <c r="H322" s="849">
        <v>0.91419904033602828</v>
      </c>
      <c r="I322" s="849">
        <v>161</v>
      </c>
      <c r="J322" s="849">
        <v>1189</v>
      </c>
      <c r="K322" s="849">
        <v>205697</v>
      </c>
      <c r="L322" s="849">
        <v>1</v>
      </c>
      <c r="M322" s="849">
        <v>173</v>
      </c>
      <c r="N322" s="849">
        <v>1094</v>
      </c>
      <c r="O322" s="849">
        <v>189262</v>
      </c>
      <c r="P322" s="837">
        <v>0.92010092514718256</v>
      </c>
      <c r="Q322" s="850">
        <v>173</v>
      </c>
    </row>
    <row r="323" spans="1:17" ht="14.4" customHeight="1" x14ac:dyDescent="0.3">
      <c r="A323" s="831" t="s">
        <v>5576</v>
      </c>
      <c r="B323" s="832" t="s">
        <v>5577</v>
      </c>
      <c r="C323" s="832" t="s">
        <v>3881</v>
      </c>
      <c r="D323" s="832" t="s">
        <v>5578</v>
      </c>
      <c r="E323" s="832" t="s">
        <v>5580</v>
      </c>
      <c r="F323" s="849">
        <v>340</v>
      </c>
      <c r="G323" s="849">
        <v>54740</v>
      </c>
      <c r="H323" s="849">
        <v>1.0340398201669878</v>
      </c>
      <c r="I323" s="849">
        <v>161</v>
      </c>
      <c r="J323" s="849">
        <v>306</v>
      </c>
      <c r="K323" s="849">
        <v>52938</v>
      </c>
      <c r="L323" s="849">
        <v>1</v>
      </c>
      <c r="M323" s="849">
        <v>173</v>
      </c>
      <c r="N323" s="849">
        <v>336</v>
      </c>
      <c r="O323" s="849">
        <v>58128</v>
      </c>
      <c r="P323" s="837">
        <v>1.0980392156862746</v>
      </c>
      <c r="Q323" s="850">
        <v>173</v>
      </c>
    </row>
    <row r="324" spans="1:17" ht="14.4" customHeight="1" x14ac:dyDescent="0.3">
      <c r="A324" s="831" t="s">
        <v>5576</v>
      </c>
      <c r="B324" s="832" t="s">
        <v>5577</v>
      </c>
      <c r="C324" s="832" t="s">
        <v>3881</v>
      </c>
      <c r="D324" s="832" t="s">
        <v>5581</v>
      </c>
      <c r="E324" s="832" t="s">
        <v>5582</v>
      </c>
      <c r="F324" s="849">
        <v>1</v>
      </c>
      <c r="G324" s="849">
        <v>1169</v>
      </c>
      <c r="H324" s="849"/>
      <c r="I324" s="849">
        <v>1169</v>
      </c>
      <c r="J324" s="849"/>
      <c r="K324" s="849"/>
      <c r="L324" s="849"/>
      <c r="M324" s="849"/>
      <c r="N324" s="849"/>
      <c r="O324" s="849"/>
      <c r="P324" s="837"/>
      <c r="Q324" s="850"/>
    </row>
    <row r="325" spans="1:17" ht="14.4" customHeight="1" x14ac:dyDescent="0.3">
      <c r="A325" s="831" t="s">
        <v>5576</v>
      </c>
      <c r="B325" s="832" t="s">
        <v>5577</v>
      </c>
      <c r="C325" s="832" t="s">
        <v>3881</v>
      </c>
      <c r="D325" s="832" t="s">
        <v>5583</v>
      </c>
      <c r="E325" s="832" t="s">
        <v>5584</v>
      </c>
      <c r="F325" s="849">
        <v>83</v>
      </c>
      <c r="G325" s="849">
        <v>3320</v>
      </c>
      <c r="H325" s="849">
        <v>1.3060582218725414</v>
      </c>
      <c r="I325" s="849">
        <v>40</v>
      </c>
      <c r="J325" s="849">
        <v>62</v>
      </c>
      <c r="K325" s="849">
        <v>2542</v>
      </c>
      <c r="L325" s="849">
        <v>1</v>
      </c>
      <c r="M325" s="849">
        <v>41</v>
      </c>
      <c r="N325" s="849">
        <v>60</v>
      </c>
      <c r="O325" s="849">
        <v>2760</v>
      </c>
      <c r="P325" s="837">
        <v>1.085759244689221</v>
      </c>
      <c r="Q325" s="850">
        <v>46</v>
      </c>
    </row>
    <row r="326" spans="1:17" ht="14.4" customHeight="1" x14ac:dyDescent="0.3">
      <c r="A326" s="831" t="s">
        <v>5576</v>
      </c>
      <c r="B326" s="832" t="s">
        <v>5577</v>
      </c>
      <c r="C326" s="832" t="s">
        <v>3881</v>
      </c>
      <c r="D326" s="832" t="s">
        <v>5498</v>
      </c>
      <c r="E326" s="832" t="s">
        <v>5585</v>
      </c>
      <c r="F326" s="849">
        <v>6</v>
      </c>
      <c r="G326" s="849">
        <v>2298</v>
      </c>
      <c r="H326" s="849">
        <v>0.99739583333333337</v>
      </c>
      <c r="I326" s="849">
        <v>383</v>
      </c>
      <c r="J326" s="849">
        <v>6</v>
      </c>
      <c r="K326" s="849">
        <v>2304</v>
      </c>
      <c r="L326" s="849">
        <v>1</v>
      </c>
      <c r="M326" s="849">
        <v>384</v>
      </c>
      <c r="N326" s="849">
        <v>21</v>
      </c>
      <c r="O326" s="849">
        <v>7287</v>
      </c>
      <c r="P326" s="837">
        <v>3.1627604166666665</v>
      </c>
      <c r="Q326" s="850">
        <v>347</v>
      </c>
    </row>
    <row r="327" spans="1:17" ht="14.4" customHeight="1" x14ac:dyDescent="0.3">
      <c r="A327" s="831" t="s">
        <v>5576</v>
      </c>
      <c r="B327" s="832" t="s">
        <v>5577</v>
      </c>
      <c r="C327" s="832" t="s">
        <v>3881</v>
      </c>
      <c r="D327" s="832" t="s">
        <v>5498</v>
      </c>
      <c r="E327" s="832" t="s">
        <v>5499</v>
      </c>
      <c r="F327" s="849">
        <v>1</v>
      </c>
      <c r="G327" s="849">
        <v>383</v>
      </c>
      <c r="H327" s="849"/>
      <c r="I327" s="849">
        <v>383</v>
      </c>
      <c r="J327" s="849"/>
      <c r="K327" s="849"/>
      <c r="L327" s="849"/>
      <c r="M327" s="849"/>
      <c r="N327" s="849">
        <v>3</v>
      </c>
      <c r="O327" s="849">
        <v>1041</v>
      </c>
      <c r="P327" s="837"/>
      <c r="Q327" s="850">
        <v>347</v>
      </c>
    </row>
    <row r="328" spans="1:17" ht="14.4" customHeight="1" x14ac:dyDescent="0.3">
      <c r="A328" s="831" t="s">
        <v>5576</v>
      </c>
      <c r="B328" s="832" t="s">
        <v>5577</v>
      </c>
      <c r="C328" s="832" t="s">
        <v>3881</v>
      </c>
      <c r="D328" s="832" t="s">
        <v>5586</v>
      </c>
      <c r="E328" s="832" t="s">
        <v>5587</v>
      </c>
      <c r="F328" s="849"/>
      <c r="G328" s="849"/>
      <c r="H328" s="849"/>
      <c r="I328" s="849"/>
      <c r="J328" s="849"/>
      <c r="K328" s="849"/>
      <c r="L328" s="849"/>
      <c r="M328" s="849"/>
      <c r="N328" s="849">
        <v>8</v>
      </c>
      <c r="O328" s="849">
        <v>408</v>
      </c>
      <c r="P328" s="837"/>
      <c r="Q328" s="850">
        <v>51</v>
      </c>
    </row>
    <row r="329" spans="1:17" ht="14.4" customHeight="1" x14ac:dyDescent="0.3">
      <c r="A329" s="831" t="s">
        <v>5576</v>
      </c>
      <c r="B329" s="832" t="s">
        <v>5577</v>
      </c>
      <c r="C329" s="832" t="s">
        <v>3881</v>
      </c>
      <c r="D329" s="832" t="s">
        <v>5588</v>
      </c>
      <c r="E329" s="832" t="s">
        <v>5589</v>
      </c>
      <c r="F329" s="849">
        <v>3</v>
      </c>
      <c r="G329" s="849">
        <v>1335</v>
      </c>
      <c r="H329" s="849"/>
      <c r="I329" s="849">
        <v>445</v>
      </c>
      <c r="J329" s="849"/>
      <c r="K329" s="849"/>
      <c r="L329" s="849"/>
      <c r="M329" s="849"/>
      <c r="N329" s="849">
        <v>23</v>
      </c>
      <c r="O329" s="849">
        <v>8671</v>
      </c>
      <c r="P329" s="837"/>
      <c r="Q329" s="850">
        <v>377</v>
      </c>
    </row>
    <row r="330" spans="1:17" ht="14.4" customHeight="1" x14ac:dyDescent="0.3">
      <c r="A330" s="831" t="s">
        <v>5576</v>
      </c>
      <c r="B330" s="832" t="s">
        <v>5577</v>
      </c>
      <c r="C330" s="832" t="s">
        <v>3881</v>
      </c>
      <c r="D330" s="832" t="s">
        <v>5590</v>
      </c>
      <c r="E330" s="832" t="s">
        <v>5591</v>
      </c>
      <c r="F330" s="849">
        <v>93</v>
      </c>
      <c r="G330" s="849">
        <v>3813</v>
      </c>
      <c r="H330" s="849">
        <v>1.2436399217221135</v>
      </c>
      <c r="I330" s="849">
        <v>41</v>
      </c>
      <c r="J330" s="849">
        <v>73</v>
      </c>
      <c r="K330" s="849">
        <v>3066</v>
      </c>
      <c r="L330" s="849">
        <v>1</v>
      </c>
      <c r="M330" s="849">
        <v>42</v>
      </c>
      <c r="N330" s="849">
        <v>60</v>
      </c>
      <c r="O330" s="849">
        <v>2040</v>
      </c>
      <c r="P330" s="837">
        <v>0.66536203522504889</v>
      </c>
      <c r="Q330" s="850">
        <v>34</v>
      </c>
    </row>
    <row r="331" spans="1:17" ht="14.4" customHeight="1" x14ac:dyDescent="0.3">
      <c r="A331" s="831" t="s">
        <v>5576</v>
      </c>
      <c r="B331" s="832" t="s">
        <v>5577</v>
      </c>
      <c r="C331" s="832" t="s">
        <v>3881</v>
      </c>
      <c r="D331" s="832" t="s">
        <v>5592</v>
      </c>
      <c r="E331" s="832" t="s">
        <v>5593</v>
      </c>
      <c r="F331" s="849">
        <v>8</v>
      </c>
      <c r="G331" s="849">
        <v>3928</v>
      </c>
      <c r="H331" s="849">
        <v>2.6612466124661247</v>
      </c>
      <c r="I331" s="849">
        <v>491</v>
      </c>
      <c r="J331" s="849">
        <v>3</v>
      </c>
      <c r="K331" s="849">
        <v>1476</v>
      </c>
      <c r="L331" s="849">
        <v>1</v>
      </c>
      <c r="M331" s="849">
        <v>492</v>
      </c>
      <c r="N331" s="849">
        <v>1</v>
      </c>
      <c r="O331" s="849">
        <v>524</v>
      </c>
      <c r="P331" s="837">
        <v>0.35501355013550134</v>
      </c>
      <c r="Q331" s="850">
        <v>524</v>
      </c>
    </row>
    <row r="332" spans="1:17" ht="14.4" customHeight="1" x14ac:dyDescent="0.3">
      <c r="A332" s="831" t="s">
        <v>5576</v>
      </c>
      <c r="B332" s="832" t="s">
        <v>5577</v>
      </c>
      <c r="C332" s="832" t="s">
        <v>3881</v>
      </c>
      <c r="D332" s="832" t="s">
        <v>5594</v>
      </c>
      <c r="E332" s="832" t="s">
        <v>5595</v>
      </c>
      <c r="F332" s="849">
        <v>46</v>
      </c>
      <c r="G332" s="849">
        <v>1426</v>
      </c>
      <c r="H332" s="849">
        <v>4.5999999999999996</v>
      </c>
      <c r="I332" s="849">
        <v>31</v>
      </c>
      <c r="J332" s="849">
        <v>10</v>
      </c>
      <c r="K332" s="849">
        <v>310</v>
      </c>
      <c r="L332" s="849">
        <v>1</v>
      </c>
      <c r="M332" s="849">
        <v>31</v>
      </c>
      <c r="N332" s="849">
        <v>7</v>
      </c>
      <c r="O332" s="849">
        <v>399</v>
      </c>
      <c r="P332" s="837">
        <v>1.2870967741935484</v>
      </c>
      <c r="Q332" s="850">
        <v>57</v>
      </c>
    </row>
    <row r="333" spans="1:17" ht="14.4" customHeight="1" x14ac:dyDescent="0.3">
      <c r="A333" s="831" t="s">
        <v>5576</v>
      </c>
      <c r="B333" s="832" t="s">
        <v>5577</v>
      </c>
      <c r="C333" s="832" t="s">
        <v>3881</v>
      </c>
      <c r="D333" s="832" t="s">
        <v>5596</v>
      </c>
      <c r="E333" s="832" t="s">
        <v>5597</v>
      </c>
      <c r="F333" s="849">
        <v>5</v>
      </c>
      <c r="G333" s="849">
        <v>1035</v>
      </c>
      <c r="H333" s="849"/>
      <c r="I333" s="849">
        <v>207</v>
      </c>
      <c r="J333" s="849"/>
      <c r="K333" s="849"/>
      <c r="L333" s="849"/>
      <c r="M333" s="849"/>
      <c r="N333" s="849"/>
      <c r="O333" s="849"/>
      <c r="P333" s="837"/>
      <c r="Q333" s="850"/>
    </row>
    <row r="334" spans="1:17" ht="14.4" customHeight="1" x14ac:dyDescent="0.3">
      <c r="A334" s="831" t="s">
        <v>5576</v>
      </c>
      <c r="B334" s="832" t="s">
        <v>5577</v>
      </c>
      <c r="C334" s="832" t="s">
        <v>3881</v>
      </c>
      <c r="D334" s="832" t="s">
        <v>5598</v>
      </c>
      <c r="E334" s="832" t="s">
        <v>5599</v>
      </c>
      <c r="F334" s="849">
        <v>5</v>
      </c>
      <c r="G334" s="849">
        <v>1900</v>
      </c>
      <c r="H334" s="849"/>
      <c r="I334" s="849">
        <v>380</v>
      </c>
      <c r="J334" s="849"/>
      <c r="K334" s="849"/>
      <c r="L334" s="849"/>
      <c r="M334" s="849"/>
      <c r="N334" s="849"/>
      <c r="O334" s="849"/>
      <c r="P334" s="837"/>
      <c r="Q334" s="850"/>
    </row>
    <row r="335" spans="1:17" ht="14.4" customHeight="1" x14ac:dyDescent="0.3">
      <c r="A335" s="831" t="s">
        <v>5576</v>
      </c>
      <c r="B335" s="832" t="s">
        <v>5577</v>
      </c>
      <c r="C335" s="832" t="s">
        <v>3881</v>
      </c>
      <c r="D335" s="832" t="s">
        <v>5600</v>
      </c>
      <c r="E335" s="832" t="s">
        <v>5601</v>
      </c>
      <c r="F335" s="849">
        <v>4</v>
      </c>
      <c r="G335" s="849">
        <v>412</v>
      </c>
      <c r="H335" s="849">
        <v>2</v>
      </c>
      <c r="I335" s="849">
        <v>103</v>
      </c>
      <c r="J335" s="849">
        <v>2</v>
      </c>
      <c r="K335" s="849">
        <v>206</v>
      </c>
      <c r="L335" s="849">
        <v>1</v>
      </c>
      <c r="M335" s="849">
        <v>103</v>
      </c>
      <c r="N335" s="849">
        <v>1</v>
      </c>
      <c r="O335" s="849">
        <v>65</v>
      </c>
      <c r="P335" s="837">
        <v>0.3155339805825243</v>
      </c>
      <c r="Q335" s="850">
        <v>65</v>
      </c>
    </row>
    <row r="336" spans="1:17" ht="14.4" customHeight="1" x14ac:dyDescent="0.3">
      <c r="A336" s="831" t="s">
        <v>5576</v>
      </c>
      <c r="B336" s="832" t="s">
        <v>5577</v>
      </c>
      <c r="C336" s="832" t="s">
        <v>3881</v>
      </c>
      <c r="D336" s="832" t="s">
        <v>5602</v>
      </c>
      <c r="E336" s="832" t="s">
        <v>5603</v>
      </c>
      <c r="F336" s="849">
        <v>437</v>
      </c>
      <c r="G336" s="849">
        <v>50692</v>
      </c>
      <c r="H336" s="849">
        <v>0.96927283504464712</v>
      </c>
      <c r="I336" s="849">
        <v>116</v>
      </c>
      <c r="J336" s="849">
        <v>447</v>
      </c>
      <c r="K336" s="849">
        <v>52299</v>
      </c>
      <c r="L336" s="849">
        <v>1</v>
      </c>
      <c r="M336" s="849">
        <v>117</v>
      </c>
      <c r="N336" s="849">
        <v>460</v>
      </c>
      <c r="O336" s="849">
        <v>62560</v>
      </c>
      <c r="P336" s="837">
        <v>1.1961987800913976</v>
      </c>
      <c r="Q336" s="850">
        <v>136</v>
      </c>
    </row>
    <row r="337" spans="1:17" ht="14.4" customHeight="1" x14ac:dyDescent="0.3">
      <c r="A337" s="831" t="s">
        <v>5576</v>
      </c>
      <c r="B337" s="832" t="s">
        <v>5577</v>
      </c>
      <c r="C337" s="832" t="s">
        <v>3881</v>
      </c>
      <c r="D337" s="832" t="s">
        <v>5604</v>
      </c>
      <c r="E337" s="832" t="s">
        <v>5605</v>
      </c>
      <c r="F337" s="849">
        <v>274</v>
      </c>
      <c r="G337" s="849">
        <v>23290</v>
      </c>
      <c r="H337" s="849">
        <v>0.93406593406593408</v>
      </c>
      <c r="I337" s="849">
        <v>85</v>
      </c>
      <c r="J337" s="849">
        <v>274</v>
      </c>
      <c r="K337" s="849">
        <v>24934</v>
      </c>
      <c r="L337" s="849">
        <v>1</v>
      </c>
      <c r="M337" s="849">
        <v>91</v>
      </c>
      <c r="N337" s="849">
        <v>250</v>
      </c>
      <c r="O337" s="849">
        <v>22750</v>
      </c>
      <c r="P337" s="837">
        <v>0.91240875912408759</v>
      </c>
      <c r="Q337" s="850">
        <v>91</v>
      </c>
    </row>
    <row r="338" spans="1:17" ht="14.4" customHeight="1" x14ac:dyDescent="0.3">
      <c r="A338" s="831" t="s">
        <v>5576</v>
      </c>
      <c r="B338" s="832" t="s">
        <v>5577</v>
      </c>
      <c r="C338" s="832" t="s">
        <v>3881</v>
      </c>
      <c r="D338" s="832" t="s">
        <v>5606</v>
      </c>
      <c r="E338" s="832" t="s">
        <v>5607</v>
      </c>
      <c r="F338" s="849">
        <v>4</v>
      </c>
      <c r="G338" s="849">
        <v>392</v>
      </c>
      <c r="H338" s="849">
        <v>1.3198653198653199</v>
      </c>
      <c r="I338" s="849">
        <v>98</v>
      </c>
      <c r="J338" s="849">
        <v>3</v>
      </c>
      <c r="K338" s="849">
        <v>297</v>
      </c>
      <c r="L338" s="849">
        <v>1</v>
      </c>
      <c r="M338" s="849">
        <v>99</v>
      </c>
      <c r="N338" s="849">
        <v>6</v>
      </c>
      <c r="O338" s="849">
        <v>822</v>
      </c>
      <c r="P338" s="837">
        <v>2.7676767676767677</v>
      </c>
      <c r="Q338" s="850">
        <v>137</v>
      </c>
    </row>
    <row r="339" spans="1:17" ht="14.4" customHeight="1" x14ac:dyDescent="0.3">
      <c r="A339" s="831" t="s">
        <v>5576</v>
      </c>
      <c r="B339" s="832" t="s">
        <v>5577</v>
      </c>
      <c r="C339" s="832" t="s">
        <v>3881</v>
      </c>
      <c r="D339" s="832" t="s">
        <v>5608</v>
      </c>
      <c r="E339" s="832" t="s">
        <v>5609</v>
      </c>
      <c r="F339" s="849">
        <v>29</v>
      </c>
      <c r="G339" s="849">
        <v>609</v>
      </c>
      <c r="H339" s="849">
        <v>0.87878787878787878</v>
      </c>
      <c r="I339" s="849">
        <v>21</v>
      </c>
      <c r="J339" s="849">
        <v>33</v>
      </c>
      <c r="K339" s="849">
        <v>693</v>
      </c>
      <c r="L339" s="849">
        <v>1</v>
      </c>
      <c r="M339" s="849">
        <v>21</v>
      </c>
      <c r="N339" s="849">
        <v>24</v>
      </c>
      <c r="O339" s="849">
        <v>1584</v>
      </c>
      <c r="P339" s="837">
        <v>2.2857142857142856</v>
      </c>
      <c r="Q339" s="850">
        <v>66</v>
      </c>
    </row>
    <row r="340" spans="1:17" ht="14.4" customHeight="1" x14ac:dyDescent="0.3">
      <c r="A340" s="831" t="s">
        <v>5576</v>
      </c>
      <c r="B340" s="832" t="s">
        <v>5577</v>
      </c>
      <c r="C340" s="832" t="s">
        <v>3881</v>
      </c>
      <c r="D340" s="832" t="s">
        <v>5507</v>
      </c>
      <c r="E340" s="832" t="s">
        <v>5610</v>
      </c>
      <c r="F340" s="849">
        <v>21</v>
      </c>
      <c r="G340" s="849">
        <v>10227</v>
      </c>
      <c r="H340" s="849">
        <v>1.0478483606557376</v>
      </c>
      <c r="I340" s="849">
        <v>487</v>
      </c>
      <c r="J340" s="849">
        <v>20</v>
      </c>
      <c r="K340" s="849">
        <v>9760</v>
      </c>
      <c r="L340" s="849">
        <v>1</v>
      </c>
      <c r="M340" s="849">
        <v>488</v>
      </c>
      <c r="N340" s="849">
        <v>3</v>
      </c>
      <c r="O340" s="849">
        <v>984</v>
      </c>
      <c r="P340" s="837">
        <v>0.10081967213114754</v>
      </c>
      <c r="Q340" s="850">
        <v>328</v>
      </c>
    </row>
    <row r="341" spans="1:17" ht="14.4" customHeight="1" x14ac:dyDescent="0.3">
      <c r="A341" s="831" t="s">
        <v>5576</v>
      </c>
      <c r="B341" s="832" t="s">
        <v>5577</v>
      </c>
      <c r="C341" s="832" t="s">
        <v>3881</v>
      </c>
      <c r="D341" s="832" t="s">
        <v>5611</v>
      </c>
      <c r="E341" s="832" t="s">
        <v>5612</v>
      </c>
      <c r="F341" s="849">
        <v>55</v>
      </c>
      <c r="G341" s="849">
        <v>2255</v>
      </c>
      <c r="H341" s="849">
        <v>1.4473684210526316</v>
      </c>
      <c r="I341" s="849">
        <v>41</v>
      </c>
      <c r="J341" s="849">
        <v>38</v>
      </c>
      <c r="K341" s="849">
        <v>1558</v>
      </c>
      <c r="L341" s="849">
        <v>1</v>
      </c>
      <c r="M341" s="849">
        <v>41</v>
      </c>
      <c r="N341" s="849">
        <v>27</v>
      </c>
      <c r="O341" s="849">
        <v>1377</v>
      </c>
      <c r="P341" s="837">
        <v>0.8838254172015404</v>
      </c>
      <c r="Q341" s="850">
        <v>51</v>
      </c>
    </row>
    <row r="342" spans="1:17" ht="14.4" customHeight="1" x14ac:dyDescent="0.3">
      <c r="A342" s="831" t="s">
        <v>5576</v>
      </c>
      <c r="B342" s="832" t="s">
        <v>5577</v>
      </c>
      <c r="C342" s="832" t="s">
        <v>3881</v>
      </c>
      <c r="D342" s="832" t="s">
        <v>5613</v>
      </c>
      <c r="E342" s="832" t="s">
        <v>5614</v>
      </c>
      <c r="F342" s="849">
        <v>1</v>
      </c>
      <c r="G342" s="849">
        <v>608</v>
      </c>
      <c r="H342" s="849">
        <v>0.49511400651465798</v>
      </c>
      <c r="I342" s="849">
        <v>608</v>
      </c>
      <c r="J342" s="849">
        <v>2</v>
      </c>
      <c r="K342" s="849">
        <v>1228</v>
      </c>
      <c r="L342" s="849">
        <v>1</v>
      </c>
      <c r="M342" s="849">
        <v>614</v>
      </c>
      <c r="N342" s="849">
        <v>2</v>
      </c>
      <c r="O342" s="849">
        <v>1224</v>
      </c>
      <c r="P342" s="837">
        <v>0.99674267100977199</v>
      </c>
      <c r="Q342" s="850">
        <v>612</v>
      </c>
    </row>
    <row r="343" spans="1:17" ht="14.4" customHeight="1" x14ac:dyDescent="0.3">
      <c r="A343" s="831" t="s">
        <v>5576</v>
      </c>
      <c r="B343" s="832" t="s">
        <v>5577</v>
      </c>
      <c r="C343" s="832" t="s">
        <v>3881</v>
      </c>
      <c r="D343" s="832" t="s">
        <v>5613</v>
      </c>
      <c r="E343" s="832" t="s">
        <v>5615</v>
      </c>
      <c r="F343" s="849">
        <v>1</v>
      </c>
      <c r="G343" s="849">
        <v>608</v>
      </c>
      <c r="H343" s="849"/>
      <c r="I343" s="849">
        <v>608</v>
      </c>
      <c r="J343" s="849"/>
      <c r="K343" s="849"/>
      <c r="L343" s="849"/>
      <c r="M343" s="849"/>
      <c r="N343" s="849"/>
      <c r="O343" s="849"/>
      <c r="P343" s="837"/>
      <c r="Q343" s="850"/>
    </row>
    <row r="344" spans="1:17" ht="14.4" customHeight="1" x14ac:dyDescent="0.3">
      <c r="A344" s="831" t="s">
        <v>5576</v>
      </c>
      <c r="B344" s="832" t="s">
        <v>5577</v>
      </c>
      <c r="C344" s="832" t="s">
        <v>3881</v>
      </c>
      <c r="D344" s="832" t="s">
        <v>5616</v>
      </c>
      <c r="E344" s="832" t="s">
        <v>5617</v>
      </c>
      <c r="F344" s="849"/>
      <c r="G344" s="849"/>
      <c r="H344" s="849"/>
      <c r="I344" s="849"/>
      <c r="J344" s="849"/>
      <c r="K344" s="849"/>
      <c r="L344" s="849"/>
      <c r="M344" s="849"/>
      <c r="N344" s="849">
        <v>1</v>
      </c>
      <c r="O344" s="849">
        <v>825</v>
      </c>
      <c r="P344" s="837"/>
      <c r="Q344" s="850">
        <v>825</v>
      </c>
    </row>
    <row r="345" spans="1:17" ht="14.4" customHeight="1" x14ac:dyDescent="0.3">
      <c r="A345" s="831" t="s">
        <v>5576</v>
      </c>
      <c r="B345" s="832" t="s">
        <v>5577</v>
      </c>
      <c r="C345" s="832" t="s">
        <v>3881</v>
      </c>
      <c r="D345" s="832" t="s">
        <v>5618</v>
      </c>
      <c r="E345" s="832" t="s">
        <v>5619</v>
      </c>
      <c r="F345" s="849"/>
      <c r="G345" s="849"/>
      <c r="H345" s="849"/>
      <c r="I345" s="849"/>
      <c r="J345" s="849"/>
      <c r="K345" s="849"/>
      <c r="L345" s="849"/>
      <c r="M345" s="849"/>
      <c r="N345" s="849">
        <v>3</v>
      </c>
      <c r="O345" s="849">
        <v>726</v>
      </c>
      <c r="P345" s="837"/>
      <c r="Q345" s="850">
        <v>242</v>
      </c>
    </row>
    <row r="346" spans="1:17" ht="14.4" customHeight="1" x14ac:dyDescent="0.3">
      <c r="A346" s="831" t="s">
        <v>5576</v>
      </c>
      <c r="B346" s="832" t="s">
        <v>5577</v>
      </c>
      <c r="C346" s="832" t="s">
        <v>3881</v>
      </c>
      <c r="D346" s="832" t="s">
        <v>5620</v>
      </c>
      <c r="E346" s="832" t="s">
        <v>5621</v>
      </c>
      <c r="F346" s="849"/>
      <c r="G346" s="849"/>
      <c r="H346" s="849"/>
      <c r="I346" s="849"/>
      <c r="J346" s="849"/>
      <c r="K346" s="849"/>
      <c r="L346" s="849"/>
      <c r="M346" s="849"/>
      <c r="N346" s="849">
        <v>65</v>
      </c>
      <c r="O346" s="849">
        <v>16900</v>
      </c>
      <c r="P346" s="837"/>
      <c r="Q346" s="850">
        <v>260</v>
      </c>
    </row>
    <row r="347" spans="1:17" ht="14.4" customHeight="1" x14ac:dyDescent="0.3">
      <c r="A347" s="831" t="s">
        <v>5622</v>
      </c>
      <c r="B347" s="832" t="s">
        <v>5623</v>
      </c>
      <c r="C347" s="832" t="s">
        <v>3881</v>
      </c>
      <c r="D347" s="832" t="s">
        <v>5624</v>
      </c>
      <c r="E347" s="832" t="s">
        <v>5625</v>
      </c>
      <c r="F347" s="849">
        <v>1</v>
      </c>
      <c r="G347" s="849">
        <v>3881</v>
      </c>
      <c r="H347" s="849"/>
      <c r="I347" s="849">
        <v>3881</v>
      </c>
      <c r="J347" s="849"/>
      <c r="K347" s="849"/>
      <c r="L347" s="849"/>
      <c r="M347" s="849"/>
      <c r="N347" s="849"/>
      <c r="O347" s="849"/>
      <c r="P347" s="837"/>
      <c r="Q347" s="850"/>
    </row>
    <row r="348" spans="1:17" ht="14.4" customHeight="1" x14ac:dyDescent="0.3">
      <c r="A348" s="831" t="s">
        <v>5622</v>
      </c>
      <c r="B348" s="832" t="s">
        <v>5623</v>
      </c>
      <c r="C348" s="832" t="s">
        <v>3881</v>
      </c>
      <c r="D348" s="832" t="s">
        <v>5626</v>
      </c>
      <c r="E348" s="832" t="s">
        <v>5627</v>
      </c>
      <c r="F348" s="849">
        <v>1</v>
      </c>
      <c r="G348" s="849">
        <v>812</v>
      </c>
      <c r="H348" s="849"/>
      <c r="I348" s="849">
        <v>812</v>
      </c>
      <c r="J348" s="849"/>
      <c r="K348" s="849"/>
      <c r="L348" s="849"/>
      <c r="M348" s="849"/>
      <c r="N348" s="849"/>
      <c r="O348" s="849"/>
      <c r="P348" s="837"/>
      <c r="Q348" s="850"/>
    </row>
    <row r="349" spans="1:17" ht="14.4" customHeight="1" x14ac:dyDescent="0.3">
      <c r="A349" s="831" t="s">
        <v>5622</v>
      </c>
      <c r="B349" s="832" t="s">
        <v>5623</v>
      </c>
      <c r="C349" s="832" t="s">
        <v>3881</v>
      </c>
      <c r="D349" s="832" t="s">
        <v>5628</v>
      </c>
      <c r="E349" s="832" t="s">
        <v>5629</v>
      </c>
      <c r="F349" s="849">
        <v>1</v>
      </c>
      <c r="G349" s="849">
        <v>812</v>
      </c>
      <c r="H349" s="849"/>
      <c r="I349" s="849">
        <v>812</v>
      </c>
      <c r="J349" s="849"/>
      <c r="K349" s="849"/>
      <c r="L349" s="849"/>
      <c r="M349" s="849"/>
      <c r="N349" s="849"/>
      <c r="O349" s="849"/>
      <c r="P349" s="837"/>
      <c r="Q349" s="850"/>
    </row>
    <row r="350" spans="1:17" ht="14.4" customHeight="1" x14ac:dyDescent="0.3">
      <c r="A350" s="831" t="s">
        <v>5622</v>
      </c>
      <c r="B350" s="832" t="s">
        <v>5623</v>
      </c>
      <c r="C350" s="832" t="s">
        <v>3881</v>
      </c>
      <c r="D350" s="832" t="s">
        <v>5116</v>
      </c>
      <c r="E350" s="832" t="s">
        <v>5117</v>
      </c>
      <c r="F350" s="849">
        <v>1</v>
      </c>
      <c r="G350" s="849">
        <v>167</v>
      </c>
      <c r="H350" s="849"/>
      <c r="I350" s="849">
        <v>167</v>
      </c>
      <c r="J350" s="849"/>
      <c r="K350" s="849"/>
      <c r="L350" s="849"/>
      <c r="M350" s="849"/>
      <c r="N350" s="849"/>
      <c r="O350" s="849"/>
      <c r="P350" s="837"/>
      <c r="Q350" s="850"/>
    </row>
    <row r="351" spans="1:17" ht="14.4" customHeight="1" x14ac:dyDescent="0.3">
      <c r="A351" s="831" t="s">
        <v>5622</v>
      </c>
      <c r="B351" s="832" t="s">
        <v>5623</v>
      </c>
      <c r="C351" s="832" t="s">
        <v>3881</v>
      </c>
      <c r="D351" s="832" t="s">
        <v>5120</v>
      </c>
      <c r="E351" s="832" t="s">
        <v>5121</v>
      </c>
      <c r="F351" s="849">
        <v>1</v>
      </c>
      <c r="G351" s="849">
        <v>173</v>
      </c>
      <c r="H351" s="849"/>
      <c r="I351" s="849">
        <v>173</v>
      </c>
      <c r="J351" s="849"/>
      <c r="K351" s="849"/>
      <c r="L351" s="849"/>
      <c r="M351" s="849"/>
      <c r="N351" s="849"/>
      <c r="O351" s="849"/>
      <c r="P351" s="837"/>
      <c r="Q351" s="850"/>
    </row>
    <row r="352" spans="1:17" ht="14.4" customHeight="1" x14ac:dyDescent="0.3">
      <c r="A352" s="831" t="s">
        <v>5622</v>
      </c>
      <c r="B352" s="832" t="s">
        <v>5623</v>
      </c>
      <c r="C352" s="832" t="s">
        <v>3881</v>
      </c>
      <c r="D352" s="832" t="s">
        <v>5630</v>
      </c>
      <c r="E352" s="832" t="s">
        <v>5631</v>
      </c>
      <c r="F352" s="849">
        <v>1</v>
      </c>
      <c r="G352" s="849">
        <v>547</v>
      </c>
      <c r="H352" s="849"/>
      <c r="I352" s="849">
        <v>547</v>
      </c>
      <c r="J352" s="849"/>
      <c r="K352" s="849"/>
      <c r="L352" s="849"/>
      <c r="M352" s="849"/>
      <c r="N352" s="849"/>
      <c r="O352" s="849"/>
      <c r="P352" s="837"/>
      <c r="Q352" s="850"/>
    </row>
    <row r="353" spans="1:17" ht="14.4" customHeight="1" x14ac:dyDescent="0.3">
      <c r="A353" s="831" t="s">
        <v>5622</v>
      </c>
      <c r="B353" s="832" t="s">
        <v>5623</v>
      </c>
      <c r="C353" s="832" t="s">
        <v>3881</v>
      </c>
      <c r="D353" s="832" t="s">
        <v>5632</v>
      </c>
      <c r="E353" s="832" t="s">
        <v>5633</v>
      </c>
      <c r="F353" s="849">
        <v>1</v>
      </c>
      <c r="G353" s="849">
        <v>347</v>
      </c>
      <c r="H353" s="849"/>
      <c r="I353" s="849">
        <v>347</v>
      </c>
      <c r="J353" s="849"/>
      <c r="K353" s="849"/>
      <c r="L353" s="849"/>
      <c r="M353" s="849"/>
      <c r="N353" s="849"/>
      <c r="O353" s="849"/>
      <c r="P353" s="837"/>
      <c r="Q353" s="850"/>
    </row>
    <row r="354" spans="1:17" ht="14.4" customHeight="1" x14ac:dyDescent="0.3">
      <c r="A354" s="831" t="s">
        <v>5622</v>
      </c>
      <c r="B354" s="832" t="s">
        <v>5623</v>
      </c>
      <c r="C354" s="832" t="s">
        <v>3881</v>
      </c>
      <c r="D354" s="832" t="s">
        <v>5634</v>
      </c>
      <c r="E354" s="832" t="s">
        <v>5635</v>
      </c>
      <c r="F354" s="849">
        <v>1</v>
      </c>
      <c r="G354" s="849">
        <v>219</v>
      </c>
      <c r="H354" s="849"/>
      <c r="I354" s="849">
        <v>219</v>
      </c>
      <c r="J354" s="849"/>
      <c r="K354" s="849"/>
      <c r="L354" s="849"/>
      <c r="M354" s="849"/>
      <c r="N354" s="849"/>
      <c r="O354" s="849"/>
      <c r="P354" s="837"/>
      <c r="Q354" s="850"/>
    </row>
    <row r="355" spans="1:17" ht="14.4" customHeight="1" x14ac:dyDescent="0.3">
      <c r="A355" s="831" t="s">
        <v>5622</v>
      </c>
      <c r="B355" s="832" t="s">
        <v>5623</v>
      </c>
      <c r="C355" s="832" t="s">
        <v>3881</v>
      </c>
      <c r="D355" s="832" t="s">
        <v>5034</v>
      </c>
      <c r="E355" s="832" t="s">
        <v>5035</v>
      </c>
      <c r="F355" s="849">
        <v>5</v>
      </c>
      <c r="G355" s="849">
        <v>1745</v>
      </c>
      <c r="H355" s="849"/>
      <c r="I355" s="849">
        <v>349</v>
      </c>
      <c r="J355" s="849"/>
      <c r="K355" s="849"/>
      <c r="L355" s="849"/>
      <c r="M355" s="849"/>
      <c r="N355" s="849"/>
      <c r="O355" s="849"/>
      <c r="P355" s="837"/>
      <c r="Q355" s="850"/>
    </row>
    <row r="356" spans="1:17" ht="14.4" customHeight="1" x14ac:dyDescent="0.3">
      <c r="A356" s="831" t="s">
        <v>5622</v>
      </c>
      <c r="B356" s="832" t="s">
        <v>5623</v>
      </c>
      <c r="C356" s="832" t="s">
        <v>3881</v>
      </c>
      <c r="D356" s="832" t="s">
        <v>5636</v>
      </c>
      <c r="E356" s="832" t="s">
        <v>5637</v>
      </c>
      <c r="F356" s="849">
        <v>1</v>
      </c>
      <c r="G356" s="849">
        <v>207</v>
      </c>
      <c r="H356" s="849"/>
      <c r="I356" s="849">
        <v>207</v>
      </c>
      <c r="J356" s="849"/>
      <c r="K356" s="849"/>
      <c r="L356" s="849"/>
      <c r="M356" s="849"/>
      <c r="N356" s="849"/>
      <c r="O356" s="849"/>
      <c r="P356" s="837"/>
      <c r="Q356" s="850"/>
    </row>
    <row r="357" spans="1:17" ht="14.4" customHeight="1" x14ac:dyDescent="0.3">
      <c r="A357" s="831" t="s">
        <v>5622</v>
      </c>
      <c r="B357" s="832" t="s">
        <v>5623</v>
      </c>
      <c r="C357" s="832" t="s">
        <v>3881</v>
      </c>
      <c r="D357" s="832" t="s">
        <v>5638</v>
      </c>
      <c r="E357" s="832" t="s">
        <v>5639</v>
      </c>
      <c r="F357" s="849">
        <v>1</v>
      </c>
      <c r="G357" s="849">
        <v>39</v>
      </c>
      <c r="H357" s="849"/>
      <c r="I357" s="849">
        <v>39</v>
      </c>
      <c r="J357" s="849"/>
      <c r="K357" s="849"/>
      <c r="L357" s="849"/>
      <c r="M357" s="849"/>
      <c r="N357" s="849"/>
      <c r="O357" s="849"/>
      <c r="P357" s="837"/>
      <c r="Q357" s="850"/>
    </row>
    <row r="358" spans="1:17" ht="14.4" customHeight="1" x14ac:dyDescent="0.3">
      <c r="A358" s="831" t="s">
        <v>5622</v>
      </c>
      <c r="B358" s="832" t="s">
        <v>5623</v>
      </c>
      <c r="C358" s="832" t="s">
        <v>3881</v>
      </c>
      <c r="D358" s="832" t="s">
        <v>5208</v>
      </c>
      <c r="E358" s="832" t="s">
        <v>5209</v>
      </c>
      <c r="F358" s="849">
        <v>2</v>
      </c>
      <c r="G358" s="849">
        <v>340</v>
      </c>
      <c r="H358" s="849"/>
      <c r="I358" s="849">
        <v>170</v>
      </c>
      <c r="J358" s="849"/>
      <c r="K358" s="849"/>
      <c r="L358" s="849"/>
      <c r="M358" s="849"/>
      <c r="N358" s="849"/>
      <c r="O358" s="849"/>
      <c r="P358" s="837"/>
      <c r="Q358" s="850"/>
    </row>
    <row r="359" spans="1:17" ht="14.4" customHeight="1" x14ac:dyDescent="0.3">
      <c r="A359" s="831" t="s">
        <v>5622</v>
      </c>
      <c r="B359" s="832" t="s">
        <v>5623</v>
      </c>
      <c r="C359" s="832" t="s">
        <v>3881</v>
      </c>
      <c r="D359" s="832" t="s">
        <v>5640</v>
      </c>
      <c r="E359" s="832" t="s">
        <v>5641</v>
      </c>
      <c r="F359" s="849">
        <v>1</v>
      </c>
      <c r="G359" s="849">
        <v>348</v>
      </c>
      <c r="H359" s="849"/>
      <c r="I359" s="849">
        <v>348</v>
      </c>
      <c r="J359" s="849"/>
      <c r="K359" s="849"/>
      <c r="L359" s="849"/>
      <c r="M359" s="849"/>
      <c r="N359" s="849"/>
      <c r="O359" s="849"/>
      <c r="P359" s="837"/>
      <c r="Q359" s="850"/>
    </row>
    <row r="360" spans="1:17" ht="14.4" customHeight="1" x14ac:dyDescent="0.3">
      <c r="A360" s="831" t="s">
        <v>5622</v>
      </c>
      <c r="B360" s="832" t="s">
        <v>5623</v>
      </c>
      <c r="C360" s="832" t="s">
        <v>3881</v>
      </c>
      <c r="D360" s="832" t="s">
        <v>5232</v>
      </c>
      <c r="E360" s="832" t="s">
        <v>5233</v>
      </c>
      <c r="F360" s="849">
        <v>2</v>
      </c>
      <c r="G360" s="849">
        <v>346</v>
      </c>
      <c r="H360" s="849"/>
      <c r="I360" s="849">
        <v>173</v>
      </c>
      <c r="J360" s="849"/>
      <c r="K360" s="849"/>
      <c r="L360" s="849"/>
      <c r="M360" s="849"/>
      <c r="N360" s="849"/>
      <c r="O360" s="849"/>
      <c r="P360" s="837"/>
      <c r="Q360" s="850"/>
    </row>
    <row r="361" spans="1:17" ht="14.4" customHeight="1" x14ac:dyDescent="0.3">
      <c r="A361" s="831" t="s">
        <v>5622</v>
      </c>
      <c r="B361" s="832" t="s">
        <v>5623</v>
      </c>
      <c r="C361" s="832" t="s">
        <v>3881</v>
      </c>
      <c r="D361" s="832" t="s">
        <v>5642</v>
      </c>
      <c r="E361" s="832" t="s">
        <v>5643</v>
      </c>
      <c r="F361" s="849"/>
      <c r="G361" s="849"/>
      <c r="H361" s="849"/>
      <c r="I361" s="849"/>
      <c r="J361" s="849"/>
      <c r="K361" s="849"/>
      <c r="L361" s="849"/>
      <c r="M361" s="849"/>
      <c r="N361" s="849">
        <v>4</v>
      </c>
      <c r="O361" s="849">
        <v>1604</v>
      </c>
      <c r="P361" s="837"/>
      <c r="Q361" s="850">
        <v>401</v>
      </c>
    </row>
    <row r="362" spans="1:17" ht="14.4" customHeight="1" x14ac:dyDescent="0.3">
      <c r="A362" s="831" t="s">
        <v>5622</v>
      </c>
      <c r="B362" s="832" t="s">
        <v>5623</v>
      </c>
      <c r="C362" s="832" t="s">
        <v>3881</v>
      </c>
      <c r="D362" s="832" t="s">
        <v>5644</v>
      </c>
      <c r="E362" s="832" t="s">
        <v>5645</v>
      </c>
      <c r="F362" s="849">
        <v>1</v>
      </c>
      <c r="G362" s="849">
        <v>812</v>
      </c>
      <c r="H362" s="849"/>
      <c r="I362" s="849">
        <v>812</v>
      </c>
      <c r="J362" s="849"/>
      <c r="K362" s="849"/>
      <c r="L362" s="849"/>
      <c r="M362" s="849"/>
      <c r="N362" s="849"/>
      <c r="O362" s="849"/>
      <c r="P362" s="837"/>
      <c r="Q362" s="850"/>
    </row>
    <row r="363" spans="1:17" ht="14.4" customHeight="1" x14ac:dyDescent="0.3">
      <c r="A363" s="831" t="s">
        <v>5622</v>
      </c>
      <c r="B363" s="832" t="s">
        <v>5623</v>
      </c>
      <c r="C363" s="832" t="s">
        <v>3881</v>
      </c>
      <c r="D363" s="832" t="s">
        <v>5258</v>
      </c>
      <c r="E363" s="832" t="s">
        <v>5259</v>
      </c>
      <c r="F363" s="849">
        <v>1</v>
      </c>
      <c r="G363" s="849">
        <v>167</v>
      </c>
      <c r="H363" s="849"/>
      <c r="I363" s="849">
        <v>167</v>
      </c>
      <c r="J363" s="849"/>
      <c r="K363" s="849"/>
      <c r="L363" s="849"/>
      <c r="M363" s="849"/>
      <c r="N363" s="849"/>
      <c r="O363" s="849"/>
      <c r="P363" s="837"/>
      <c r="Q363" s="850"/>
    </row>
    <row r="364" spans="1:17" ht="14.4" customHeight="1" x14ac:dyDescent="0.3">
      <c r="A364" s="831" t="s">
        <v>5622</v>
      </c>
      <c r="B364" s="832" t="s">
        <v>5623</v>
      </c>
      <c r="C364" s="832" t="s">
        <v>3881</v>
      </c>
      <c r="D364" s="832" t="s">
        <v>5646</v>
      </c>
      <c r="E364" s="832" t="s">
        <v>5647</v>
      </c>
      <c r="F364" s="849"/>
      <c r="G364" s="849"/>
      <c r="H364" s="849"/>
      <c r="I364" s="849"/>
      <c r="J364" s="849"/>
      <c r="K364" s="849"/>
      <c r="L364" s="849"/>
      <c r="M364" s="849"/>
      <c r="N364" s="849">
        <v>1</v>
      </c>
      <c r="O364" s="849">
        <v>574</v>
      </c>
      <c r="P364" s="837"/>
      <c r="Q364" s="850">
        <v>574</v>
      </c>
    </row>
    <row r="365" spans="1:17" ht="14.4" customHeight="1" x14ac:dyDescent="0.3">
      <c r="A365" s="831" t="s">
        <v>5622</v>
      </c>
      <c r="B365" s="832" t="s">
        <v>5623</v>
      </c>
      <c r="C365" s="832" t="s">
        <v>3881</v>
      </c>
      <c r="D365" s="832" t="s">
        <v>5648</v>
      </c>
      <c r="E365" s="832" t="s">
        <v>5649</v>
      </c>
      <c r="F365" s="849"/>
      <c r="G365" s="849"/>
      <c r="H365" s="849"/>
      <c r="I365" s="849"/>
      <c r="J365" s="849">
        <v>1</v>
      </c>
      <c r="K365" s="849">
        <v>1022</v>
      </c>
      <c r="L365" s="849">
        <v>1</v>
      </c>
      <c r="M365" s="849">
        <v>1022</v>
      </c>
      <c r="N365" s="849"/>
      <c r="O365" s="849"/>
      <c r="P365" s="837"/>
      <c r="Q365" s="850"/>
    </row>
    <row r="366" spans="1:17" ht="14.4" customHeight="1" x14ac:dyDescent="0.3">
      <c r="A366" s="831" t="s">
        <v>5622</v>
      </c>
      <c r="B366" s="832" t="s">
        <v>5623</v>
      </c>
      <c r="C366" s="832" t="s">
        <v>3881</v>
      </c>
      <c r="D366" s="832" t="s">
        <v>5650</v>
      </c>
      <c r="E366" s="832" t="s">
        <v>5651</v>
      </c>
      <c r="F366" s="849">
        <v>1</v>
      </c>
      <c r="G366" s="849">
        <v>812</v>
      </c>
      <c r="H366" s="849"/>
      <c r="I366" s="849">
        <v>812</v>
      </c>
      <c r="J366" s="849"/>
      <c r="K366" s="849"/>
      <c r="L366" s="849"/>
      <c r="M366" s="849"/>
      <c r="N366" s="849"/>
      <c r="O366" s="849"/>
      <c r="P366" s="837"/>
      <c r="Q366" s="850"/>
    </row>
    <row r="367" spans="1:17" ht="14.4" customHeight="1" x14ac:dyDescent="0.3">
      <c r="A367" s="831" t="s">
        <v>5622</v>
      </c>
      <c r="B367" s="832" t="s">
        <v>5623</v>
      </c>
      <c r="C367" s="832" t="s">
        <v>3881</v>
      </c>
      <c r="D367" s="832" t="s">
        <v>5652</v>
      </c>
      <c r="E367" s="832" t="s">
        <v>5653</v>
      </c>
      <c r="F367" s="849">
        <v>1</v>
      </c>
      <c r="G367" s="849">
        <v>1668</v>
      </c>
      <c r="H367" s="849"/>
      <c r="I367" s="849">
        <v>1668</v>
      </c>
      <c r="J367" s="849"/>
      <c r="K367" s="849"/>
      <c r="L367" s="849"/>
      <c r="M367" s="849"/>
      <c r="N367" s="849"/>
      <c r="O367" s="849"/>
      <c r="P367" s="837"/>
      <c r="Q367" s="850"/>
    </row>
    <row r="368" spans="1:17" ht="14.4" customHeight="1" x14ac:dyDescent="0.3">
      <c r="A368" s="831" t="s">
        <v>5654</v>
      </c>
      <c r="B368" s="832" t="s">
        <v>5004</v>
      </c>
      <c r="C368" s="832" t="s">
        <v>3881</v>
      </c>
      <c r="D368" s="832" t="s">
        <v>5005</v>
      </c>
      <c r="E368" s="832" t="s">
        <v>5006</v>
      </c>
      <c r="F368" s="849">
        <v>3</v>
      </c>
      <c r="G368" s="849">
        <v>38376</v>
      </c>
      <c r="H368" s="849">
        <v>2.9997654967560385</v>
      </c>
      <c r="I368" s="849">
        <v>12792</v>
      </c>
      <c r="J368" s="849">
        <v>1</v>
      </c>
      <c r="K368" s="849">
        <v>12793</v>
      </c>
      <c r="L368" s="849">
        <v>1</v>
      </c>
      <c r="M368" s="849">
        <v>12793</v>
      </c>
      <c r="N368" s="849">
        <v>6</v>
      </c>
      <c r="O368" s="849">
        <v>76764</v>
      </c>
      <c r="P368" s="837">
        <v>6.0004690064879229</v>
      </c>
      <c r="Q368" s="850">
        <v>12794</v>
      </c>
    </row>
    <row r="369" spans="1:17" ht="14.4" customHeight="1" x14ac:dyDescent="0.3">
      <c r="A369" s="831" t="s">
        <v>5654</v>
      </c>
      <c r="B369" s="832" t="s">
        <v>5004</v>
      </c>
      <c r="C369" s="832" t="s">
        <v>3881</v>
      </c>
      <c r="D369" s="832" t="s">
        <v>5007</v>
      </c>
      <c r="E369" s="832" t="s">
        <v>5008</v>
      </c>
      <c r="F369" s="849">
        <v>36</v>
      </c>
      <c r="G369" s="849">
        <v>45648</v>
      </c>
      <c r="H369" s="849">
        <v>0.847121701369558</v>
      </c>
      <c r="I369" s="849">
        <v>1268</v>
      </c>
      <c r="J369" s="849">
        <v>42</v>
      </c>
      <c r="K369" s="849">
        <v>53886</v>
      </c>
      <c r="L369" s="849">
        <v>1</v>
      </c>
      <c r="M369" s="849">
        <v>1283</v>
      </c>
      <c r="N369" s="849">
        <v>29</v>
      </c>
      <c r="O369" s="849">
        <v>37265</v>
      </c>
      <c r="P369" s="837">
        <v>0.69155253683702633</v>
      </c>
      <c r="Q369" s="850">
        <v>1285</v>
      </c>
    </row>
    <row r="370" spans="1:17" ht="14.4" customHeight="1" x14ac:dyDescent="0.3">
      <c r="A370" s="831" t="s">
        <v>5654</v>
      </c>
      <c r="B370" s="832" t="s">
        <v>5004</v>
      </c>
      <c r="C370" s="832" t="s">
        <v>3881</v>
      </c>
      <c r="D370" s="832" t="s">
        <v>5655</v>
      </c>
      <c r="E370" s="832" t="s">
        <v>5656</v>
      </c>
      <c r="F370" s="849">
        <v>286</v>
      </c>
      <c r="G370" s="849">
        <v>2701556</v>
      </c>
      <c r="H370" s="849">
        <v>0.80057062626054287</v>
      </c>
      <c r="I370" s="849">
        <v>9446</v>
      </c>
      <c r="J370" s="849">
        <v>346</v>
      </c>
      <c r="K370" s="849">
        <v>3374538</v>
      </c>
      <c r="L370" s="849">
        <v>1</v>
      </c>
      <c r="M370" s="849">
        <v>9753</v>
      </c>
      <c r="N370" s="849">
        <v>204</v>
      </c>
      <c r="O370" s="849">
        <v>1991448</v>
      </c>
      <c r="P370" s="837">
        <v>0.59013945020029412</v>
      </c>
      <c r="Q370" s="850">
        <v>9762</v>
      </c>
    </row>
    <row r="371" spans="1:17" ht="14.4" customHeight="1" x14ac:dyDescent="0.3">
      <c r="A371" s="831" t="s">
        <v>5654</v>
      </c>
      <c r="B371" s="832" t="s">
        <v>5004</v>
      </c>
      <c r="C371" s="832" t="s">
        <v>3881</v>
      </c>
      <c r="D371" s="832" t="s">
        <v>5011</v>
      </c>
      <c r="E371" s="832" t="s">
        <v>5012</v>
      </c>
      <c r="F371" s="849">
        <v>110</v>
      </c>
      <c r="G371" s="849">
        <v>249040</v>
      </c>
      <c r="H371" s="849">
        <v>0.87549568298787861</v>
      </c>
      <c r="I371" s="849">
        <v>2264</v>
      </c>
      <c r="J371" s="849">
        <v>124</v>
      </c>
      <c r="K371" s="849">
        <v>284456</v>
      </c>
      <c r="L371" s="849">
        <v>1</v>
      </c>
      <c r="M371" s="849">
        <v>2294</v>
      </c>
      <c r="N371" s="849">
        <v>84</v>
      </c>
      <c r="O371" s="849">
        <v>192948</v>
      </c>
      <c r="P371" s="837">
        <v>0.67830525634896077</v>
      </c>
      <c r="Q371" s="850">
        <v>2297</v>
      </c>
    </row>
    <row r="372" spans="1:17" ht="14.4" customHeight="1" x14ac:dyDescent="0.3">
      <c r="A372" s="831" t="s">
        <v>5654</v>
      </c>
      <c r="B372" s="832" t="s">
        <v>5004</v>
      </c>
      <c r="C372" s="832" t="s">
        <v>3881</v>
      </c>
      <c r="D372" s="832" t="s">
        <v>5657</v>
      </c>
      <c r="E372" s="832" t="s">
        <v>5658</v>
      </c>
      <c r="F372" s="849">
        <v>4</v>
      </c>
      <c r="G372" s="849">
        <v>30220</v>
      </c>
      <c r="H372" s="849">
        <v>4</v>
      </c>
      <c r="I372" s="849">
        <v>7555</v>
      </c>
      <c r="J372" s="849">
        <v>1</v>
      </c>
      <c r="K372" s="849">
        <v>7555</v>
      </c>
      <c r="L372" s="849">
        <v>1</v>
      </c>
      <c r="M372" s="849">
        <v>7555</v>
      </c>
      <c r="N372" s="849">
        <v>4</v>
      </c>
      <c r="O372" s="849">
        <v>30224</v>
      </c>
      <c r="P372" s="837">
        <v>4.0005294506949038</v>
      </c>
      <c r="Q372" s="850">
        <v>7556</v>
      </c>
    </row>
    <row r="373" spans="1:17" ht="14.4" customHeight="1" x14ac:dyDescent="0.3">
      <c r="A373" s="831" t="s">
        <v>5654</v>
      </c>
      <c r="B373" s="832" t="s">
        <v>5004</v>
      </c>
      <c r="C373" s="832" t="s">
        <v>3881</v>
      </c>
      <c r="D373" s="832" t="s">
        <v>5659</v>
      </c>
      <c r="E373" s="832" t="s">
        <v>5660</v>
      </c>
      <c r="F373" s="849">
        <v>1</v>
      </c>
      <c r="G373" s="849">
        <v>0</v>
      </c>
      <c r="H373" s="849"/>
      <c r="I373" s="849">
        <v>0</v>
      </c>
      <c r="J373" s="849">
        <v>1</v>
      </c>
      <c r="K373" s="849">
        <v>0</v>
      </c>
      <c r="L373" s="849"/>
      <c r="M373" s="849">
        <v>0</v>
      </c>
      <c r="N373" s="849">
        <v>1</v>
      </c>
      <c r="O373" s="849">
        <v>0</v>
      </c>
      <c r="P373" s="837"/>
      <c r="Q373" s="850">
        <v>0</v>
      </c>
    </row>
    <row r="374" spans="1:17" ht="14.4" customHeight="1" x14ac:dyDescent="0.3">
      <c r="A374" s="831" t="s">
        <v>5654</v>
      </c>
      <c r="B374" s="832" t="s">
        <v>5004</v>
      </c>
      <c r="C374" s="832" t="s">
        <v>3881</v>
      </c>
      <c r="D374" s="832" t="s">
        <v>5661</v>
      </c>
      <c r="E374" s="832" t="s">
        <v>5662</v>
      </c>
      <c r="F374" s="849">
        <v>2</v>
      </c>
      <c r="G374" s="849">
        <v>0</v>
      </c>
      <c r="H374" s="849"/>
      <c r="I374" s="849">
        <v>0</v>
      </c>
      <c r="J374" s="849">
        <v>1</v>
      </c>
      <c r="K374" s="849">
        <v>0</v>
      </c>
      <c r="L374" s="849"/>
      <c r="M374" s="849">
        <v>0</v>
      </c>
      <c r="N374" s="849">
        <v>1</v>
      </c>
      <c r="O374" s="849">
        <v>0</v>
      </c>
      <c r="P374" s="837"/>
      <c r="Q374" s="850">
        <v>0</v>
      </c>
    </row>
    <row r="375" spans="1:17" ht="14.4" customHeight="1" x14ac:dyDescent="0.3">
      <c r="A375" s="831" t="s">
        <v>5654</v>
      </c>
      <c r="B375" s="832" t="s">
        <v>5004</v>
      </c>
      <c r="C375" s="832" t="s">
        <v>3881</v>
      </c>
      <c r="D375" s="832" t="s">
        <v>5663</v>
      </c>
      <c r="E375" s="832" t="s">
        <v>5664</v>
      </c>
      <c r="F375" s="849">
        <v>3</v>
      </c>
      <c r="G375" s="849">
        <v>0</v>
      </c>
      <c r="H375" s="849"/>
      <c r="I375" s="849">
        <v>0</v>
      </c>
      <c r="J375" s="849"/>
      <c r="K375" s="849"/>
      <c r="L375" s="849"/>
      <c r="M375" s="849"/>
      <c r="N375" s="849">
        <v>3</v>
      </c>
      <c r="O375" s="849">
        <v>0</v>
      </c>
      <c r="P375" s="837"/>
      <c r="Q375" s="850">
        <v>0</v>
      </c>
    </row>
    <row r="376" spans="1:17" ht="14.4" customHeight="1" thickBot="1" x14ac:dyDescent="0.35">
      <c r="A376" s="839" t="s">
        <v>5654</v>
      </c>
      <c r="B376" s="840" t="s">
        <v>5004</v>
      </c>
      <c r="C376" s="840" t="s">
        <v>3881</v>
      </c>
      <c r="D376" s="840" t="s">
        <v>5665</v>
      </c>
      <c r="E376" s="840" t="s">
        <v>5666</v>
      </c>
      <c r="F376" s="851"/>
      <c r="G376" s="851"/>
      <c r="H376" s="851"/>
      <c r="I376" s="851"/>
      <c r="J376" s="851"/>
      <c r="K376" s="851"/>
      <c r="L376" s="851"/>
      <c r="M376" s="851"/>
      <c r="N376" s="851">
        <v>5</v>
      </c>
      <c r="O376" s="851">
        <v>0</v>
      </c>
      <c r="P376" s="845"/>
      <c r="Q376" s="852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329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6538</v>
      </c>
      <c r="D3" s="193">
        <f>SUBTOTAL(9,D6:D1048576)</f>
        <v>6601</v>
      </c>
      <c r="E3" s="193">
        <f>SUBTOTAL(9,E6:E1048576)</f>
        <v>6223</v>
      </c>
      <c r="F3" s="194">
        <f>IF(OR(E3=0,D3=0),"",E3/D3)</f>
        <v>0.94273594909862146</v>
      </c>
      <c r="G3" s="388">
        <f>SUBTOTAL(9,G6:G1048576)</f>
        <v>27413.1757</v>
      </c>
      <c r="H3" s="389">
        <f>SUBTOTAL(9,H6:H1048576)</f>
        <v>27118.530400000003</v>
      </c>
      <c r="I3" s="389">
        <f>SUBTOTAL(9,I6:I1048576)</f>
        <v>24479.665920000003</v>
      </c>
      <c r="J3" s="194">
        <f>IF(OR(I3=0,H3=0),"",I3/H3)</f>
        <v>0.90269146443127313</v>
      </c>
      <c r="K3" s="388">
        <f>SUBTOTAL(9,K6:K1048576)</f>
        <v>6890.63</v>
      </c>
      <c r="L3" s="389">
        <f>SUBTOTAL(9,L6:L1048576)</f>
        <v>6813.03</v>
      </c>
      <c r="M3" s="389">
        <f>SUBTOTAL(9,M6:M1048576)</f>
        <v>5973.48</v>
      </c>
      <c r="N3" s="195">
        <f>IF(OR(M3=0,E3=0),"",M3*1000/E3)</f>
        <v>959.90358348063637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294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8"/>
      <c r="B5" s="999"/>
      <c r="C5" s="1006">
        <v>2015</v>
      </c>
      <c r="D5" s="1006">
        <v>2016</v>
      </c>
      <c r="E5" s="1006">
        <v>2017</v>
      </c>
      <c r="F5" s="1007" t="s">
        <v>2</v>
      </c>
      <c r="G5" s="1017">
        <v>2015</v>
      </c>
      <c r="H5" s="1006">
        <v>2016</v>
      </c>
      <c r="I5" s="1006">
        <v>2017</v>
      </c>
      <c r="J5" s="1007" t="s">
        <v>2</v>
      </c>
      <c r="K5" s="1017">
        <v>2015</v>
      </c>
      <c r="L5" s="1006">
        <v>2016</v>
      </c>
      <c r="M5" s="1006">
        <v>2017</v>
      </c>
      <c r="N5" s="1018" t="s">
        <v>92</v>
      </c>
    </row>
    <row r="6" spans="1:14" ht="14.4" customHeight="1" x14ac:dyDescent="0.3">
      <c r="A6" s="1000" t="s">
        <v>4460</v>
      </c>
      <c r="B6" s="1003" t="s">
        <v>5668</v>
      </c>
      <c r="C6" s="1008">
        <v>4933</v>
      </c>
      <c r="D6" s="1009">
        <v>5023</v>
      </c>
      <c r="E6" s="1009">
        <v>4768</v>
      </c>
      <c r="F6" s="1014">
        <v>0.94923352578140552</v>
      </c>
      <c r="G6" s="1008">
        <v>4905.8192999999983</v>
      </c>
      <c r="H6" s="1009">
        <v>4999.6424999999999</v>
      </c>
      <c r="I6" s="1009">
        <v>4779.42076</v>
      </c>
      <c r="J6" s="1014">
        <v>0.95595250260393616</v>
      </c>
      <c r="K6" s="1008">
        <v>542.63</v>
      </c>
      <c r="L6" s="1009">
        <v>552.53</v>
      </c>
      <c r="M6" s="1009">
        <v>524.48</v>
      </c>
      <c r="N6" s="1019">
        <v>110</v>
      </c>
    </row>
    <row r="7" spans="1:14" ht="14.4" customHeight="1" x14ac:dyDescent="0.3">
      <c r="A7" s="1001" t="s">
        <v>4670</v>
      </c>
      <c r="B7" s="1004" t="s">
        <v>5669</v>
      </c>
      <c r="C7" s="1010">
        <v>31</v>
      </c>
      <c r="D7" s="1011">
        <v>34</v>
      </c>
      <c r="E7" s="1011">
        <v>31</v>
      </c>
      <c r="F7" s="1015">
        <v>0.91176470588235292</v>
      </c>
      <c r="G7" s="1010">
        <v>895.04800000000012</v>
      </c>
      <c r="H7" s="1011">
        <v>981.35620000000029</v>
      </c>
      <c r="I7" s="1011">
        <v>905.91644000000008</v>
      </c>
      <c r="J7" s="1015">
        <v>0.92312703583061873</v>
      </c>
      <c r="K7" s="1010">
        <v>341</v>
      </c>
      <c r="L7" s="1011">
        <v>374</v>
      </c>
      <c r="M7" s="1011">
        <v>341</v>
      </c>
      <c r="N7" s="1020">
        <v>11000</v>
      </c>
    </row>
    <row r="8" spans="1:14" ht="14.4" customHeight="1" x14ac:dyDescent="0.3">
      <c r="A8" s="1001" t="s">
        <v>4688</v>
      </c>
      <c r="B8" s="1004" t="s">
        <v>5669</v>
      </c>
      <c r="C8" s="1010">
        <v>239</v>
      </c>
      <c r="D8" s="1011">
        <v>284</v>
      </c>
      <c r="E8" s="1011">
        <v>230</v>
      </c>
      <c r="F8" s="1015">
        <v>0.8098591549295775</v>
      </c>
      <c r="G8" s="1010">
        <v>6023.8764000000001</v>
      </c>
      <c r="H8" s="1011">
        <v>7150.9062000000013</v>
      </c>
      <c r="I8" s="1011">
        <v>5819.7245999999996</v>
      </c>
      <c r="J8" s="1015">
        <v>0.81384434884630408</v>
      </c>
      <c r="K8" s="1010">
        <v>2151</v>
      </c>
      <c r="L8" s="1011">
        <v>2556</v>
      </c>
      <c r="M8" s="1011">
        <v>2070</v>
      </c>
      <c r="N8" s="1020">
        <v>9000</v>
      </c>
    </row>
    <row r="9" spans="1:14" ht="14.4" customHeight="1" x14ac:dyDescent="0.3">
      <c r="A9" s="1001" t="s">
        <v>4683</v>
      </c>
      <c r="B9" s="1004" t="s">
        <v>5669</v>
      </c>
      <c r="C9" s="1010">
        <v>363</v>
      </c>
      <c r="D9" s="1011">
        <v>283</v>
      </c>
      <c r="E9" s="1011">
        <v>251</v>
      </c>
      <c r="F9" s="1015">
        <v>0.88692579505300351</v>
      </c>
      <c r="G9" s="1010">
        <v>7839.2786000000006</v>
      </c>
      <c r="H9" s="1011">
        <v>6106.5368000000008</v>
      </c>
      <c r="I9" s="1011">
        <v>5429.7369600000002</v>
      </c>
      <c r="J9" s="1015">
        <v>0.88916797488226051</v>
      </c>
      <c r="K9" s="1010">
        <v>2541</v>
      </c>
      <c r="L9" s="1011">
        <v>1981</v>
      </c>
      <c r="M9" s="1011">
        <v>1757</v>
      </c>
      <c r="N9" s="1020">
        <v>7000</v>
      </c>
    </row>
    <row r="10" spans="1:14" ht="14.4" customHeight="1" x14ac:dyDescent="0.3">
      <c r="A10" s="1001" t="s">
        <v>4672</v>
      </c>
      <c r="B10" s="1004" t="s">
        <v>5669</v>
      </c>
      <c r="C10" s="1010">
        <v>457</v>
      </c>
      <c r="D10" s="1011">
        <v>473</v>
      </c>
      <c r="E10" s="1011">
        <v>451</v>
      </c>
      <c r="F10" s="1015">
        <v>0.95348837209302328</v>
      </c>
      <c r="G10" s="1010">
        <v>4899.1846000000014</v>
      </c>
      <c r="H10" s="1011">
        <v>5066.9322999999986</v>
      </c>
      <c r="I10" s="1011">
        <v>4831.6096400000006</v>
      </c>
      <c r="J10" s="1015">
        <v>0.95355717304531618</v>
      </c>
      <c r="K10" s="1010">
        <v>914</v>
      </c>
      <c r="L10" s="1011">
        <v>946</v>
      </c>
      <c r="M10" s="1011">
        <v>902</v>
      </c>
      <c r="N10" s="1020">
        <v>2000</v>
      </c>
    </row>
    <row r="11" spans="1:14" ht="14.4" customHeight="1" x14ac:dyDescent="0.3">
      <c r="A11" s="1001" t="s">
        <v>4685</v>
      </c>
      <c r="B11" s="1004" t="s">
        <v>5669</v>
      </c>
      <c r="C11" s="1010">
        <v>287</v>
      </c>
      <c r="D11" s="1011">
        <v>303</v>
      </c>
      <c r="E11" s="1011">
        <v>266</v>
      </c>
      <c r="F11" s="1015">
        <v>0.87788778877887785</v>
      </c>
      <c r="G11" s="1010">
        <v>1725.7460000000003</v>
      </c>
      <c r="H11" s="1011">
        <v>1822.5479999999998</v>
      </c>
      <c r="I11" s="1011">
        <v>1598.2343999999998</v>
      </c>
      <c r="J11" s="1015">
        <v>0.87692307692307692</v>
      </c>
      <c r="K11" s="1010">
        <v>287</v>
      </c>
      <c r="L11" s="1011">
        <v>303</v>
      </c>
      <c r="M11" s="1011">
        <v>266</v>
      </c>
      <c r="N11" s="1020">
        <v>1000</v>
      </c>
    </row>
    <row r="12" spans="1:14" ht="14.4" customHeight="1" thickBot="1" x14ac:dyDescent="0.35">
      <c r="A12" s="1002" t="s">
        <v>4681</v>
      </c>
      <c r="B12" s="1005" t="s">
        <v>5669</v>
      </c>
      <c r="C12" s="1012">
        <v>228</v>
      </c>
      <c r="D12" s="1013">
        <v>201</v>
      </c>
      <c r="E12" s="1013">
        <v>226</v>
      </c>
      <c r="F12" s="1016">
        <v>1.1243781094527363</v>
      </c>
      <c r="G12" s="1012">
        <v>1124.2228000000002</v>
      </c>
      <c r="H12" s="1013">
        <v>990.60840000000053</v>
      </c>
      <c r="I12" s="1013">
        <v>1115.0231200000001</v>
      </c>
      <c r="J12" s="1016">
        <v>1.1255942509673849</v>
      </c>
      <c r="K12" s="1012">
        <v>114</v>
      </c>
      <c r="L12" s="1013">
        <v>100.5</v>
      </c>
      <c r="M12" s="1013">
        <v>113</v>
      </c>
      <c r="N12" s="1021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0.97060647731084759</v>
      </c>
      <c r="C4" s="323">
        <f t="shared" ref="C4:M4" si="0">(C10+C8)/C6</f>
        <v>0.9418150874494684</v>
      </c>
      <c r="D4" s="323">
        <f t="shared" si="0"/>
        <v>1.0033397005817151</v>
      </c>
      <c r="E4" s="323">
        <f t="shared" si="0"/>
        <v>1.0029547208224991</v>
      </c>
      <c r="F4" s="323">
        <f t="shared" si="0"/>
        <v>1.0587255216685549</v>
      </c>
      <c r="G4" s="323">
        <f t="shared" si="0"/>
        <v>1.0963602293082773</v>
      </c>
      <c r="H4" s="323">
        <f t="shared" si="0"/>
        <v>1.0585080755125527</v>
      </c>
      <c r="I4" s="323">
        <f t="shared" si="0"/>
        <v>1.0580907506333233</v>
      </c>
      <c r="J4" s="323">
        <f t="shared" si="0"/>
        <v>1.092526676107328</v>
      </c>
      <c r="K4" s="323">
        <f t="shared" si="0"/>
        <v>1.6984808797693339E-2</v>
      </c>
      <c r="L4" s="323">
        <f t="shared" si="0"/>
        <v>1.6984808797693339E-2</v>
      </c>
      <c r="M4" s="323">
        <f t="shared" si="0"/>
        <v>1.6984808797693339E-2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9118.7511900000009</v>
      </c>
      <c r="C5" s="323">
        <f>IF(ISERROR(VLOOKUP($A5,'Man Tab'!$A:$Q,COLUMN()+2,0)),0,VLOOKUP($A5,'Man Tab'!$A:$Q,COLUMN()+2,0))</f>
        <v>13618.599130000001</v>
      </c>
      <c r="D5" s="323">
        <f>IF(ISERROR(VLOOKUP($A5,'Man Tab'!$A:$Q,COLUMN()+2,0)),0,VLOOKUP($A5,'Man Tab'!$A:$Q,COLUMN()+2,0))</f>
        <v>12361.3171</v>
      </c>
      <c r="E5" s="323">
        <f>IF(ISERROR(VLOOKUP($A5,'Man Tab'!$A:$Q,COLUMN()+2,0)),0,VLOOKUP($A5,'Man Tab'!$A:$Q,COLUMN()+2,0))</f>
        <v>11889.01715</v>
      </c>
      <c r="F5" s="323">
        <f>IF(ISERROR(VLOOKUP($A5,'Man Tab'!$A:$Q,COLUMN()+2,0)),0,VLOOKUP($A5,'Man Tab'!$A:$Q,COLUMN()+2,0))</f>
        <v>11215.64582</v>
      </c>
      <c r="G5" s="323">
        <f>IF(ISERROR(VLOOKUP($A5,'Man Tab'!$A:$Q,COLUMN()+2,0)),0,VLOOKUP($A5,'Man Tab'!$A:$Q,COLUMN()+2,0))</f>
        <v>11060.970950000001</v>
      </c>
      <c r="H5" s="323">
        <f>IF(ISERROR(VLOOKUP($A5,'Man Tab'!$A:$Q,COLUMN()+2,0)),0,VLOOKUP($A5,'Man Tab'!$A:$Q,COLUMN()+2,0))</f>
        <v>12732.00734</v>
      </c>
      <c r="I5" s="323">
        <f>IF(ISERROR(VLOOKUP($A5,'Man Tab'!$A:$Q,COLUMN()+2,0)),0,VLOOKUP($A5,'Man Tab'!$A:$Q,COLUMN()+2,0))</f>
        <v>11672.67994</v>
      </c>
      <c r="J5" s="323">
        <f>IF(ISERROR(VLOOKUP($A5,'Man Tab'!$A:$Q,COLUMN()+2,0)),0,VLOOKUP($A5,'Man Tab'!$A:$Q,COLUMN()+2,0))</f>
        <v>13091.59736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9118.7511900000009</v>
      </c>
      <c r="C6" s="325">
        <f t="shared" ref="C6:M6" si="1">C5+B6</f>
        <v>22737.350320000001</v>
      </c>
      <c r="D6" s="325">
        <f t="shared" si="1"/>
        <v>35098.667419999998</v>
      </c>
      <c r="E6" s="325">
        <f t="shared" si="1"/>
        <v>46987.684569999998</v>
      </c>
      <c r="F6" s="325">
        <f t="shared" si="1"/>
        <v>58203.330389999996</v>
      </c>
      <c r="G6" s="325">
        <f t="shared" si="1"/>
        <v>69264.301339999991</v>
      </c>
      <c r="H6" s="325">
        <f t="shared" si="1"/>
        <v>81996.308679999987</v>
      </c>
      <c r="I6" s="325">
        <f t="shared" si="1"/>
        <v>93668.988619999989</v>
      </c>
      <c r="J6" s="325">
        <f t="shared" si="1"/>
        <v>106760.58597999999</v>
      </c>
      <c r="K6" s="325">
        <f t="shared" si="1"/>
        <v>106760.58597999999</v>
      </c>
      <c r="L6" s="325">
        <f t="shared" si="1"/>
        <v>106760.58597999999</v>
      </c>
      <c r="M6" s="325">
        <f t="shared" si="1"/>
        <v>106760.58597999999</v>
      </c>
    </row>
    <row r="7" spans="1:13" ht="14.4" customHeight="1" x14ac:dyDescent="0.3">
      <c r="A7" s="324" t="s">
        <v>125</v>
      </c>
      <c r="B7" s="324">
        <v>287.03800000000001</v>
      </c>
      <c r="C7" s="324">
        <v>699.43499999999995</v>
      </c>
      <c r="D7" s="324">
        <v>1152.396</v>
      </c>
      <c r="E7" s="324">
        <v>1542.789</v>
      </c>
      <c r="F7" s="324">
        <v>2018.078</v>
      </c>
      <c r="G7" s="324">
        <v>2488.3139999999999</v>
      </c>
      <c r="H7" s="324">
        <v>2844.6950000000002</v>
      </c>
      <c r="I7" s="324">
        <v>3249.7550000000001</v>
      </c>
      <c r="J7" s="324">
        <v>3827.5160000000001</v>
      </c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8611.14</v>
      </c>
      <c r="C8" s="325">
        <f t="shared" ref="C8:M8" si="2">C7*30</f>
        <v>20983.05</v>
      </c>
      <c r="D8" s="325">
        <f t="shared" si="2"/>
        <v>34571.879999999997</v>
      </c>
      <c r="E8" s="325">
        <f t="shared" si="2"/>
        <v>46283.67</v>
      </c>
      <c r="F8" s="325">
        <f t="shared" si="2"/>
        <v>60542.34</v>
      </c>
      <c r="G8" s="325">
        <f t="shared" si="2"/>
        <v>74649.42</v>
      </c>
      <c r="H8" s="325">
        <f t="shared" si="2"/>
        <v>85340.85</v>
      </c>
      <c r="I8" s="325">
        <f t="shared" si="2"/>
        <v>97492.650000000009</v>
      </c>
      <c r="J8" s="325">
        <f t="shared" si="2"/>
        <v>114825.48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239578.96999999997</v>
      </c>
      <c r="C9" s="324">
        <v>191750.61</v>
      </c>
      <c r="D9" s="324">
        <v>212676.88000000006</v>
      </c>
      <c r="E9" s="324">
        <v>198843.6</v>
      </c>
      <c r="F9" s="324">
        <v>236161.27000000002</v>
      </c>
      <c r="G9" s="324">
        <v>210193.96999999997</v>
      </c>
      <c r="H9" s="324">
        <v>163699.6</v>
      </c>
      <c r="I9" s="324">
        <v>164735.58000000002</v>
      </c>
      <c r="J9" s="324">
        <v>195667.66000000003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239.57896999999997</v>
      </c>
      <c r="C10" s="325">
        <f t="shared" ref="C10:M10" si="3">C9/1000+B10</f>
        <v>431.32957999999996</v>
      </c>
      <c r="D10" s="325">
        <f t="shared" si="3"/>
        <v>644.00646000000006</v>
      </c>
      <c r="E10" s="325">
        <f t="shared" si="3"/>
        <v>842.8500600000001</v>
      </c>
      <c r="F10" s="325">
        <f t="shared" si="3"/>
        <v>1079.01133</v>
      </c>
      <c r="G10" s="325">
        <f t="shared" si="3"/>
        <v>1289.2053000000001</v>
      </c>
      <c r="H10" s="325">
        <f t="shared" si="3"/>
        <v>1452.9049</v>
      </c>
      <c r="I10" s="325">
        <f t="shared" si="3"/>
        <v>1617.64048</v>
      </c>
      <c r="J10" s="325">
        <f t="shared" si="3"/>
        <v>1813.3081400000001</v>
      </c>
      <c r="K10" s="325">
        <f t="shared" si="3"/>
        <v>1813.3081400000001</v>
      </c>
      <c r="L10" s="325">
        <f t="shared" si="3"/>
        <v>1813.3081400000001</v>
      </c>
      <c r="M10" s="325">
        <f t="shared" si="3"/>
        <v>1813.3081400000001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9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1.0806592182277632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1.0806592182277632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331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06" t="s">
        <v>256</v>
      </c>
      <c r="E4" s="406" t="s">
        <v>257</v>
      </c>
      <c r="F4" s="406" t="s">
        <v>258</v>
      </c>
      <c r="G4" s="406" t="s">
        <v>259</v>
      </c>
      <c r="H4" s="406" t="s">
        <v>260</v>
      </c>
      <c r="I4" s="406" t="s">
        <v>261</v>
      </c>
      <c r="J4" s="406" t="s">
        <v>262</v>
      </c>
      <c r="K4" s="406" t="s">
        <v>263</v>
      </c>
      <c r="L4" s="406" t="s">
        <v>264</v>
      </c>
      <c r="M4" s="406" t="s">
        <v>265</v>
      </c>
      <c r="N4" s="406" t="s">
        <v>266</v>
      </c>
      <c r="O4" s="406" t="s">
        <v>267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330</v>
      </c>
    </row>
    <row r="7" spans="1:17" ht="14.4" customHeight="1" x14ac:dyDescent="0.3">
      <c r="A7" s="19" t="s">
        <v>35</v>
      </c>
      <c r="B7" s="55">
        <v>6982.8366593399196</v>
      </c>
      <c r="C7" s="56">
        <v>581.90305494499398</v>
      </c>
      <c r="D7" s="56">
        <v>634.23581999999999</v>
      </c>
      <c r="E7" s="56">
        <v>788.51589999999999</v>
      </c>
      <c r="F7" s="56">
        <v>515.23477000000105</v>
      </c>
      <c r="G7" s="56">
        <v>430.79817000000003</v>
      </c>
      <c r="H7" s="56">
        <v>494.72179</v>
      </c>
      <c r="I7" s="56">
        <v>571.08114999999998</v>
      </c>
      <c r="J7" s="56">
        <v>273.73072999999999</v>
      </c>
      <c r="K7" s="56">
        <v>565.92873000000202</v>
      </c>
      <c r="L7" s="56">
        <v>679.32583999999997</v>
      </c>
      <c r="M7" s="56">
        <v>0</v>
      </c>
      <c r="N7" s="56">
        <v>0</v>
      </c>
      <c r="O7" s="56">
        <v>0</v>
      </c>
      <c r="P7" s="57">
        <v>4953.5729000000001</v>
      </c>
      <c r="Q7" s="185">
        <v>0.94585684713499996</v>
      </c>
    </row>
    <row r="8" spans="1:17" ht="14.4" customHeight="1" x14ac:dyDescent="0.3">
      <c r="A8" s="19" t="s">
        <v>36</v>
      </c>
      <c r="B8" s="55">
        <v>1062.54336832134</v>
      </c>
      <c r="C8" s="56">
        <v>88.545280693444994</v>
      </c>
      <c r="D8" s="56">
        <v>63.64</v>
      </c>
      <c r="E8" s="56">
        <v>80.52</v>
      </c>
      <c r="F8" s="56">
        <v>82.16</v>
      </c>
      <c r="G8" s="56">
        <v>89.74</v>
      </c>
      <c r="H8" s="56">
        <v>90.66</v>
      </c>
      <c r="I8" s="56">
        <v>131.69</v>
      </c>
      <c r="J8" s="56">
        <v>50.19</v>
      </c>
      <c r="K8" s="56">
        <v>252.95000000000101</v>
      </c>
      <c r="L8" s="56">
        <v>133.86000000000001</v>
      </c>
      <c r="M8" s="56">
        <v>0</v>
      </c>
      <c r="N8" s="56">
        <v>0</v>
      </c>
      <c r="O8" s="56">
        <v>0</v>
      </c>
      <c r="P8" s="57">
        <v>975.41000000000099</v>
      </c>
      <c r="Q8" s="185">
        <v>1.223993961508</v>
      </c>
    </row>
    <row r="9" spans="1:17" ht="14.4" customHeight="1" x14ac:dyDescent="0.3">
      <c r="A9" s="19" t="s">
        <v>37</v>
      </c>
      <c r="B9" s="55">
        <v>60421.215180798099</v>
      </c>
      <c r="C9" s="56">
        <v>5035.1012650664998</v>
      </c>
      <c r="D9" s="56">
        <v>1673.9169400000001</v>
      </c>
      <c r="E9" s="56">
        <v>6403.6020200000003</v>
      </c>
      <c r="F9" s="56">
        <v>5410.4221300000099</v>
      </c>
      <c r="G9" s="56">
        <v>4681.3589099999999</v>
      </c>
      <c r="H9" s="56">
        <v>3980.75821</v>
      </c>
      <c r="I9" s="56">
        <v>3679.55186</v>
      </c>
      <c r="J9" s="56">
        <v>4278.8425299999999</v>
      </c>
      <c r="K9" s="56">
        <v>4059.8571400000101</v>
      </c>
      <c r="L9" s="56">
        <v>5582.7470700000003</v>
      </c>
      <c r="M9" s="56">
        <v>0</v>
      </c>
      <c r="N9" s="56">
        <v>0</v>
      </c>
      <c r="O9" s="56">
        <v>0</v>
      </c>
      <c r="P9" s="57">
        <v>39751.056810000002</v>
      </c>
      <c r="Q9" s="185">
        <v>0.87719866145299996</v>
      </c>
    </row>
    <row r="10" spans="1:17" ht="14.4" customHeight="1" x14ac:dyDescent="0.3">
      <c r="A10" s="19" t="s">
        <v>38</v>
      </c>
      <c r="B10" s="55">
        <v>691.01870674908901</v>
      </c>
      <c r="C10" s="56">
        <v>57.584892229090002</v>
      </c>
      <c r="D10" s="56">
        <v>54.143050000000002</v>
      </c>
      <c r="E10" s="56">
        <v>52.712400000000002</v>
      </c>
      <c r="F10" s="56">
        <v>50.387439999999998</v>
      </c>
      <c r="G10" s="56">
        <v>51.155230000000003</v>
      </c>
      <c r="H10" s="56">
        <v>56.001359999999998</v>
      </c>
      <c r="I10" s="56">
        <v>59.030720000000002</v>
      </c>
      <c r="J10" s="56">
        <v>42.672559999999997</v>
      </c>
      <c r="K10" s="56">
        <v>44.906219999999998</v>
      </c>
      <c r="L10" s="56">
        <v>54.795729999999999</v>
      </c>
      <c r="M10" s="56">
        <v>0</v>
      </c>
      <c r="N10" s="56">
        <v>0</v>
      </c>
      <c r="O10" s="56">
        <v>0</v>
      </c>
      <c r="P10" s="57">
        <v>465.80471</v>
      </c>
      <c r="Q10" s="185">
        <v>0.89877877487299995</v>
      </c>
    </row>
    <row r="11" spans="1:17" ht="14.4" customHeight="1" x14ac:dyDescent="0.3">
      <c r="A11" s="19" t="s">
        <v>39</v>
      </c>
      <c r="B11" s="55">
        <v>1054.6992559473499</v>
      </c>
      <c r="C11" s="56">
        <v>87.891604662277999</v>
      </c>
      <c r="D11" s="56">
        <v>109.89272</v>
      </c>
      <c r="E11" s="56">
        <v>105.76224999999999</v>
      </c>
      <c r="F11" s="56">
        <v>86.150189999999995</v>
      </c>
      <c r="G11" s="56">
        <v>114.55941</v>
      </c>
      <c r="H11" s="56">
        <v>85.791709999999995</v>
      </c>
      <c r="I11" s="56">
        <v>84.628680000000003</v>
      </c>
      <c r="J11" s="56">
        <v>78.549949999999995</v>
      </c>
      <c r="K11" s="56">
        <v>126.67198</v>
      </c>
      <c r="L11" s="56">
        <v>83.953779999999995</v>
      </c>
      <c r="M11" s="56">
        <v>0</v>
      </c>
      <c r="N11" s="56">
        <v>0</v>
      </c>
      <c r="O11" s="56">
        <v>0</v>
      </c>
      <c r="P11" s="57">
        <v>875.96067000000005</v>
      </c>
      <c r="Q11" s="185">
        <v>1.1073749729260001</v>
      </c>
    </row>
    <row r="12" spans="1:17" ht="14.4" customHeight="1" x14ac:dyDescent="0.3">
      <c r="A12" s="19" t="s">
        <v>40</v>
      </c>
      <c r="B12" s="55">
        <v>493.22157490012802</v>
      </c>
      <c r="C12" s="56">
        <v>41.101797908343997</v>
      </c>
      <c r="D12" s="56">
        <v>17.860890000000001</v>
      </c>
      <c r="E12" s="56">
        <v>8.2945700000000002</v>
      </c>
      <c r="F12" s="56">
        <v>26.93497</v>
      </c>
      <c r="G12" s="56">
        <v>80.479500000000002</v>
      </c>
      <c r="H12" s="56">
        <v>19.95412</v>
      </c>
      <c r="I12" s="56">
        <v>77.161680000000004</v>
      </c>
      <c r="J12" s="56">
        <v>9.6455599999999997</v>
      </c>
      <c r="K12" s="56">
        <v>46.832259999999998</v>
      </c>
      <c r="L12" s="56">
        <v>22.628789999999999</v>
      </c>
      <c r="M12" s="56">
        <v>0</v>
      </c>
      <c r="N12" s="56">
        <v>0</v>
      </c>
      <c r="O12" s="56">
        <v>0</v>
      </c>
      <c r="P12" s="57">
        <v>309.79234000000002</v>
      </c>
      <c r="Q12" s="185">
        <v>0.83746631200499999</v>
      </c>
    </row>
    <row r="13" spans="1:17" ht="14.4" customHeight="1" x14ac:dyDescent="0.3">
      <c r="A13" s="19" t="s">
        <v>41</v>
      </c>
      <c r="B13" s="55">
        <v>1874</v>
      </c>
      <c r="C13" s="56">
        <v>156.166666666667</v>
      </c>
      <c r="D13" s="56">
        <v>143.64782</v>
      </c>
      <c r="E13" s="56">
        <v>146.08297999999999</v>
      </c>
      <c r="F13" s="56">
        <v>149.31496999999999</v>
      </c>
      <c r="G13" s="56">
        <v>155.39259999999999</v>
      </c>
      <c r="H13" s="56">
        <v>168.51267000000001</v>
      </c>
      <c r="I13" s="56">
        <v>168.32902000000001</v>
      </c>
      <c r="J13" s="56">
        <v>159.35558</v>
      </c>
      <c r="K13" s="56">
        <v>230.74699000000101</v>
      </c>
      <c r="L13" s="56">
        <v>175.71845999999999</v>
      </c>
      <c r="M13" s="56">
        <v>0</v>
      </c>
      <c r="N13" s="56">
        <v>0</v>
      </c>
      <c r="O13" s="56">
        <v>0</v>
      </c>
      <c r="P13" s="57">
        <v>1497.1010900000001</v>
      </c>
      <c r="Q13" s="185">
        <v>1.065173311988</v>
      </c>
    </row>
    <row r="14" spans="1:17" ht="14.4" customHeight="1" x14ac:dyDescent="0.3">
      <c r="A14" s="19" t="s">
        <v>42</v>
      </c>
      <c r="B14" s="55">
        <v>2352.5072310322198</v>
      </c>
      <c r="C14" s="56">
        <v>196.042269252685</v>
      </c>
      <c r="D14" s="56">
        <v>307.58300000000003</v>
      </c>
      <c r="E14" s="56">
        <v>243.83799999999999</v>
      </c>
      <c r="F14" s="56">
        <v>218.34399999999999</v>
      </c>
      <c r="G14" s="56">
        <v>186.82</v>
      </c>
      <c r="H14" s="56">
        <v>158.226</v>
      </c>
      <c r="I14" s="56">
        <v>129.63999999999999</v>
      </c>
      <c r="J14" s="56">
        <v>120.30500000000001</v>
      </c>
      <c r="K14" s="56">
        <v>134.108</v>
      </c>
      <c r="L14" s="56">
        <v>145.51599999999999</v>
      </c>
      <c r="M14" s="56">
        <v>0</v>
      </c>
      <c r="N14" s="56">
        <v>0</v>
      </c>
      <c r="O14" s="56">
        <v>0</v>
      </c>
      <c r="P14" s="57">
        <v>1644.38</v>
      </c>
      <c r="Q14" s="185">
        <v>0.931987216763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330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330</v>
      </c>
    </row>
    <row r="17" spans="1:17" ht="14.4" customHeight="1" x14ac:dyDescent="0.3">
      <c r="A17" s="19" t="s">
        <v>45</v>
      </c>
      <c r="B17" s="55">
        <v>1577.8268364083799</v>
      </c>
      <c r="C17" s="56">
        <v>131.48556970069799</v>
      </c>
      <c r="D17" s="56">
        <v>56.180869999999999</v>
      </c>
      <c r="E17" s="56">
        <v>36.444299999999998</v>
      </c>
      <c r="F17" s="56">
        <v>33.491549999999997</v>
      </c>
      <c r="G17" s="56">
        <v>74.583749999999995</v>
      </c>
      <c r="H17" s="56">
        <v>131.04876999999999</v>
      </c>
      <c r="I17" s="56">
        <v>161.83535000000001</v>
      </c>
      <c r="J17" s="56">
        <v>47.16995</v>
      </c>
      <c r="K17" s="56">
        <v>274.68048000000101</v>
      </c>
      <c r="L17" s="56">
        <v>90.128590000000003</v>
      </c>
      <c r="M17" s="56">
        <v>0</v>
      </c>
      <c r="N17" s="56">
        <v>0</v>
      </c>
      <c r="O17" s="56">
        <v>0</v>
      </c>
      <c r="P17" s="57">
        <v>905.56361000000095</v>
      </c>
      <c r="Q17" s="185">
        <v>0.76524122850800003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0.27200000000000002</v>
      </c>
      <c r="E18" s="56">
        <v>8.8670000000000009</v>
      </c>
      <c r="F18" s="56">
        <v>21.364999999999998</v>
      </c>
      <c r="G18" s="56">
        <v>2.8170000000000002</v>
      </c>
      <c r="H18" s="56">
        <v>2.9420000000000002</v>
      </c>
      <c r="I18" s="56">
        <v>4.7969999999999997</v>
      </c>
      <c r="J18" s="56">
        <v>0.24099999999999999</v>
      </c>
      <c r="K18" s="56">
        <v>0</v>
      </c>
      <c r="L18" s="56">
        <v>1.9119999999999999</v>
      </c>
      <c r="M18" s="56">
        <v>0</v>
      </c>
      <c r="N18" s="56">
        <v>0</v>
      </c>
      <c r="O18" s="56">
        <v>0</v>
      </c>
      <c r="P18" s="57">
        <v>43.213000000000001</v>
      </c>
      <c r="Q18" s="185" t="s">
        <v>330</v>
      </c>
    </row>
    <row r="19" spans="1:17" ht="14.4" customHeight="1" x14ac:dyDescent="0.3">
      <c r="A19" s="19" t="s">
        <v>47</v>
      </c>
      <c r="B19" s="55">
        <v>2791.7504232320798</v>
      </c>
      <c r="C19" s="56">
        <v>232.645868602673</v>
      </c>
      <c r="D19" s="56">
        <v>253.54428999999999</v>
      </c>
      <c r="E19" s="56">
        <v>198.52265</v>
      </c>
      <c r="F19" s="56">
        <v>326.02189000000101</v>
      </c>
      <c r="G19" s="56">
        <v>276.04987999999997</v>
      </c>
      <c r="H19" s="56">
        <v>225.071</v>
      </c>
      <c r="I19" s="56">
        <v>161.86186000000001</v>
      </c>
      <c r="J19" s="56">
        <v>225.77202</v>
      </c>
      <c r="K19" s="56">
        <v>182.49423999999999</v>
      </c>
      <c r="L19" s="56">
        <v>153.33285000000001</v>
      </c>
      <c r="M19" s="56">
        <v>0</v>
      </c>
      <c r="N19" s="56">
        <v>0</v>
      </c>
      <c r="O19" s="56">
        <v>0</v>
      </c>
      <c r="P19" s="57">
        <v>2002.6706799999999</v>
      </c>
      <c r="Q19" s="185">
        <v>0.95647073288200002</v>
      </c>
    </row>
    <row r="20" spans="1:17" ht="14.4" customHeight="1" x14ac:dyDescent="0.3">
      <c r="A20" s="19" t="s">
        <v>48</v>
      </c>
      <c r="B20" s="55">
        <v>61104</v>
      </c>
      <c r="C20" s="56">
        <v>5092</v>
      </c>
      <c r="D20" s="56">
        <v>5247.5220200000003</v>
      </c>
      <c r="E20" s="56">
        <v>5005.2740400000002</v>
      </c>
      <c r="F20" s="56">
        <v>4914.9151100000099</v>
      </c>
      <c r="G20" s="56">
        <v>5258.2613899999997</v>
      </c>
      <c r="H20" s="56">
        <v>5287.5832600000003</v>
      </c>
      <c r="I20" s="56">
        <v>5145.9876000000004</v>
      </c>
      <c r="J20" s="56">
        <v>6948.7894800000004</v>
      </c>
      <c r="K20" s="56">
        <v>5259.9169900000097</v>
      </c>
      <c r="L20" s="56">
        <v>5427.2297200000003</v>
      </c>
      <c r="M20" s="56">
        <v>0</v>
      </c>
      <c r="N20" s="56">
        <v>0</v>
      </c>
      <c r="O20" s="56">
        <v>0</v>
      </c>
      <c r="P20" s="57">
        <v>48495.479610000002</v>
      </c>
      <c r="Q20" s="185">
        <v>1.058206328227</v>
      </c>
    </row>
    <row r="21" spans="1:17" ht="14.4" customHeight="1" x14ac:dyDescent="0.3">
      <c r="A21" s="20" t="s">
        <v>49</v>
      </c>
      <c r="B21" s="55">
        <v>5867.00000000001</v>
      </c>
      <c r="C21" s="56">
        <v>488.91666666666703</v>
      </c>
      <c r="D21" s="56">
        <v>514.26599999999996</v>
      </c>
      <c r="E21" s="56">
        <v>521.23299999999995</v>
      </c>
      <c r="F21" s="56">
        <v>505.21300000000099</v>
      </c>
      <c r="G21" s="56">
        <v>487.00099999999998</v>
      </c>
      <c r="H21" s="56">
        <v>495.19900000000001</v>
      </c>
      <c r="I21" s="56">
        <v>483.65600000000001</v>
      </c>
      <c r="J21" s="56">
        <v>486.33100000000002</v>
      </c>
      <c r="K21" s="56">
        <v>486.33100000000098</v>
      </c>
      <c r="L21" s="56">
        <v>484.815</v>
      </c>
      <c r="M21" s="56">
        <v>0</v>
      </c>
      <c r="N21" s="56">
        <v>0</v>
      </c>
      <c r="O21" s="56">
        <v>0</v>
      </c>
      <c r="P21" s="57">
        <v>4464.0450000000001</v>
      </c>
      <c r="Q21" s="185">
        <v>1.014498039884</v>
      </c>
    </row>
    <row r="22" spans="1:17" ht="14.4" customHeight="1" x14ac:dyDescent="0.3">
      <c r="A22" s="19" t="s">
        <v>50</v>
      </c>
      <c r="B22" s="55">
        <v>29</v>
      </c>
      <c r="C22" s="56">
        <v>2.4166666666659999</v>
      </c>
      <c r="D22" s="56">
        <v>43.407539999999997</v>
      </c>
      <c r="E22" s="56">
        <v>0</v>
      </c>
      <c r="F22" s="56">
        <v>12.269399999999999</v>
      </c>
      <c r="G22" s="56">
        <v>0</v>
      </c>
      <c r="H22" s="56">
        <v>6.9595000000000002</v>
      </c>
      <c r="I22" s="56">
        <v>172.15979999999999</v>
      </c>
      <c r="J22" s="56">
        <v>8.8680000000000003</v>
      </c>
      <c r="K22" s="56">
        <v>10.7811</v>
      </c>
      <c r="L22" s="56">
        <v>47.648040000000002</v>
      </c>
      <c r="M22" s="56">
        <v>0</v>
      </c>
      <c r="N22" s="56">
        <v>0</v>
      </c>
      <c r="O22" s="56">
        <v>0</v>
      </c>
      <c r="P22" s="57">
        <v>302.09338000000002</v>
      </c>
      <c r="Q22" s="185">
        <v>13.889350804597001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330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-1.361770000001</v>
      </c>
      <c r="E24" s="56">
        <v>18.930019999997999</v>
      </c>
      <c r="F24" s="56">
        <v>9.0926799999989996</v>
      </c>
      <c r="G24" s="56">
        <v>3.10000001E-4</v>
      </c>
      <c r="H24" s="56">
        <v>12.216429999998001</v>
      </c>
      <c r="I24" s="56">
        <v>29.560230000002001</v>
      </c>
      <c r="J24" s="56">
        <v>1.5439799999999999</v>
      </c>
      <c r="K24" s="56">
        <v>-3.5251899999999998</v>
      </c>
      <c r="L24" s="56">
        <v>7.9854899999970002</v>
      </c>
      <c r="M24" s="56">
        <v>0</v>
      </c>
      <c r="N24" s="56">
        <v>0</v>
      </c>
      <c r="O24" s="56">
        <v>0</v>
      </c>
      <c r="P24" s="57">
        <v>74.442179999996</v>
      </c>
      <c r="Q24" s="185"/>
    </row>
    <row r="25" spans="1:17" ht="14.4" customHeight="1" x14ac:dyDescent="0.3">
      <c r="A25" s="21" t="s">
        <v>53</v>
      </c>
      <c r="B25" s="58">
        <v>146301.61923672899</v>
      </c>
      <c r="C25" s="59">
        <v>12191.8016030607</v>
      </c>
      <c r="D25" s="59">
        <v>9118.7511900000009</v>
      </c>
      <c r="E25" s="59">
        <v>13618.599130000001</v>
      </c>
      <c r="F25" s="59">
        <v>12361.3171</v>
      </c>
      <c r="G25" s="59">
        <v>11889.01715</v>
      </c>
      <c r="H25" s="59">
        <v>11215.64582</v>
      </c>
      <c r="I25" s="59">
        <v>11060.970950000001</v>
      </c>
      <c r="J25" s="59">
        <v>12732.00734</v>
      </c>
      <c r="K25" s="59">
        <v>11672.67994</v>
      </c>
      <c r="L25" s="59">
        <v>13091.59736</v>
      </c>
      <c r="M25" s="59">
        <v>0</v>
      </c>
      <c r="N25" s="59">
        <v>0</v>
      </c>
      <c r="O25" s="59">
        <v>0</v>
      </c>
      <c r="P25" s="60">
        <v>106760.58598</v>
      </c>
      <c r="Q25" s="186">
        <v>0.97297247095399997</v>
      </c>
    </row>
    <row r="26" spans="1:17" ht="14.4" customHeight="1" x14ac:dyDescent="0.3">
      <c r="A26" s="19" t="s">
        <v>54</v>
      </c>
      <c r="B26" s="55">
        <v>10051.5228848226</v>
      </c>
      <c r="C26" s="56">
        <v>837.62690706855301</v>
      </c>
      <c r="D26" s="56">
        <v>849.73837000000003</v>
      </c>
      <c r="E26" s="56">
        <v>784.15480000000002</v>
      </c>
      <c r="F26" s="56">
        <v>808.11722999999995</v>
      </c>
      <c r="G26" s="56">
        <v>916.09195</v>
      </c>
      <c r="H26" s="56">
        <v>953.27170000000001</v>
      </c>
      <c r="I26" s="56">
        <v>953.77053999999998</v>
      </c>
      <c r="J26" s="56">
        <v>998.32642999999996</v>
      </c>
      <c r="K26" s="56">
        <v>1007.66775</v>
      </c>
      <c r="L26" s="56">
        <v>856.13445000000002</v>
      </c>
      <c r="M26" s="56">
        <v>0</v>
      </c>
      <c r="N26" s="56">
        <v>0</v>
      </c>
      <c r="O26" s="56">
        <v>0</v>
      </c>
      <c r="P26" s="57">
        <v>8127.27322</v>
      </c>
      <c r="Q26" s="185">
        <v>1.0780818406820001</v>
      </c>
    </row>
    <row r="27" spans="1:17" ht="14.4" customHeight="1" x14ac:dyDescent="0.3">
      <c r="A27" s="22" t="s">
        <v>55</v>
      </c>
      <c r="B27" s="58">
        <v>156353.14212155101</v>
      </c>
      <c r="C27" s="59">
        <v>13029.428510129301</v>
      </c>
      <c r="D27" s="59">
        <v>9968.48956</v>
      </c>
      <c r="E27" s="59">
        <v>14402.753930000001</v>
      </c>
      <c r="F27" s="59">
        <v>13169.43433</v>
      </c>
      <c r="G27" s="59">
        <v>12805.1091</v>
      </c>
      <c r="H27" s="59">
        <v>12168.917520000001</v>
      </c>
      <c r="I27" s="59">
        <v>12014.74149</v>
      </c>
      <c r="J27" s="59">
        <v>13730.333769999999</v>
      </c>
      <c r="K27" s="59">
        <v>12680.347690000001</v>
      </c>
      <c r="L27" s="59">
        <v>13947.731809999999</v>
      </c>
      <c r="M27" s="59">
        <v>0</v>
      </c>
      <c r="N27" s="59">
        <v>0</v>
      </c>
      <c r="O27" s="59">
        <v>0</v>
      </c>
      <c r="P27" s="60">
        <v>114887.85920000001</v>
      </c>
      <c r="Q27" s="186">
        <v>0.97972966956800001</v>
      </c>
    </row>
    <row r="28" spans="1:17" ht="14.4" customHeight="1" x14ac:dyDescent="0.3">
      <c r="A28" s="20" t="s">
        <v>56</v>
      </c>
      <c r="B28" s="55">
        <v>12.611121869798</v>
      </c>
      <c r="C28" s="56">
        <v>1.050926822483</v>
      </c>
      <c r="D28" s="56">
        <v>160.44963999999999</v>
      </c>
      <c r="E28" s="56">
        <v>0.49256</v>
      </c>
      <c r="F28" s="56">
        <v>34.585729999999998</v>
      </c>
      <c r="G28" s="56">
        <v>0.14215</v>
      </c>
      <c r="H28" s="56">
        <v>0.35299999999999998</v>
      </c>
      <c r="I28" s="56">
        <v>0.66461000000000003</v>
      </c>
      <c r="J28" s="56">
        <v>5.62E-2</v>
      </c>
      <c r="K28" s="56">
        <v>0.41321999999999998</v>
      </c>
      <c r="L28" s="56">
        <v>0</v>
      </c>
      <c r="M28" s="56">
        <v>0</v>
      </c>
      <c r="N28" s="56">
        <v>0</v>
      </c>
      <c r="O28" s="56">
        <v>0</v>
      </c>
      <c r="P28" s="57">
        <v>197.15710999999999</v>
      </c>
      <c r="Q28" s="185">
        <v>20.844786798564002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330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330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268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269</v>
      </c>
      <c r="G4" s="536" t="s">
        <v>64</v>
      </c>
      <c r="H4" s="259" t="s">
        <v>182</v>
      </c>
      <c r="I4" s="534" t="s">
        <v>65</v>
      </c>
      <c r="J4" s="536" t="s">
        <v>279</v>
      </c>
      <c r="K4" s="537" t="s">
        <v>270</v>
      </c>
    </row>
    <row r="5" spans="1:11" ht="42" thickBot="1" x14ac:dyDescent="0.35">
      <c r="A5" s="103"/>
      <c r="B5" s="28" t="s">
        <v>272</v>
      </c>
      <c r="C5" s="29" t="s">
        <v>273</v>
      </c>
      <c r="D5" s="30" t="s">
        <v>274</v>
      </c>
      <c r="E5" s="30" t="s">
        <v>275</v>
      </c>
      <c r="F5" s="535"/>
      <c r="G5" s="535"/>
      <c r="H5" s="29" t="s">
        <v>271</v>
      </c>
      <c r="I5" s="535"/>
      <c r="J5" s="535"/>
      <c r="K5" s="538"/>
    </row>
    <row r="6" spans="1:11" ht="14.4" customHeight="1" thickBot="1" x14ac:dyDescent="0.35">
      <c r="A6" s="719" t="s">
        <v>332</v>
      </c>
      <c r="B6" s="701">
        <v>144668.51146517601</v>
      </c>
      <c r="C6" s="701">
        <v>142139.79307000001</v>
      </c>
      <c r="D6" s="702">
        <v>-2528.7183951759098</v>
      </c>
      <c r="E6" s="703">
        <v>0.98252060265499996</v>
      </c>
      <c r="F6" s="701">
        <v>146301.61923672899</v>
      </c>
      <c r="G6" s="702">
        <v>109726.214427546</v>
      </c>
      <c r="H6" s="704">
        <v>13091.59736</v>
      </c>
      <c r="I6" s="701">
        <v>106760.58598</v>
      </c>
      <c r="J6" s="702">
        <v>-2965.6284475463899</v>
      </c>
      <c r="K6" s="705">
        <v>0.72972935321499999</v>
      </c>
    </row>
    <row r="7" spans="1:11" ht="14.4" customHeight="1" thickBot="1" x14ac:dyDescent="0.35">
      <c r="A7" s="720" t="s">
        <v>333</v>
      </c>
      <c r="B7" s="701">
        <v>77960.997751830597</v>
      </c>
      <c r="C7" s="701">
        <v>70491.885179999997</v>
      </c>
      <c r="D7" s="702">
        <v>-7469.1125718306102</v>
      </c>
      <c r="E7" s="703">
        <v>0.90419424087400002</v>
      </c>
      <c r="F7" s="701">
        <v>74932.041977088098</v>
      </c>
      <c r="G7" s="702">
        <v>56199.031482816099</v>
      </c>
      <c r="H7" s="704">
        <v>6878.5451599999997</v>
      </c>
      <c r="I7" s="701">
        <v>50473.080090000003</v>
      </c>
      <c r="J7" s="702">
        <v>-5725.9513928160304</v>
      </c>
      <c r="K7" s="705">
        <v>0.67358474102999999</v>
      </c>
    </row>
    <row r="8" spans="1:11" ht="14.4" customHeight="1" thickBot="1" x14ac:dyDescent="0.35">
      <c r="A8" s="721" t="s">
        <v>334</v>
      </c>
      <c r="B8" s="701">
        <v>75576.859114537598</v>
      </c>
      <c r="C8" s="701">
        <v>68162.536179999996</v>
      </c>
      <c r="D8" s="702">
        <v>-7414.3229345376203</v>
      </c>
      <c r="E8" s="703">
        <v>0.90189691631199997</v>
      </c>
      <c r="F8" s="701">
        <v>72579.534746055899</v>
      </c>
      <c r="G8" s="702">
        <v>54434.651059541902</v>
      </c>
      <c r="H8" s="704">
        <v>6733.02916</v>
      </c>
      <c r="I8" s="701">
        <v>48828.700089999998</v>
      </c>
      <c r="J8" s="702">
        <v>-5605.9509695418801</v>
      </c>
      <c r="K8" s="705">
        <v>0.67276127162900001</v>
      </c>
    </row>
    <row r="9" spans="1:11" ht="14.4" customHeight="1" thickBot="1" x14ac:dyDescent="0.35">
      <c r="A9" s="722" t="s">
        <v>335</v>
      </c>
      <c r="B9" s="706">
        <v>0</v>
      </c>
      <c r="C9" s="706">
        <v>1.56E-3</v>
      </c>
      <c r="D9" s="707">
        <v>1.56E-3</v>
      </c>
      <c r="E9" s="708" t="s">
        <v>330</v>
      </c>
      <c r="F9" s="706">
        <v>0</v>
      </c>
      <c r="G9" s="707">
        <v>0</v>
      </c>
      <c r="H9" s="709">
        <v>-5.1000000000000004E-4</v>
      </c>
      <c r="I9" s="706">
        <v>1.57E-3</v>
      </c>
      <c r="J9" s="707">
        <v>1.57E-3</v>
      </c>
      <c r="K9" s="710" t="s">
        <v>330</v>
      </c>
    </row>
    <row r="10" spans="1:11" ht="14.4" customHeight="1" thickBot="1" x14ac:dyDescent="0.35">
      <c r="A10" s="723" t="s">
        <v>336</v>
      </c>
      <c r="B10" s="701">
        <v>0</v>
      </c>
      <c r="C10" s="701">
        <v>1.56E-3</v>
      </c>
      <c r="D10" s="702">
        <v>1.56E-3</v>
      </c>
      <c r="E10" s="711" t="s">
        <v>330</v>
      </c>
      <c r="F10" s="701">
        <v>0</v>
      </c>
      <c r="G10" s="702">
        <v>0</v>
      </c>
      <c r="H10" s="704">
        <v>-5.1000000000000004E-4</v>
      </c>
      <c r="I10" s="701">
        <v>1.57E-3</v>
      </c>
      <c r="J10" s="702">
        <v>1.57E-3</v>
      </c>
      <c r="K10" s="712" t="s">
        <v>330</v>
      </c>
    </row>
    <row r="11" spans="1:11" ht="14.4" customHeight="1" thickBot="1" x14ac:dyDescent="0.35">
      <c r="A11" s="722" t="s">
        <v>337</v>
      </c>
      <c r="B11" s="706">
        <v>6055.0659023775997</v>
      </c>
      <c r="C11" s="706">
        <v>6136.4528399999999</v>
      </c>
      <c r="D11" s="707">
        <v>81.386937622402002</v>
      </c>
      <c r="E11" s="713">
        <v>1.013441131597</v>
      </c>
      <c r="F11" s="706">
        <v>6982.8366593399196</v>
      </c>
      <c r="G11" s="707">
        <v>5237.1274945049399</v>
      </c>
      <c r="H11" s="709">
        <v>679.32583999999997</v>
      </c>
      <c r="I11" s="706">
        <v>4953.5729000000001</v>
      </c>
      <c r="J11" s="707">
        <v>-283.55459450493998</v>
      </c>
      <c r="K11" s="714">
        <v>0.70939263535099994</v>
      </c>
    </row>
    <row r="12" spans="1:11" ht="14.4" customHeight="1" thickBot="1" x14ac:dyDescent="0.35">
      <c r="A12" s="723" t="s">
        <v>338</v>
      </c>
      <c r="B12" s="701">
        <v>4100.0662194257302</v>
      </c>
      <c r="C12" s="701">
        <v>4227.8145999999997</v>
      </c>
      <c r="D12" s="702">
        <v>127.748380574267</v>
      </c>
      <c r="E12" s="703">
        <v>1.0311576383729999</v>
      </c>
      <c r="F12" s="701">
        <v>5004.4693410193504</v>
      </c>
      <c r="G12" s="702">
        <v>3753.3520057645201</v>
      </c>
      <c r="H12" s="704">
        <v>446.40107</v>
      </c>
      <c r="I12" s="701">
        <v>3464.1706199999999</v>
      </c>
      <c r="J12" s="702">
        <v>-289.181385764514</v>
      </c>
      <c r="K12" s="705">
        <v>0.69221537468600003</v>
      </c>
    </row>
    <row r="13" spans="1:11" ht="14.4" customHeight="1" thickBot="1" x14ac:dyDescent="0.35">
      <c r="A13" s="723" t="s">
        <v>339</v>
      </c>
      <c r="B13" s="701">
        <v>195.00001760449999</v>
      </c>
      <c r="C13" s="701">
        <v>191.5249</v>
      </c>
      <c r="D13" s="702">
        <v>-3.4751176044990002</v>
      </c>
      <c r="E13" s="703">
        <v>0.98217888568800005</v>
      </c>
      <c r="F13" s="701">
        <v>220.11608187221799</v>
      </c>
      <c r="G13" s="702">
        <v>165.08706140416299</v>
      </c>
      <c r="H13" s="704">
        <v>27.219370000000001</v>
      </c>
      <c r="I13" s="701">
        <v>211.00649000000001</v>
      </c>
      <c r="J13" s="702">
        <v>45.919428595836003</v>
      </c>
      <c r="K13" s="705">
        <v>0.95861460100999996</v>
      </c>
    </row>
    <row r="14" spans="1:11" ht="14.4" customHeight="1" thickBot="1" x14ac:dyDescent="0.35">
      <c r="A14" s="723" t="s">
        <v>340</v>
      </c>
      <c r="B14" s="701">
        <v>190.00001715310199</v>
      </c>
      <c r="C14" s="701">
        <v>163.76140000000001</v>
      </c>
      <c r="D14" s="702">
        <v>-26.238617153101</v>
      </c>
      <c r="E14" s="703">
        <v>0.86190202745099997</v>
      </c>
      <c r="F14" s="701">
        <v>160</v>
      </c>
      <c r="G14" s="702">
        <v>120</v>
      </c>
      <c r="H14" s="704">
        <v>3.6825600000000001</v>
      </c>
      <c r="I14" s="701">
        <v>105.02294999999999</v>
      </c>
      <c r="J14" s="702">
        <v>-14.97705</v>
      </c>
      <c r="K14" s="705">
        <v>0.65639343750000001</v>
      </c>
    </row>
    <row r="15" spans="1:11" ht="14.4" customHeight="1" thickBot="1" x14ac:dyDescent="0.35">
      <c r="A15" s="723" t="s">
        <v>341</v>
      </c>
      <c r="B15" s="701">
        <v>530.000047848127</v>
      </c>
      <c r="C15" s="701">
        <v>537.89498000000003</v>
      </c>
      <c r="D15" s="702">
        <v>7.8949321518730002</v>
      </c>
      <c r="E15" s="703">
        <v>1.014896097054</v>
      </c>
      <c r="F15" s="701">
        <v>560</v>
      </c>
      <c r="G15" s="702">
        <v>420</v>
      </c>
      <c r="H15" s="704">
        <v>148.57144</v>
      </c>
      <c r="I15" s="701">
        <v>516.75</v>
      </c>
      <c r="J15" s="702">
        <v>96.75</v>
      </c>
      <c r="K15" s="705">
        <v>0.92276785714200005</v>
      </c>
    </row>
    <row r="16" spans="1:11" ht="14.4" customHeight="1" thickBot="1" x14ac:dyDescent="0.35">
      <c r="A16" s="723" t="s">
        <v>342</v>
      </c>
      <c r="B16" s="701">
        <v>18.000001625029999</v>
      </c>
      <c r="C16" s="701">
        <v>12.83197</v>
      </c>
      <c r="D16" s="702">
        <v>-5.1680316250300002</v>
      </c>
      <c r="E16" s="703">
        <v>0.71288715786300005</v>
      </c>
      <c r="F16" s="701">
        <v>18.463462741886001</v>
      </c>
      <c r="G16" s="702">
        <v>13.847597056413999</v>
      </c>
      <c r="H16" s="704">
        <v>0</v>
      </c>
      <c r="I16" s="701">
        <v>0</v>
      </c>
      <c r="J16" s="702">
        <v>-13.847597056413999</v>
      </c>
      <c r="K16" s="705">
        <v>0</v>
      </c>
    </row>
    <row r="17" spans="1:11" ht="14.4" customHeight="1" thickBot="1" x14ac:dyDescent="0.35">
      <c r="A17" s="723" t="s">
        <v>343</v>
      </c>
      <c r="B17" s="701">
        <v>0</v>
      </c>
      <c r="C17" s="701">
        <v>101.21415</v>
      </c>
      <c r="D17" s="702">
        <v>101.21415</v>
      </c>
      <c r="E17" s="711" t="s">
        <v>344</v>
      </c>
      <c r="F17" s="701">
        <v>130</v>
      </c>
      <c r="G17" s="702">
        <v>97.5</v>
      </c>
      <c r="H17" s="704">
        <v>0</v>
      </c>
      <c r="I17" s="701">
        <v>0</v>
      </c>
      <c r="J17" s="702">
        <v>-97.5</v>
      </c>
      <c r="K17" s="705">
        <v>0</v>
      </c>
    </row>
    <row r="18" spans="1:11" ht="14.4" customHeight="1" thickBot="1" x14ac:dyDescent="0.35">
      <c r="A18" s="723" t="s">
        <v>345</v>
      </c>
      <c r="B18" s="701">
        <v>500.00004513974199</v>
      </c>
      <c r="C18" s="701">
        <v>342.15726999999998</v>
      </c>
      <c r="D18" s="702">
        <v>-157.842775139742</v>
      </c>
      <c r="E18" s="703">
        <v>0.68431447822000002</v>
      </c>
      <c r="F18" s="701">
        <v>369.69785615866499</v>
      </c>
      <c r="G18" s="702">
        <v>277.27339211899903</v>
      </c>
      <c r="H18" s="704">
        <v>24.984590000000001</v>
      </c>
      <c r="I18" s="701">
        <v>345.59841999999998</v>
      </c>
      <c r="J18" s="702">
        <v>68.325027881001006</v>
      </c>
      <c r="K18" s="705">
        <v>0.93481315685900002</v>
      </c>
    </row>
    <row r="19" spans="1:11" ht="14.4" customHeight="1" thickBot="1" x14ac:dyDescent="0.35">
      <c r="A19" s="723" t="s">
        <v>346</v>
      </c>
      <c r="B19" s="701">
        <v>14.999507809662999</v>
      </c>
      <c r="C19" s="701">
        <v>59.708280000000002</v>
      </c>
      <c r="D19" s="702">
        <v>44.708772190337001</v>
      </c>
      <c r="E19" s="703">
        <v>3.9806826169009999</v>
      </c>
      <c r="F19" s="701">
        <v>15.089917547799001</v>
      </c>
      <c r="G19" s="702">
        <v>11.317438160848999</v>
      </c>
      <c r="H19" s="704">
        <v>0</v>
      </c>
      <c r="I19" s="701">
        <v>27.994800000000001</v>
      </c>
      <c r="J19" s="702">
        <v>16.677361839149999</v>
      </c>
      <c r="K19" s="705">
        <v>1.8551990036599999</v>
      </c>
    </row>
    <row r="20" spans="1:11" ht="14.4" customHeight="1" thickBot="1" x14ac:dyDescent="0.35">
      <c r="A20" s="723" t="s">
        <v>347</v>
      </c>
      <c r="B20" s="701">
        <v>227.000020493443</v>
      </c>
      <c r="C20" s="701">
        <v>229.39304000000001</v>
      </c>
      <c r="D20" s="702">
        <v>2.393019506556</v>
      </c>
      <c r="E20" s="703">
        <v>1.0105419352</v>
      </c>
      <c r="F20" s="701">
        <v>230</v>
      </c>
      <c r="G20" s="702">
        <v>172.5</v>
      </c>
      <c r="H20" s="704">
        <v>8.6259300000000003</v>
      </c>
      <c r="I20" s="701">
        <v>85.268289999999993</v>
      </c>
      <c r="J20" s="702">
        <v>-87.231710000000007</v>
      </c>
      <c r="K20" s="705">
        <v>0.37073169565199998</v>
      </c>
    </row>
    <row r="21" spans="1:11" ht="14.4" customHeight="1" thickBot="1" x14ac:dyDescent="0.35">
      <c r="A21" s="723" t="s">
        <v>348</v>
      </c>
      <c r="B21" s="701">
        <v>280.00002527825598</v>
      </c>
      <c r="C21" s="701">
        <v>270.15224999999998</v>
      </c>
      <c r="D21" s="702">
        <v>-9.847775278256</v>
      </c>
      <c r="E21" s="703">
        <v>0.96482937718100004</v>
      </c>
      <c r="F21" s="701">
        <v>275</v>
      </c>
      <c r="G21" s="702">
        <v>206.25</v>
      </c>
      <c r="H21" s="704">
        <v>19.840879999999999</v>
      </c>
      <c r="I21" s="701">
        <v>197.76132999999999</v>
      </c>
      <c r="J21" s="702">
        <v>-8.4886699999990007</v>
      </c>
      <c r="K21" s="705">
        <v>0.71913210909000003</v>
      </c>
    </row>
    <row r="22" spans="1:11" ht="14.4" customHeight="1" thickBot="1" x14ac:dyDescent="0.35">
      <c r="A22" s="722" t="s">
        <v>349</v>
      </c>
      <c r="B22" s="706">
        <v>1206.9406546120099</v>
      </c>
      <c r="C22" s="706">
        <v>1078.2550000000001</v>
      </c>
      <c r="D22" s="707">
        <v>-128.68565461200899</v>
      </c>
      <c r="E22" s="713">
        <v>0.89337863952100005</v>
      </c>
      <c r="F22" s="706">
        <v>1062.54336832134</v>
      </c>
      <c r="G22" s="707">
        <v>796.90752624100799</v>
      </c>
      <c r="H22" s="709">
        <v>133.86000000000001</v>
      </c>
      <c r="I22" s="706">
        <v>975.41000000000099</v>
      </c>
      <c r="J22" s="707">
        <v>178.50247375899301</v>
      </c>
      <c r="K22" s="714">
        <v>0.917995471131</v>
      </c>
    </row>
    <row r="23" spans="1:11" ht="14.4" customHeight="1" thickBot="1" x14ac:dyDescent="0.35">
      <c r="A23" s="723" t="s">
        <v>350</v>
      </c>
      <c r="B23" s="701">
        <v>957.89779568164602</v>
      </c>
      <c r="C23" s="701">
        <v>878.29300000000103</v>
      </c>
      <c r="D23" s="702">
        <v>-79.604795681645001</v>
      </c>
      <c r="E23" s="703">
        <v>0.91689635779400003</v>
      </c>
      <c r="F23" s="701">
        <v>849.46118815901605</v>
      </c>
      <c r="G23" s="702">
        <v>637.09589111926198</v>
      </c>
      <c r="H23" s="704">
        <v>114.43</v>
      </c>
      <c r="I23" s="701">
        <v>831.51000000000101</v>
      </c>
      <c r="J23" s="702">
        <v>194.41410888073901</v>
      </c>
      <c r="K23" s="705">
        <v>0.978867559331</v>
      </c>
    </row>
    <row r="24" spans="1:11" ht="14.4" customHeight="1" thickBot="1" x14ac:dyDescent="0.35">
      <c r="A24" s="723" t="s">
        <v>351</v>
      </c>
      <c r="B24" s="701">
        <v>249.04285893036399</v>
      </c>
      <c r="C24" s="701">
        <v>199.96199999999999</v>
      </c>
      <c r="D24" s="702">
        <v>-49.080858930363</v>
      </c>
      <c r="E24" s="703">
        <v>0.802922038635</v>
      </c>
      <c r="F24" s="701">
        <v>213.082180162328</v>
      </c>
      <c r="G24" s="702">
        <v>159.81163512174601</v>
      </c>
      <c r="H24" s="704">
        <v>19.43</v>
      </c>
      <c r="I24" s="701">
        <v>143.9</v>
      </c>
      <c r="J24" s="702">
        <v>-15.911635121745</v>
      </c>
      <c r="K24" s="705">
        <v>0.67532629847400005</v>
      </c>
    </row>
    <row r="25" spans="1:11" ht="14.4" customHeight="1" thickBot="1" x14ac:dyDescent="0.35">
      <c r="A25" s="722" t="s">
        <v>352</v>
      </c>
      <c r="B25" s="706">
        <v>64424.595270385696</v>
      </c>
      <c r="C25" s="706">
        <v>56766.468209999999</v>
      </c>
      <c r="D25" s="707">
        <v>-7658.1270603856801</v>
      </c>
      <c r="E25" s="713">
        <v>0.88113038152199996</v>
      </c>
      <c r="F25" s="706">
        <v>60421.215180798099</v>
      </c>
      <c r="G25" s="707">
        <v>45315.911385598498</v>
      </c>
      <c r="H25" s="709">
        <v>5582.7470700000003</v>
      </c>
      <c r="I25" s="706">
        <v>39751.056810000002</v>
      </c>
      <c r="J25" s="707">
        <v>-5564.8545755985197</v>
      </c>
      <c r="K25" s="714">
        <v>0.65789899609000002</v>
      </c>
    </row>
    <row r="26" spans="1:11" ht="14.4" customHeight="1" thickBot="1" x14ac:dyDescent="0.35">
      <c r="A26" s="723" t="s">
        <v>353</v>
      </c>
      <c r="B26" s="701">
        <v>0</v>
      </c>
      <c r="C26" s="701">
        <v>0</v>
      </c>
      <c r="D26" s="702">
        <v>0</v>
      </c>
      <c r="E26" s="703">
        <v>1</v>
      </c>
      <c r="F26" s="701">
        <v>0</v>
      </c>
      <c r="G26" s="702">
        <v>0</v>
      </c>
      <c r="H26" s="704">
        <v>0</v>
      </c>
      <c r="I26" s="701">
        <v>-22.162510000000001</v>
      </c>
      <c r="J26" s="702">
        <v>-22.162510000000001</v>
      </c>
      <c r="K26" s="712" t="s">
        <v>344</v>
      </c>
    </row>
    <row r="27" spans="1:11" ht="14.4" customHeight="1" thickBot="1" x14ac:dyDescent="0.35">
      <c r="A27" s="723" t="s">
        <v>354</v>
      </c>
      <c r="B27" s="701">
        <v>19949.230682131401</v>
      </c>
      <c r="C27" s="701">
        <v>16135.41282</v>
      </c>
      <c r="D27" s="702">
        <v>-3813.8178621314401</v>
      </c>
      <c r="E27" s="703">
        <v>0.80882381266199999</v>
      </c>
      <c r="F27" s="701">
        <v>17900</v>
      </c>
      <c r="G27" s="702">
        <v>13425</v>
      </c>
      <c r="H27" s="704">
        <v>1672.0787800000001</v>
      </c>
      <c r="I27" s="701">
        <v>10525.20751</v>
      </c>
      <c r="J27" s="702">
        <v>-2899.7924899999898</v>
      </c>
      <c r="K27" s="705">
        <v>0.58800041955299998</v>
      </c>
    </row>
    <row r="28" spans="1:11" ht="14.4" customHeight="1" thickBot="1" x14ac:dyDescent="0.35">
      <c r="A28" s="723" t="s">
        <v>355</v>
      </c>
      <c r="B28" s="701">
        <v>9000.0008125153599</v>
      </c>
      <c r="C28" s="701">
        <v>7757.15272000001</v>
      </c>
      <c r="D28" s="702">
        <v>-1242.8480925153499</v>
      </c>
      <c r="E28" s="703">
        <v>0.86190577996499995</v>
      </c>
      <c r="F28" s="701">
        <v>7999.6666666666697</v>
      </c>
      <c r="G28" s="702">
        <v>5999.75</v>
      </c>
      <c r="H28" s="704">
        <v>2.0000000000000002E-5</v>
      </c>
      <c r="I28" s="701">
        <v>5325.9697100000003</v>
      </c>
      <c r="J28" s="702">
        <v>-673.78028999999594</v>
      </c>
      <c r="K28" s="705">
        <v>0.66577395433099995</v>
      </c>
    </row>
    <row r="29" spans="1:11" ht="14.4" customHeight="1" thickBot="1" x14ac:dyDescent="0.35">
      <c r="A29" s="723" t="s">
        <v>356</v>
      </c>
      <c r="B29" s="701">
        <v>23499.6115522691</v>
      </c>
      <c r="C29" s="701">
        <v>22931.32116</v>
      </c>
      <c r="D29" s="702">
        <v>-568.29039226909697</v>
      </c>
      <c r="E29" s="703">
        <v>0.97581703037900003</v>
      </c>
      <c r="F29" s="701">
        <v>23500.333333333299</v>
      </c>
      <c r="G29" s="702">
        <v>17625.25</v>
      </c>
      <c r="H29" s="704">
        <v>2849.4130100000002</v>
      </c>
      <c r="I29" s="701">
        <v>15992.96272</v>
      </c>
      <c r="J29" s="702">
        <v>-1632.28727999999</v>
      </c>
      <c r="K29" s="705">
        <v>0.68054195202900003</v>
      </c>
    </row>
    <row r="30" spans="1:11" ht="14.4" customHeight="1" thickBot="1" x14ac:dyDescent="0.35">
      <c r="A30" s="723" t="s">
        <v>357</v>
      </c>
      <c r="B30" s="701">
        <v>2392.94446862932</v>
      </c>
      <c r="C30" s="701">
        <v>1565.1293499999999</v>
      </c>
      <c r="D30" s="702">
        <v>-827.81511862931495</v>
      </c>
      <c r="E30" s="703">
        <v>0.65406003796500001</v>
      </c>
      <c r="F30" s="701">
        <v>2100</v>
      </c>
      <c r="G30" s="702">
        <v>1575</v>
      </c>
      <c r="H30" s="704">
        <v>157.09697</v>
      </c>
      <c r="I30" s="701">
        <v>1402.82681</v>
      </c>
      <c r="J30" s="702">
        <v>-172.17318999999901</v>
      </c>
      <c r="K30" s="705">
        <v>0.66801276666599996</v>
      </c>
    </row>
    <row r="31" spans="1:11" ht="14.4" customHeight="1" thickBot="1" x14ac:dyDescent="0.35">
      <c r="A31" s="723" t="s">
        <v>358</v>
      </c>
      <c r="B31" s="701">
        <v>15.000001354191999</v>
      </c>
      <c r="C31" s="701">
        <v>15.23138</v>
      </c>
      <c r="D31" s="702">
        <v>0.23137864580699999</v>
      </c>
      <c r="E31" s="703">
        <v>1.0154252416609999</v>
      </c>
      <c r="F31" s="701">
        <v>20</v>
      </c>
      <c r="G31" s="702">
        <v>15</v>
      </c>
      <c r="H31" s="704">
        <v>0</v>
      </c>
      <c r="I31" s="701">
        <v>6.8020399999999999</v>
      </c>
      <c r="J31" s="702">
        <v>-8.197959999999</v>
      </c>
      <c r="K31" s="705">
        <v>0.34010200000000002</v>
      </c>
    </row>
    <row r="32" spans="1:11" ht="14.4" customHeight="1" thickBot="1" x14ac:dyDescent="0.35">
      <c r="A32" s="723" t="s">
        <v>359</v>
      </c>
      <c r="B32" s="701">
        <v>2.0000001805580001</v>
      </c>
      <c r="C32" s="701">
        <v>0.31841999999999998</v>
      </c>
      <c r="D32" s="702">
        <v>-1.681580180558</v>
      </c>
      <c r="E32" s="703">
        <v>0.159209985626</v>
      </c>
      <c r="F32" s="701">
        <v>0.30759026297600001</v>
      </c>
      <c r="G32" s="702">
        <v>0.230692697232</v>
      </c>
      <c r="H32" s="704">
        <v>0</v>
      </c>
      <c r="I32" s="701">
        <v>0</v>
      </c>
      <c r="J32" s="702">
        <v>-0.230692697232</v>
      </c>
      <c r="K32" s="705">
        <v>0</v>
      </c>
    </row>
    <row r="33" spans="1:11" ht="14.4" customHeight="1" thickBot="1" x14ac:dyDescent="0.35">
      <c r="A33" s="723" t="s">
        <v>360</v>
      </c>
      <c r="B33" s="701">
        <v>1350.0001218773</v>
      </c>
      <c r="C33" s="701">
        <v>1442.3925099999999</v>
      </c>
      <c r="D33" s="702">
        <v>92.392388122696005</v>
      </c>
      <c r="E33" s="703">
        <v>1.0684387998380001</v>
      </c>
      <c r="F33" s="701">
        <v>1410</v>
      </c>
      <c r="G33" s="702">
        <v>1057.5</v>
      </c>
      <c r="H33" s="704">
        <v>192.55804000000001</v>
      </c>
      <c r="I33" s="701">
        <v>1028.7364299999999</v>
      </c>
      <c r="J33" s="702">
        <v>-28.763569999999</v>
      </c>
      <c r="K33" s="705">
        <v>0.72960030496399997</v>
      </c>
    </row>
    <row r="34" spans="1:11" ht="14.4" customHeight="1" thickBot="1" x14ac:dyDescent="0.35">
      <c r="A34" s="723" t="s">
        <v>361</v>
      </c>
      <c r="B34" s="701">
        <v>4200.00037917384</v>
      </c>
      <c r="C34" s="701">
        <v>3350.5506</v>
      </c>
      <c r="D34" s="702">
        <v>-849.44977917383301</v>
      </c>
      <c r="E34" s="703">
        <v>0.79775007083600002</v>
      </c>
      <c r="F34" s="701">
        <v>3540.9075905350901</v>
      </c>
      <c r="G34" s="702">
        <v>2655.6806929013201</v>
      </c>
      <c r="H34" s="704">
        <v>351.62473999999997</v>
      </c>
      <c r="I34" s="701">
        <v>2513.4124900000002</v>
      </c>
      <c r="J34" s="702">
        <v>-142.268202901314</v>
      </c>
      <c r="K34" s="705">
        <v>0.70982154313099999</v>
      </c>
    </row>
    <row r="35" spans="1:11" ht="14.4" customHeight="1" thickBot="1" x14ac:dyDescent="0.35">
      <c r="A35" s="723" t="s">
        <v>362</v>
      </c>
      <c r="B35" s="701">
        <v>100.000009027948</v>
      </c>
      <c r="C35" s="701">
        <v>88.140020000000007</v>
      </c>
      <c r="D35" s="702">
        <v>-11.859989027948</v>
      </c>
      <c r="E35" s="703">
        <v>0.881400120427</v>
      </c>
      <c r="F35" s="701">
        <v>90</v>
      </c>
      <c r="G35" s="702">
        <v>67.5</v>
      </c>
      <c r="H35" s="704">
        <v>8.7119999999999997</v>
      </c>
      <c r="I35" s="701">
        <v>56.343260000000001</v>
      </c>
      <c r="J35" s="702">
        <v>-11.156739999999999</v>
      </c>
      <c r="K35" s="705">
        <v>0.62603622222199995</v>
      </c>
    </row>
    <row r="36" spans="1:11" ht="14.4" customHeight="1" thickBot="1" x14ac:dyDescent="0.35">
      <c r="A36" s="723" t="s">
        <v>363</v>
      </c>
      <c r="B36" s="701">
        <v>740.00006680681895</v>
      </c>
      <c r="C36" s="701">
        <v>701.37275</v>
      </c>
      <c r="D36" s="702">
        <v>-38.627316806818001</v>
      </c>
      <c r="E36" s="703">
        <v>0.94780092794600002</v>
      </c>
      <c r="F36" s="701">
        <v>740</v>
      </c>
      <c r="G36" s="702">
        <v>555</v>
      </c>
      <c r="H36" s="704">
        <v>70.094200000000001</v>
      </c>
      <c r="I36" s="701">
        <v>575.52455999999995</v>
      </c>
      <c r="J36" s="702">
        <v>20.524560000000001</v>
      </c>
      <c r="K36" s="705">
        <v>0.77773589189100001</v>
      </c>
    </row>
    <row r="37" spans="1:11" ht="14.4" customHeight="1" thickBot="1" x14ac:dyDescent="0.35">
      <c r="A37" s="723" t="s">
        <v>364</v>
      </c>
      <c r="B37" s="701">
        <v>100.000009027948</v>
      </c>
      <c r="C37" s="701">
        <v>89.062280000000001</v>
      </c>
      <c r="D37" s="702">
        <v>-10.937729027948</v>
      </c>
      <c r="E37" s="703">
        <v>0.89062271959499995</v>
      </c>
      <c r="F37" s="701">
        <v>100</v>
      </c>
      <c r="G37" s="702">
        <v>75</v>
      </c>
      <c r="H37" s="704">
        <v>5.7346199999999996</v>
      </c>
      <c r="I37" s="701">
        <v>65.364549999999994</v>
      </c>
      <c r="J37" s="702">
        <v>-9.6354499999990004</v>
      </c>
      <c r="K37" s="705">
        <v>0.65364549999999999</v>
      </c>
    </row>
    <row r="38" spans="1:11" ht="14.4" customHeight="1" thickBot="1" x14ac:dyDescent="0.35">
      <c r="A38" s="723" t="s">
        <v>365</v>
      </c>
      <c r="B38" s="701">
        <v>360.000032500614</v>
      </c>
      <c r="C38" s="701">
        <v>304.63096999999999</v>
      </c>
      <c r="D38" s="702">
        <v>-55.369062500614</v>
      </c>
      <c r="E38" s="703">
        <v>0.84619706249399995</v>
      </c>
      <c r="F38" s="701">
        <v>300</v>
      </c>
      <c r="G38" s="702">
        <v>225</v>
      </c>
      <c r="H38" s="704">
        <v>34.341030000000003</v>
      </c>
      <c r="I38" s="701">
        <v>275.21764000000002</v>
      </c>
      <c r="J38" s="702">
        <v>50.217640000000003</v>
      </c>
      <c r="K38" s="705">
        <v>0.91739213333299996</v>
      </c>
    </row>
    <row r="39" spans="1:11" ht="14.4" customHeight="1" thickBot="1" x14ac:dyDescent="0.35">
      <c r="A39" s="723" t="s">
        <v>366</v>
      </c>
      <c r="B39" s="701">
        <v>300.000027083845</v>
      </c>
      <c r="C39" s="701">
        <v>277.61730999999997</v>
      </c>
      <c r="D39" s="702">
        <v>-22.382717083845002</v>
      </c>
      <c r="E39" s="703">
        <v>0.92539094978900005</v>
      </c>
      <c r="F39" s="701">
        <v>300</v>
      </c>
      <c r="G39" s="702">
        <v>225</v>
      </c>
      <c r="H39" s="704">
        <v>0</v>
      </c>
      <c r="I39" s="701">
        <v>96.197999999999993</v>
      </c>
      <c r="J39" s="702">
        <v>-128.80199999999999</v>
      </c>
      <c r="K39" s="705">
        <v>0.32066</v>
      </c>
    </row>
    <row r="40" spans="1:11" ht="14.4" customHeight="1" thickBot="1" x14ac:dyDescent="0.35">
      <c r="A40" s="723" t="s">
        <v>367</v>
      </c>
      <c r="B40" s="701">
        <v>2095.8070789180001</v>
      </c>
      <c r="C40" s="701">
        <v>1680.0546200000001</v>
      </c>
      <c r="D40" s="702">
        <v>-415.75245891799801</v>
      </c>
      <c r="E40" s="703">
        <v>0.801626560431</v>
      </c>
      <c r="F40" s="701">
        <v>2000</v>
      </c>
      <c r="G40" s="702">
        <v>1500</v>
      </c>
      <c r="H40" s="704">
        <v>236.93532999999999</v>
      </c>
      <c r="I40" s="701">
        <v>1650.2342200000001</v>
      </c>
      <c r="J40" s="702">
        <v>150.23421999999999</v>
      </c>
      <c r="K40" s="705">
        <v>0.82511710999999999</v>
      </c>
    </row>
    <row r="41" spans="1:11" ht="14.4" customHeight="1" thickBot="1" x14ac:dyDescent="0.35">
      <c r="A41" s="723" t="s">
        <v>368</v>
      </c>
      <c r="B41" s="701">
        <v>320.00002888943499</v>
      </c>
      <c r="C41" s="701">
        <v>413.57121999999998</v>
      </c>
      <c r="D41" s="702">
        <v>93.571191110564996</v>
      </c>
      <c r="E41" s="703">
        <v>1.2924099458210001</v>
      </c>
      <c r="F41" s="701">
        <v>400</v>
      </c>
      <c r="G41" s="702">
        <v>300</v>
      </c>
      <c r="H41" s="704">
        <v>4.1583300000000003</v>
      </c>
      <c r="I41" s="701">
        <v>251.16434000000001</v>
      </c>
      <c r="J41" s="702">
        <v>-48.835659999999002</v>
      </c>
      <c r="K41" s="705">
        <v>0.62791085000000002</v>
      </c>
    </row>
    <row r="42" spans="1:11" ht="14.4" customHeight="1" thickBot="1" x14ac:dyDescent="0.35">
      <c r="A42" s="723" t="s">
        <v>369</v>
      </c>
      <c r="B42" s="701">
        <v>0</v>
      </c>
      <c r="C42" s="701">
        <v>14.51008</v>
      </c>
      <c r="D42" s="702">
        <v>14.51008</v>
      </c>
      <c r="E42" s="711" t="s">
        <v>344</v>
      </c>
      <c r="F42" s="701">
        <v>20</v>
      </c>
      <c r="G42" s="702">
        <v>15</v>
      </c>
      <c r="H42" s="704">
        <v>0</v>
      </c>
      <c r="I42" s="701">
        <v>7.2550400000000002</v>
      </c>
      <c r="J42" s="702">
        <v>-7.7449599999999998</v>
      </c>
      <c r="K42" s="705">
        <v>0.36275200000000002</v>
      </c>
    </row>
    <row r="43" spans="1:11" ht="14.4" customHeight="1" thickBot="1" x14ac:dyDescent="0.35">
      <c r="A43" s="722" t="s">
        <v>370</v>
      </c>
      <c r="B43" s="706">
        <v>627.67195472311505</v>
      </c>
      <c r="C43" s="706">
        <v>640.60758999999996</v>
      </c>
      <c r="D43" s="707">
        <v>12.935635276885</v>
      </c>
      <c r="E43" s="713">
        <v>1.02060891072</v>
      </c>
      <c r="F43" s="706">
        <v>691.01870674908901</v>
      </c>
      <c r="G43" s="707">
        <v>518.26403006181602</v>
      </c>
      <c r="H43" s="709">
        <v>54.795729999999999</v>
      </c>
      <c r="I43" s="706">
        <v>465.80471</v>
      </c>
      <c r="J43" s="707">
        <v>-52.459320061816001</v>
      </c>
      <c r="K43" s="714">
        <v>0.67408408115499996</v>
      </c>
    </row>
    <row r="44" spans="1:11" ht="14.4" customHeight="1" thickBot="1" x14ac:dyDescent="0.35">
      <c r="A44" s="723" t="s">
        <v>371</v>
      </c>
      <c r="B44" s="701">
        <v>542.92508706807303</v>
      </c>
      <c r="C44" s="701">
        <v>523.23541</v>
      </c>
      <c r="D44" s="702">
        <v>-19.689677068072001</v>
      </c>
      <c r="E44" s="703">
        <v>0.96373408129899996</v>
      </c>
      <c r="F44" s="701">
        <v>657.50126440552594</v>
      </c>
      <c r="G44" s="702">
        <v>493.125948304144</v>
      </c>
      <c r="H44" s="704">
        <v>45.764420000000001</v>
      </c>
      <c r="I44" s="701">
        <v>393.96935999999999</v>
      </c>
      <c r="J44" s="702">
        <v>-99.156588304143995</v>
      </c>
      <c r="K44" s="705">
        <v>0.59919179068899997</v>
      </c>
    </row>
    <row r="45" spans="1:11" ht="14.4" customHeight="1" thickBot="1" x14ac:dyDescent="0.35">
      <c r="A45" s="723" t="s">
        <v>372</v>
      </c>
      <c r="B45" s="701">
        <v>84.746867655041001</v>
      </c>
      <c r="C45" s="701">
        <v>117.37218</v>
      </c>
      <c r="D45" s="702">
        <v>32.625312344957997</v>
      </c>
      <c r="E45" s="703">
        <v>1.384973666257</v>
      </c>
      <c r="F45" s="701">
        <v>33.517442343562003</v>
      </c>
      <c r="G45" s="702">
        <v>25.138081757672001</v>
      </c>
      <c r="H45" s="704">
        <v>9.0313099999999995</v>
      </c>
      <c r="I45" s="701">
        <v>71.835350000000005</v>
      </c>
      <c r="J45" s="702">
        <v>46.697268242326999</v>
      </c>
      <c r="K45" s="705">
        <v>2.1432229005919998</v>
      </c>
    </row>
    <row r="46" spans="1:11" ht="14.4" customHeight="1" thickBot="1" x14ac:dyDescent="0.35">
      <c r="A46" s="722" t="s">
        <v>373</v>
      </c>
      <c r="B46" s="706">
        <v>1116.60267809732</v>
      </c>
      <c r="C46" s="706">
        <v>1052.5359100000001</v>
      </c>
      <c r="D46" s="707">
        <v>-64.066768097315006</v>
      </c>
      <c r="E46" s="713">
        <v>0.94262348697999998</v>
      </c>
      <c r="F46" s="706">
        <v>1054.6992559473499</v>
      </c>
      <c r="G46" s="707">
        <v>791.02444196050897</v>
      </c>
      <c r="H46" s="709">
        <v>83.953779999999995</v>
      </c>
      <c r="I46" s="706">
        <v>875.96067000000005</v>
      </c>
      <c r="J46" s="707">
        <v>84.936228039490999</v>
      </c>
      <c r="K46" s="714">
        <v>0.83053122969399995</v>
      </c>
    </row>
    <row r="47" spans="1:11" ht="14.4" customHeight="1" thickBot="1" x14ac:dyDescent="0.35">
      <c r="A47" s="723" t="s">
        <v>374</v>
      </c>
      <c r="B47" s="701">
        <v>63.269168907873997</v>
      </c>
      <c r="C47" s="701">
        <v>13.98021</v>
      </c>
      <c r="D47" s="702">
        <v>-49.288958907873997</v>
      </c>
      <c r="E47" s="703">
        <v>0.22096402151799999</v>
      </c>
      <c r="F47" s="701">
        <v>0</v>
      </c>
      <c r="G47" s="702">
        <v>0</v>
      </c>
      <c r="H47" s="704">
        <v>3.5527136788005001E-15</v>
      </c>
      <c r="I47" s="701">
        <v>15.085800000000001</v>
      </c>
      <c r="J47" s="702">
        <v>15.085800000000001</v>
      </c>
      <c r="K47" s="712" t="s">
        <v>330</v>
      </c>
    </row>
    <row r="48" spans="1:11" ht="14.4" customHeight="1" thickBot="1" x14ac:dyDescent="0.35">
      <c r="A48" s="723" t="s">
        <v>375</v>
      </c>
      <c r="B48" s="701">
        <v>38.000003430619998</v>
      </c>
      <c r="C48" s="701">
        <v>48.281100000000002</v>
      </c>
      <c r="D48" s="702">
        <v>10.281096569379001</v>
      </c>
      <c r="E48" s="703">
        <v>1.2705551484519999</v>
      </c>
      <c r="F48" s="701">
        <v>128</v>
      </c>
      <c r="G48" s="702">
        <v>96</v>
      </c>
      <c r="H48" s="704">
        <v>6.07538</v>
      </c>
      <c r="I48" s="701">
        <v>55.808120000000002</v>
      </c>
      <c r="J48" s="702">
        <v>-40.191879999999998</v>
      </c>
      <c r="K48" s="705">
        <v>0.43600093750000002</v>
      </c>
    </row>
    <row r="49" spans="1:11" ht="14.4" customHeight="1" thickBot="1" x14ac:dyDescent="0.35">
      <c r="A49" s="723" t="s">
        <v>376</v>
      </c>
      <c r="B49" s="701">
        <v>488.56316237742402</v>
      </c>
      <c r="C49" s="701">
        <v>462.10948000000002</v>
      </c>
      <c r="D49" s="702">
        <v>-26.453682377423</v>
      </c>
      <c r="E49" s="703">
        <v>0.94585411996900004</v>
      </c>
      <c r="F49" s="701">
        <v>435</v>
      </c>
      <c r="G49" s="702">
        <v>326.25</v>
      </c>
      <c r="H49" s="704">
        <v>26.31166</v>
      </c>
      <c r="I49" s="701">
        <v>309.18189999999998</v>
      </c>
      <c r="J49" s="702">
        <v>-17.068099999998999</v>
      </c>
      <c r="K49" s="705">
        <v>0.71076298850499997</v>
      </c>
    </row>
    <row r="50" spans="1:11" ht="14.4" customHeight="1" thickBot="1" x14ac:dyDescent="0.35">
      <c r="A50" s="723" t="s">
        <v>377</v>
      </c>
      <c r="B50" s="701">
        <v>86.463349334129006</v>
      </c>
      <c r="C50" s="701">
        <v>97.271249999999995</v>
      </c>
      <c r="D50" s="702">
        <v>10.807900665869999</v>
      </c>
      <c r="E50" s="703">
        <v>1.1249997918079999</v>
      </c>
      <c r="F50" s="701">
        <v>100</v>
      </c>
      <c r="G50" s="702">
        <v>75</v>
      </c>
      <c r="H50" s="704">
        <v>11.50788</v>
      </c>
      <c r="I50" s="701">
        <v>86.052250000000001</v>
      </c>
      <c r="J50" s="702">
        <v>11.052250000000001</v>
      </c>
      <c r="K50" s="705">
        <v>0.86052249999999997</v>
      </c>
    </row>
    <row r="51" spans="1:11" ht="14.4" customHeight="1" thickBot="1" x14ac:dyDescent="0.35">
      <c r="A51" s="723" t="s">
        <v>378</v>
      </c>
      <c r="B51" s="701">
        <v>55.463647047788001</v>
      </c>
      <c r="C51" s="701">
        <v>49.013779999999997</v>
      </c>
      <c r="D51" s="702">
        <v>-6.4498670477879996</v>
      </c>
      <c r="E51" s="703">
        <v>0.88371000842699998</v>
      </c>
      <c r="F51" s="701">
        <v>10.866107078952</v>
      </c>
      <c r="G51" s="702">
        <v>8.1495803092140005</v>
      </c>
      <c r="H51" s="704">
        <v>7.0166399999999998</v>
      </c>
      <c r="I51" s="701">
        <v>47.553440000000002</v>
      </c>
      <c r="J51" s="702">
        <v>39.403859690784998</v>
      </c>
      <c r="K51" s="705">
        <v>4.3763087971130004</v>
      </c>
    </row>
    <row r="52" spans="1:11" ht="14.4" customHeight="1" thickBot="1" x14ac:dyDescent="0.35">
      <c r="A52" s="723" t="s">
        <v>379</v>
      </c>
      <c r="B52" s="701">
        <v>0</v>
      </c>
      <c r="C52" s="701">
        <v>2.2356500000000001</v>
      </c>
      <c r="D52" s="702">
        <v>2.2356500000000001</v>
      </c>
      <c r="E52" s="711" t="s">
        <v>330</v>
      </c>
      <c r="F52" s="701">
        <v>0</v>
      </c>
      <c r="G52" s="702">
        <v>0</v>
      </c>
      <c r="H52" s="704">
        <v>2.5769700000000002</v>
      </c>
      <c r="I52" s="701">
        <v>5.4112200000000001</v>
      </c>
      <c r="J52" s="702">
        <v>5.4112200000000001</v>
      </c>
      <c r="K52" s="712" t="s">
        <v>330</v>
      </c>
    </row>
    <row r="53" spans="1:11" ht="14.4" customHeight="1" thickBot="1" x14ac:dyDescent="0.35">
      <c r="A53" s="723" t="s">
        <v>380</v>
      </c>
      <c r="B53" s="701">
        <v>0</v>
      </c>
      <c r="C53" s="701">
        <v>1.3189</v>
      </c>
      <c r="D53" s="702">
        <v>1.3189</v>
      </c>
      <c r="E53" s="711" t="s">
        <v>344</v>
      </c>
      <c r="F53" s="701">
        <v>0</v>
      </c>
      <c r="G53" s="702">
        <v>0</v>
      </c>
      <c r="H53" s="704">
        <v>1.6935</v>
      </c>
      <c r="I53" s="701">
        <v>13.448980000000001</v>
      </c>
      <c r="J53" s="702">
        <v>13.448980000000001</v>
      </c>
      <c r="K53" s="712" t="s">
        <v>344</v>
      </c>
    </row>
    <row r="54" spans="1:11" ht="14.4" customHeight="1" thickBot="1" x14ac:dyDescent="0.35">
      <c r="A54" s="723" t="s">
        <v>381</v>
      </c>
      <c r="B54" s="701">
        <v>20.826887343767002</v>
      </c>
      <c r="C54" s="701">
        <v>10.010149999999999</v>
      </c>
      <c r="D54" s="702">
        <v>-10.816737343767</v>
      </c>
      <c r="E54" s="703">
        <v>0.48063591235499997</v>
      </c>
      <c r="F54" s="701">
        <v>13</v>
      </c>
      <c r="G54" s="702">
        <v>9.75</v>
      </c>
      <c r="H54" s="704">
        <v>1.3372299999999999</v>
      </c>
      <c r="I54" s="701">
        <v>10.124309999999999</v>
      </c>
      <c r="J54" s="702">
        <v>0.374309999999</v>
      </c>
      <c r="K54" s="705">
        <v>0.77879307692300004</v>
      </c>
    </row>
    <row r="55" spans="1:11" ht="14.4" customHeight="1" thickBot="1" x14ac:dyDescent="0.35">
      <c r="A55" s="723" t="s">
        <v>382</v>
      </c>
      <c r="B55" s="701">
        <v>248.09605168877701</v>
      </c>
      <c r="C55" s="701">
        <v>218.88317000000001</v>
      </c>
      <c r="D55" s="702">
        <v>-29.212881688776999</v>
      </c>
      <c r="E55" s="703">
        <v>0.88225172673999996</v>
      </c>
      <c r="F55" s="701">
        <v>220</v>
      </c>
      <c r="G55" s="702">
        <v>165</v>
      </c>
      <c r="H55" s="704">
        <v>11.9064</v>
      </c>
      <c r="I55" s="701">
        <v>208.98920000000001</v>
      </c>
      <c r="J55" s="702">
        <v>43.989199999999997</v>
      </c>
      <c r="K55" s="705">
        <v>0.94995090909000002</v>
      </c>
    </row>
    <row r="56" spans="1:11" ht="14.4" customHeight="1" thickBot="1" x14ac:dyDescent="0.35">
      <c r="A56" s="723" t="s">
        <v>383</v>
      </c>
      <c r="B56" s="701">
        <v>32.213422466674999</v>
      </c>
      <c r="C56" s="701">
        <v>34.875369999999997</v>
      </c>
      <c r="D56" s="702">
        <v>2.6619475333249998</v>
      </c>
      <c r="E56" s="703">
        <v>1.08263473203</v>
      </c>
      <c r="F56" s="701">
        <v>41.833148868392001</v>
      </c>
      <c r="G56" s="702">
        <v>31.374861651294001</v>
      </c>
      <c r="H56" s="704">
        <v>3.4178600000000001</v>
      </c>
      <c r="I56" s="701">
        <v>27.4087</v>
      </c>
      <c r="J56" s="702">
        <v>-3.9661616512940001</v>
      </c>
      <c r="K56" s="705">
        <v>0.65519093688600005</v>
      </c>
    </row>
    <row r="57" spans="1:11" ht="14.4" customHeight="1" thickBot="1" x14ac:dyDescent="0.35">
      <c r="A57" s="723" t="s">
        <v>384</v>
      </c>
      <c r="B57" s="701">
        <v>0</v>
      </c>
      <c r="C57" s="701">
        <v>2.9039999999999999</v>
      </c>
      <c r="D57" s="702">
        <v>2.9039999999999999</v>
      </c>
      <c r="E57" s="711" t="s">
        <v>344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330</v>
      </c>
    </row>
    <row r="58" spans="1:11" ht="14.4" customHeight="1" thickBot="1" x14ac:dyDescent="0.35">
      <c r="A58" s="723" t="s">
        <v>385</v>
      </c>
      <c r="B58" s="701">
        <v>0</v>
      </c>
      <c r="C58" s="701">
        <v>1.1919999999999999</v>
      </c>
      <c r="D58" s="702">
        <v>1.1919999999999999</v>
      </c>
      <c r="E58" s="711" t="s">
        <v>344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330</v>
      </c>
    </row>
    <row r="59" spans="1:11" ht="14.4" customHeight="1" thickBot="1" x14ac:dyDescent="0.35">
      <c r="A59" s="723" t="s">
        <v>386</v>
      </c>
      <c r="B59" s="701">
        <v>0</v>
      </c>
      <c r="C59" s="701">
        <v>0</v>
      </c>
      <c r="D59" s="702">
        <v>0</v>
      </c>
      <c r="E59" s="703">
        <v>1</v>
      </c>
      <c r="F59" s="701">
        <v>0</v>
      </c>
      <c r="G59" s="702">
        <v>0</v>
      </c>
      <c r="H59" s="704">
        <v>0</v>
      </c>
      <c r="I59" s="701">
        <v>10.8385</v>
      </c>
      <c r="J59" s="702">
        <v>10.8385</v>
      </c>
      <c r="K59" s="712" t="s">
        <v>344</v>
      </c>
    </row>
    <row r="60" spans="1:11" ht="14.4" customHeight="1" thickBot="1" x14ac:dyDescent="0.35">
      <c r="A60" s="723" t="s">
        <v>387</v>
      </c>
      <c r="B60" s="701">
        <v>83.706985500258995</v>
      </c>
      <c r="C60" s="701">
        <v>109.45169</v>
      </c>
      <c r="D60" s="702">
        <v>25.744704499739999</v>
      </c>
      <c r="E60" s="703">
        <v>1.3075574200390001</v>
      </c>
      <c r="F60" s="701">
        <v>106</v>
      </c>
      <c r="G60" s="702">
        <v>79.5</v>
      </c>
      <c r="H60" s="704">
        <v>12.029960000000001</v>
      </c>
      <c r="I60" s="701">
        <v>85.441640000000007</v>
      </c>
      <c r="J60" s="702">
        <v>5.9416399999999996</v>
      </c>
      <c r="K60" s="705">
        <v>0.80605320754700005</v>
      </c>
    </row>
    <row r="61" spans="1:11" ht="14.4" customHeight="1" thickBot="1" x14ac:dyDescent="0.35">
      <c r="A61" s="723" t="s">
        <v>388</v>
      </c>
      <c r="B61" s="701">
        <v>0</v>
      </c>
      <c r="C61" s="701">
        <v>1.0091600000000001</v>
      </c>
      <c r="D61" s="702">
        <v>1.0091600000000001</v>
      </c>
      <c r="E61" s="711" t="s">
        <v>330</v>
      </c>
      <c r="F61" s="701">
        <v>0</v>
      </c>
      <c r="G61" s="702">
        <v>0</v>
      </c>
      <c r="H61" s="704">
        <v>8.0299999999999996E-2</v>
      </c>
      <c r="I61" s="701">
        <v>0.61660999999999999</v>
      </c>
      <c r="J61" s="702">
        <v>0.61660999999999999</v>
      </c>
      <c r="K61" s="712" t="s">
        <v>330</v>
      </c>
    </row>
    <row r="62" spans="1:11" ht="14.4" customHeight="1" thickBot="1" x14ac:dyDescent="0.35">
      <c r="A62" s="722" t="s">
        <v>389</v>
      </c>
      <c r="B62" s="706">
        <v>251.92887020798099</v>
      </c>
      <c r="C62" s="706">
        <v>544.45331000000101</v>
      </c>
      <c r="D62" s="707">
        <v>292.52443979202002</v>
      </c>
      <c r="E62" s="713">
        <v>2.1611390133669999</v>
      </c>
      <c r="F62" s="706">
        <v>493.22157490012802</v>
      </c>
      <c r="G62" s="707">
        <v>369.91618117509603</v>
      </c>
      <c r="H62" s="709">
        <v>22.628789999999999</v>
      </c>
      <c r="I62" s="706">
        <v>309.79234000000002</v>
      </c>
      <c r="J62" s="707">
        <v>-60.123841175095997</v>
      </c>
      <c r="K62" s="714">
        <v>0.62809973400399999</v>
      </c>
    </row>
    <row r="63" spans="1:11" ht="14.4" customHeight="1" thickBot="1" x14ac:dyDescent="0.35">
      <c r="A63" s="723" t="s">
        <v>390</v>
      </c>
      <c r="B63" s="701">
        <v>0</v>
      </c>
      <c r="C63" s="701">
        <v>22.458749999999998</v>
      </c>
      <c r="D63" s="702">
        <v>22.458749999999998</v>
      </c>
      <c r="E63" s="711" t="s">
        <v>330</v>
      </c>
      <c r="F63" s="701">
        <v>0</v>
      </c>
      <c r="G63" s="702">
        <v>0</v>
      </c>
      <c r="H63" s="704">
        <v>3.7303700000000002</v>
      </c>
      <c r="I63" s="701">
        <v>29.842960000000001</v>
      </c>
      <c r="J63" s="702">
        <v>29.842960000000001</v>
      </c>
      <c r="K63" s="712" t="s">
        <v>330</v>
      </c>
    </row>
    <row r="64" spans="1:11" ht="14.4" customHeight="1" thickBot="1" x14ac:dyDescent="0.35">
      <c r="A64" s="723" t="s">
        <v>391</v>
      </c>
      <c r="B64" s="701">
        <v>0</v>
      </c>
      <c r="C64" s="701">
        <v>48.172759999999997</v>
      </c>
      <c r="D64" s="702">
        <v>48.172759999999997</v>
      </c>
      <c r="E64" s="711" t="s">
        <v>344</v>
      </c>
      <c r="F64" s="701">
        <v>0</v>
      </c>
      <c r="G64" s="702">
        <v>0</v>
      </c>
      <c r="H64" s="704">
        <v>18.750520000000002</v>
      </c>
      <c r="I64" s="701">
        <v>29.230090000000001</v>
      </c>
      <c r="J64" s="702">
        <v>29.230090000000001</v>
      </c>
      <c r="K64" s="712" t="s">
        <v>330</v>
      </c>
    </row>
    <row r="65" spans="1:11" ht="14.4" customHeight="1" thickBot="1" x14ac:dyDescent="0.35">
      <c r="A65" s="723" t="s">
        <v>392</v>
      </c>
      <c r="B65" s="701">
        <v>9.7075447671939994</v>
      </c>
      <c r="C65" s="701">
        <v>40.86168</v>
      </c>
      <c r="D65" s="702">
        <v>31.154135232805</v>
      </c>
      <c r="E65" s="703">
        <v>4.2092703129310003</v>
      </c>
      <c r="F65" s="701">
        <v>53.281130809125003</v>
      </c>
      <c r="G65" s="702">
        <v>39.960848106843997</v>
      </c>
      <c r="H65" s="704">
        <v>0</v>
      </c>
      <c r="I65" s="701">
        <v>6.7496400000000003</v>
      </c>
      <c r="J65" s="702">
        <v>-33.211208106843998</v>
      </c>
      <c r="K65" s="705">
        <v>0.12667974379399999</v>
      </c>
    </row>
    <row r="66" spans="1:11" ht="14.4" customHeight="1" thickBot="1" x14ac:dyDescent="0.35">
      <c r="A66" s="723" t="s">
        <v>393</v>
      </c>
      <c r="B66" s="701">
        <v>234.274071809883</v>
      </c>
      <c r="C66" s="701">
        <v>425.97206000000102</v>
      </c>
      <c r="D66" s="702">
        <v>191.697988190118</v>
      </c>
      <c r="E66" s="703">
        <v>1.8182637827100001</v>
      </c>
      <c r="F66" s="701">
        <v>433.88506425927</v>
      </c>
      <c r="G66" s="702">
        <v>325.41379819445302</v>
      </c>
      <c r="H66" s="704">
        <v>0</v>
      </c>
      <c r="I66" s="701">
        <v>235.78783000000001</v>
      </c>
      <c r="J66" s="702">
        <v>-89.625968194452</v>
      </c>
      <c r="K66" s="705">
        <v>0.54343384786100002</v>
      </c>
    </row>
    <row r="67" spans="1:11" ht="14.4" customHeight="1" thickBot="1" x14ac:dyDescent="0.35">
      <c r="A67" s="723" t="s">
        <v>394</v>
      </c>
      <c r="B67" s="701">
        <v>0</v>
      </c>
      <c r="C67" s="701">
        <v>3.6859000000000002</v>
      </c>
      <c r="D67" s="702">
        <v>3.6859000000000002</v>
      </c>
      <c r="E67" s="711" t="s">
        <v>330</v>
      </c>
      <c r="F67" s="701">
        <v>0</v>
      </c>
      <c r="G67" s="702">
        <v>0</v>
      </c>
      <c r="H67" s="704">
        <v>0</v>
      </c>
      <c r="I67" s="701">
        <v>6.6878000000000002</v>
      </c>
      <c r="J67" s="702">
        <v>6.6878000000000002</v>
      </c>
      <c r="K67" s="712" t="s">
        <v>330</v>
      </c>
    </row>
    <row r="68" spans="1:11" ht="14.4" customHeight="1" thickBot="1" x14ac:dyDescent="0.35">
      <c r="A68" s="723" t="s">
        <v>395</v>
      </c>
      <c r="B68" s="701">
        <v>7.947253630903</v>
      </c>
      <c r="C68" s="701">
        <v>3.3021600000000002</v>
      </c>
      <c r="D68" s="702">
        <v>-4.6450936309030002</v>
      </c>
      <c r="E68" s="703">
        <v>0.41550957769300001</v>
      </c>
      <c r="F68" s="701">
        <v>6.055379831732</v>
      </c>
      <c r="G68" s="702">
        <v>4.5415348737989998</v>
      </c>
      <c r="H68" s="704">
        <v>0.1479</v>
      </c>
      <c r="I68" s="701">
        <v>1.4940199999999999</v>
      </c>
      <c r="J68" s="702">
        <v>-3.0475148737989999</v>
      </c>
      <c r="K68" s="705">
        <v>0.24672605873</v>
      </c>
    </row>
    <row r="69" spans="1:11" ht="14.4" customHeight="1" thickBot="1" x14ac:dyDescent="0.35">
      <c r="A69" s="722" t="s">
        <v>396</v>
      </c>
      <c r="B69" s="706">
        <v>1894.0537841339001</v>
      </c>
      <c r="C69" s="706">
        <v>1943.7617600000001</v>
      </c>
      <c r="D69" s="707">
        <v>49.707975866098998</v>
      </c>
      <c r="E69" s="713">
        <v>1.026244226157</v>
      </c>
      <c r="F69" s="706">
        <v>1874</v>
      </c>
      <c r="G69" s="707">
        <v>1405.5</v>
      </c>
      <c r="H69" s="709">
        <v>175.71845999999999</v>
      </c>
      <c r="I69" s="706">
        <v>1497.1010900000001</v>
      </c>
      <c r="J69" s="707">
        <v>91.601089999999999</v>
      </c>
      <c r="K69" s="714">
        <v>0.79887998399100002</v>
      </c>
    </row>
    <row r="70" spans="1:11" ht="14.4" customHeight="1" thickBot="1" x14ac:dyDescent="0.35">
      <c r="A70" s="723" t="s">
        <v>397</v>
      </c>
      <c r="B70" s="701">
        <v>0</v>
      </c>
      <c r="C70" s="701">
        <v>0</v>
      </c>
      <c r="D70" s="702">
        <v>0</v>
      </c>
      <c r="E70" s="703">
        <v>1</v>
      </c>
      <c r="F70" s="701">
        <v>14</v>
      </c>
      <c r="G70" s="702">
        <v>10.5</v>
      </c>
      <c r="H70" s="704">
        <v>0</v>
      </c>
      <c r="I70" s="701">
        <v>10.532999999999999</v>
      </c>
      <c r="J70" s="702">
        <v>3.3000000000000002E-2</v>
      </c>
      <c r="K70" s="705">
        <v>0.75235714285699995</v>
      </c>
    </row>
    <row r="71" spans="1:11" ht="14.4" customHeight="1" thickBot="1" x14ac:dyDescent="0.35">
      <c r="A71" s="723" t="s">
        <v>398</v>
      </c>
      <c r="B71" s="701">
        <v>0</v>
      </c>
      <c r="C71" s="701">
        <v>49.206409999999998</v>
      </c>
      <c r="D71" s="702">
        <v>49.206409999999998</v>
      </c>
      <c r="E71" s="711" t="s">
        <v>330</v>
      </c>
      <c r="F71" s="701">
        <v>50</v>
      </c>
      <c r="G71" s="702">
        <v>37.5</v>
      </c>
      <c r="H71" s="704">
        <v>7.1302399999999997</v>
      </c>
      <c r="I71" s="701">
        <v>33.945619999999998</v>
      </c>
      <c r="J71" s="702">
        <v>-3.5543800000000001</v>
      </c>
      <c r="K71" s="705">
        <v>0.67891239999899999</v>
      </c>
    </row>
    <row r="72" spans="1:11" ht="14.4" customHeight="1" thickBot="1" x14ac:dyDescent="0.35">
      <c r="A72" s="723" t="s">
        <v>399</v>
      </c>
      <c r="B72" s="701">
        <v>6.0536136862300003</v>
      </c>
      <c r="C72" s="701">
        <v>1.089</v>
      </c>
      <c r="D72" s="702">
        <v>-4.9646136862299999</v>
      </c>
      <c r="E72" s="703">
        <v>0.17989254954799999</v>
      </c>
      <c r="F72" s="701">
        <v>0</v>
      </c>
      <c r="G72" s="702">
        <v>0</v>
      </c>
      <c r="H72" s="704">
        <v>0</v>
      </c>
      <c r="I72" s="701">
        <v>0</v>
      </c>
      <c r="J72" s="702">
        <v>0</v>
      </c>
      <c r="K72" s="712" t="s">
        <v>330</v>
      </c>
    </row>
    <row r="73" spans="1:11" ht="14.4" customHeight="1" thickBot="1" x14ac:dyDescent="0.35">
      <c r="A73" s="723" t="s">
        <v>400</v>
      </c>
      <c r="B73" s="701">
        <v>0</v>
      </c>
      <c r="C73" s="701">
        <v>8.9831000000000003</v>
      </c>
      <c r="D73" s="702">
        <v>8.9831000000000003</v>
      </c>
      <c r="E73" s="711" t="s">
        <v>330</v>
      </c>
      <c r="F73" s="701">
        <v>0</v>
      </c>
      <c r="G73" s="702">
        <v>0</v>
      </c>
      <c r="H73" s="704">
        <v>0.41</v>
      </c>
      <c r="I73" s="701">
        <v>8.3545300000000005</v>
      </c>
      <c r="J73" s="702">
        <v>8.3545300000000005</v>
      </c>
      <c r="K73" s="712" t="s">
        <v>330</v>
      </c>
    </row>
    <row r="74" spans="1:11" ht="14.4" customHeight="1" thickBot="1" x14ac:dyDescent="0.35">
      <c r="A74" s="723" t="s">
        <v>401</v>
      </c>
      <c r="B74" s="701">
        <v>441.00003981325398</v>
      </c>
      <c r="C74" s="701">
        <v>443.66241000000002</v>
      </c>
      <c r="D74" s="702">
        <v>2.6623701867460001</v>
      </c>
      <c r="E74" s="703">
        <v>1.0060371200589999</v>
      </c>
      <c r="F74" s="701">
        <v>440</v>
      </c>
      <c r="G74" s="702">
        <v>330</v>
      </c>
      <c r="H74" s="704">
        <v>37.81879</v>
      </c>
      <c r="I74" s="701">
        <v>333.72390000000001</v>
      </c>
      <c r="J74" s="702">
        <v>3.7239</v>
      </c>
      <c r="K74" s="705">
        <v>0.75846340908999998</v>
      </c>
    </row>
    <row r="75" spans="1:11" ht="14.4" customHeight="1" thickBot="1" x14ac:dyDescent="0.35">
      <c r="A75" s="723" t="s">
        <v>402</v>
      </c>
      <c r="B75" s="701">
        <v>1290.0001164605401</v>
      </c>
      <c r="C75" s="701">
        <v>1265.22648</v>
      </c>
      <c r="D75" s="702">
        <v>-24.773636460536</v>
      </c>
      <c r="E75" s="703">
        <v>0.98079563238400003</v>
      </c>
      <c r="F75" s="701">
        <v>1200</v>
      </c>
      <c r="G75" s="702">
        <v>900</v>
      </c>
      <c r="H75" s="704">
        <v>119.37461999999999</v>
      </c>
      <c r="I75" s="701">
        <v>1020.78531</v>
      </c>
      <c r="J75" s="702">
        <v>120.785310000001</v>
      </c>
      <c r="K75" s="705">
        <v>0.85065442499999999</v>
      </c>
    </row>
    <row r="76" spans="1:11" ht="14.4" customHeight="1" thickBot="1" x14ac:dyDescent="0.35">
      <c r="A76" s="723" t="s">
        <v>403</v>
      </c>
      <c r="B76" s="701">
        <v>157.00001417387901</v>
      </c>
      <c r="C76" s="701">
        <v>175.59435999999999</v>
      </c>
      <c r="D76" s="702">
        <v>18.594345826120001</v>
      </c>
      <c r="E76" s="703">
        <v>1.11843531304</v>
      </c>
      <c r="F76" s="701">
        <v>170</v>
      </c>
      <c r="G76" s="702">
        <v>127.5</v>
      </c>
      <c r="H76" s="704">
        <v>10.98481</v>
      </c>
      <c r="I76" s="701">
        <v>89.75873</v>
      </c>
      <c r="J76" s="702">
        <v>-37.74127</v>
      </c>
      <c r="K76" s="705">
        <v>0.52799252941099994</v>
      </c>
    </row>
    <row r="77" spans="1:11" ht="14.4" customHeight="1" thickBot="1" x14ac:dyDescent="0.35">
      <c r="A77" s="721" t="s">
        <v>42</v>
      </c>
      <c r="B77" s="701">
        <v>2384.1386372930101</v>
      </c>
      <c r="C77" s="701">
        <v>2329.3490000000002</v>
      </c>
      <c r="D77" s="702">
        <v>-54.789637293007999</v>
      </c>
      <c r="E77" s="703">
        <v>0.97701910600499997</v>
      </c>
      <c r="F77" s="701">
        <v>2352.5072310322198</v>
      </c>
      <c r="G77" s="702">
        <v>1764.38042327416</v>
      </c>
      <c r="H77" s="704">
        <v>145.51599999999999</v>
      </c>
      <c r="I77" s="701">
        <v>1644.38</v>
      </c>
      <c r="J77" s="702">
        <v>-120.00042327416401</v>
      </c>
      <c r="K77" s="705">
        <v>0.69899041257200001</v>
      </c>
    </row>
    <row r="78" spans="1:11" ht="14.4" customHeight="1" thickBot="1" x14ac:dyDescent="0.35">
      <c r="A78" s="722" t="s">
        <v>404</v>
      </c>
      <c r="B78" s="706">
        <v>2384.1386372930101</v>
      </c>
      <c r="C78" s="706">
        <v>2329.3490000000002</v>
      </c>
      <c r="D78" s="707">
        <v>-54.789637293007999</v>
      </c>
      <c r="E78" s="713">
        <v>0.97701910600499997</v>
      </c>
      <c r="F78" s="706">
        <v>2352.5072310322198</v>
      </c>
      <c r="G78" s="707">
        <v>1764.38042327416</v>
      </c>
      <c r="H78" s="709">
        <v>145.51599999999999</v>
      </c>
      <c r="I78" s="706">
        <v>1644.38</v>
      </c>
      <c r="J78" s="707">
        <v>-120.00042327416401</v>
      </c>
      <c r="K78" s="714">
        <v>0.69899041257200001</v>
      </c>
    </row>
    <row r="79" spans="1:11" ht="14.4" customHeight="1" thickBot="1" x14ac:dyDescent="0.35">
      <c r="A79" s="723" t="s">
        <v>405</v>
      </c>
      <c r="B79" s="701">
        <v>826.96075226174798</v>
      </c>
      <c r="C79" s="701">
        <v>734.899</v>
      </c>
      <c r="D79" s="702">
        <v>-92.061752261747003</v>
      </c>
      <c r="E79" s="703">
        <v>0.88867458097600005</v>
      </c>
      <c r="F79" s="701">
        <v>758.30899999999701</v>
      </c>
      <c r="G79" s="702">
        <v>568.73174999999799</v>
      </c>
      <c r="H79" s="704">
        <v>61.56</v>
      </c>
      <c r="I79" s="701">
        <v>576.11199999999997</v>
      </c>
      <c r="J79" s="702">
        <v>7.3802500000020004</v>
      </c>
      <c r="K79" s="705">
        <v>0.75973251009800002</v>
      </c>
    </row>
    <row r="80" spans="1:11" ht="14.4" customHeight="1" thickBot="1" x14ac:dyDescent="0.35">
      <c r="A80" s="723" t="s">
        <v>406</v>
      </c>
      <c r="B80" s="701">
        <v>195.55240596065599</v>
      </c>
      <c r="C80" s="701">
        <v>203.893</v>
      </c>
      <c r="D80" s="702">
        <v>8.3405940393439995</v>
      </c>
      <c r="E80" s="703">
        <v>1.0426514519129999</v>
      </c>
      <c r="F80" s="701">
        <v>220.19823103222799</v>
      </c>
      <c r="G80" s="702">
        <v>165.14867327417099</v>
      </c>
      <c r="H80" s="704">
        <v>15.478999999999999</v>
      </c>
      <c r="I80" s="701">
        <v>152.458</v>
      </c>
      <c r="J80" s="702">
        <v>-12.690673274171001</v>
      </c>
      <c r="K80" s="705">
        <v>0.69236705165699997</v>
      </c>
    </row>
    <row r="81" spans="1:11" ht="14.4" customHeight="1" thickBot="1" x14ac:dyDescent="0.35">
      <c r="A81" s="723" t="s">
        <v>407</v>
      </c>
      <c r="B81" s="701">
        <v>1361.62547907061</v>
      </c>
      <c r="C81" s="701">
        <v>1390.557</v>
      </c>
      <c r="D81" s="702">
        <v>28.931520929394999</v>
      </c>
      <c r="E81" s="703">
        <v>1.021247781694</v>
      </c>
      <c r="F81" s="701">
        <v>1373.99999999999</v>
      </c>
      <c r="G81" s="702">
        <v>1030.5</v>
      </c>
      <c r="H81" s="704">
        <v>68.477000000000004</v>
      </c>
      <c r="I81" s="701">
        <v>915.81</v>
      </c>
      <c r="J81" s="702">
        <v>-114.689999999995</v>
      </c>
      <c r="K81" s="705">
        <v>0.66652838427899996</v>
      </c>
    </row>
    <row r="82" spans="1:11" ht="14.4" customHeight="1" thickBot="1" x14ac:dyDescent="0.35">
      <c r="A82" s="724" t="s">
        <v>408</v>
      </c>
      <c r="B82" s="706">
        <v>3775.4141801596202</v>
      </c>
      <c r="C82" s="706">
        <v>4250.94013</v>
      </c>
      <c r="D82" s="707">
        <v>475.52594984038501</v>
      </c>
      <c r="E82" s="713">
        <v>1.12595331986</v>
      </c>
      <c r="F82" s="706">
        <v>4369.5772596404604</v>
      </c>
      <c r="G82" s="707">
        <v>3277.1829447303498</v>
      </c>
      <c r="H82" s="709">
        <v>245.37343999999999</v>
      </c>
      <c r="I82" s="706">
        <v>2951.4472900000001</v>
      </c>
      <c r="J82" s="707">
        <v>-325.735654730345</v>
      </c>
      <c r="K82" s="714">
        <v>0.67545373719799995</v>
      </c>
    </row>
    <row r="83" spans="1:11" ht="14.4" customHeight="1" thickBot="1" x14ac:dyDescent="0.35">
      <c r="A83" s="721" t="s">
        <v>45</v>
      </c>
      <c r="B83" s="701">
        <v>885.32058960101494</v>
      </c>
      <c r="C83" s="701">
        <v>1582.0051900000001</v>
      </c>
      <c r="D83" s="702">
        <v>696.68460039898605</v>
      </c>
      <c r="E83" s="703">
        <v>1.7869291741110001</v>
      </c>
      <c r="F83" s="701">
        <v>1577.8268364083799</v>
      </c>
      <c r="G83" s="702">
        <v>1183.37012730629</v>
      </c>
      <c r="H83" s="704">
        <v>90.128590000000003</v>
      </c>
      <c r="I83" s="701">
        <v>905.56361000000095</v>
      </c>
      <c r="J83" s="702">
        <v>-277.80651730628398</v>
      </c>
      <c r="K83" s="705">
        <v>0.57393092138099999</v>
      </c>
    </row>
    <row r="84" spans="1:11" ht="14.4" customHeight="1" thickBot="1" x14ac:dyDescent="0.35">
      <c r="A84" s="725" t="s">
        <v>409</v>
      </c>
      <c r="B84" s="701">
        <v>885.32058960101494</v>
      </c>
      <c r="C84" s="701">
        <v>1582.0051900000001</v>
      </c>
      <c r="D84" s="702">
        <v>696.68460039898605</v>
      </c>
      <c r="E84" s="703">
        <v>1.7869291741110001</v>
      </c>
      <c r="F84" s="701">
        <v>1577.8268364083799</v>
      </c>
      <c r="G84" s="702">
        <v>1183.37012730629</v>
      </c>
      <c r="H84" s="704">
        <v>90.128590000000003</v>
      </c>
      <c r="I84" s="701">
        <v>905.56361000000095</v>
      </c>
      <c r="J84" s="702">
        <v>-277.80651730628398</v>
      </c>
      <c r="K84" s="705">
        <v>0.57393092138099999</v>
      </c>
    </row>
    <row r="85" spans="1:11" ht="14.4" customHeight="1" thickBot="1" x14ac:dyDescent="0.35">
      <c r="A85" s="723" t="s">
        <v>410</v>
      </c>
      <c r="B85" s="701">
        <v>469.576204640382</v>
      </c>
      <c r="C85" s="701">
        <v>1049.11356</v>
      </c>
      <c r="D85" s="702">
        <v>579.53735535961903</v>
      </c>
      <c r="E85" s="703">
        <v>2.2341710453650001</v>
      </c>
      <c r="F85" s="701">
        <v>902.40905854169102</v>
      </c>
      <c r="G85" s="702">
        <v>676.80679390626801</v>
      </c>
      <c r="H85" s="704">
        <v>63.403640000000003</v>
      </c>
      <c r="I85" s="701">
        <v>352.22431</v>
      </c>
      <c r="J85" s="702">
        <v>-324.58248390626801</v>
      </c>
      <c r="K85" s="705">
        <v>0.39031557436800002</v>
      </c>
    </row>
    <row r="86" spans="1:11" ht="14.4" customHeight="1" thickBot="1" x14ac:dyDescent="0.35">
      <c r="A86" s="723" t="s">
        <v>411</v>
      </c>
      <c r="B86" s="701">
        <v>17.349231233613999</v>
      </c>
      <c r="C86" s="701">
        <v>104.49645</v>
      </c>
      <c r="D86" s="702">
        <v>87.147218766384995</v>
      </c>
      <c r="E86" s="703">
        <v>6.0231170242010004</v>
      </c>
      <c r="F86" s="701">
        <v>88.311250760050996</v>
      </c>
      <c r="G86" s="702">
        <v>66.233438070038005</v>
      </c>
      <c r="H86" s="704">
        <v>0.13683000000000001</v>
      </c>
      <c r="I86" s="701">
        <v>74.03707</v>
      </c>
      <c r="J86" s="702">
        <v>7.803631929961</v>
      </c>
      <c r="K86" s="705">
        <v>0.83836509349300004</v>
      </c>
    </row>
    <row r="87" spans="1:11" ht="14.4" customHeight="1" thickBot="1" x14ac:dyDescent="0.35">
      <c r="A87" s="723" t="s">
        <v>412</v>
      </c>
      <c r="B87" s="701">
        <v>119.88677987765099</v>
      </c>
      <c r="C87" s="701">
        <v>152.30749</v>
      </c>
      <c r="D87" s="702">
        <v>32.420710122347998</v>
      </c>
      <c r="E87" s="703">
        <v>1.2704277331939999</v>
      </c>
      <c r="F87" s="701">
        <v>406.10652710663902</v>
      </c>
      <c r="G87" s="702">
        <v>304.57989532997902</v>
      </c>
      <c r="H87" s="704">
        <v>15.752980000000001</v>
      </c>
      <c r="I87" s="701">
        <v>328.65636000000097</v>
      </c>
      <c r="J87" s="702">
        <v>24.076464670021</v>
      </c>
      <c r="K87" s="705">
        <v>0.80928608151500003</v>
      </c>
    </row>
    <row r="88" spans="1:11" ht="14.4" customHeight="1" thickBot="1" x14ac:dyDescent="0.35">
      <c r="A88" s="723" t="s">
        <v>413</v>
      </c>
      <c r="B88" s="701">
        <v>278.50837384936699</v>
      </c>
      <c r="C88" s="701">
        <v>276.08769000000001</v>
      </c>
      <c r="D88" s="702">
        <v>-2.4206838493660001</v>
      </c>
      <c r="E88" s="703">
        <v>0.99130839832200002</v>
      </c>
      <c r="F88" s="701">
        <v>180.99999999999901</v>
      </c>
      <c r="G88" s="702">
        <v>135.74999999999901</v>
      </c>
      <c r="H88" s="704">
        <v>8.3147099999999998</v>
      </c>
      <c r="I88" s="701">
        <v>148.12544</v>
      </c>
      <c r="J88" s="702">
        <v>12.375439999999999</v>
      </c>
      <c r="K88" s="705">
        <v>0.81837259668499995</v>
      </c>
    </row>
    <row r="89" spans="1:11" ht="14.4" customHeight="1" thickBot="1" x14ac:dyDescent="0.35">
      <c r="A89" s="723" t="s">
        <v>414</v>
      </c>
      <c r="B89" s="701">
        <v>0</v>
      </c>
      <c r="C89" s="701">
        <v>0</v>
      </c>
      <c r="D89" s="702">
        <v>0</v>
      </c>
      <c r="E89" s="703">
        <v>1</v>
      </c>
      <c r="F89" s="701">
        <v>0</v>
      </c>
      <c r="G89" s="702">
        <v>0</v>
      </c>
      <c r="H89" s="704">
        <v>2.5204300000000002</v>
      </c>
      <c r="I89" s="701">
        <v>2.5204300000000002</v>
      </c>
      <c r="J89" s="702">
        <v>2.5204300000000002</v>
      </c>
      <c r="K89" s="712" t="s">
        <v>344</v>
      </c>
    </row>
    <row r="90" spans="1:11" ht="14.4" customHeight="1" thickBot="1" x14ac:dyDescent="0.35">
      <c r="A90" s="726" t="s">
        <v>46</v>
      </c>
      <c r="B90" s="706">
        <v>0</v>
      </c>
      <c r="C90" s="706">
        <v>125.59699999999999</v>
      </c>
      <c r="D90" s="707">
        <v>125.59699999999999</v>
      </c>
      <c r="E90" s="708" t="s">
        <v>330</v>
      </c>
      <c r="F90" s="706">
        <v>0</v>
      </c>
      <c r="G90" s="707">
        <v>0</v>
      </c>
      <c r="H90" s="709">
        <v>1.9119999999999999</v>
      </c>
      <c r="I90" s="706">
        <v>43.213000000000001</v>
      </c>
      <c r="J90" s="707">
        <v>43.213000000000001</v>
      </c>
      <c r="K90" s="710" t="s">
        <v>330</v>
      </c>
    </row>
    <row r="91" spans="1:11" ht="14.4" customHeight="1" thickBot="1" x14ac:dyDescent="0.35">
      <c r="A91" s="722" t="s">
        <v>415</v>
      </c>
      <c r="B91" s="706">
        <v>0</v>
      </c>
      <c r="C91" s="706">
        <v>46.023000000000003</v>
      </c>
      <c r="D91" s="707">
        <v>46.023000000000003</v>
      </c>
      <c r="E91" s="708" t="s">
        <v>330</v>
      </c>
      <c r="F91" s="706">
        <v>0</v>
      </c>
      <c r="G91" s="707">
        <v>0</v>
      </c>
      <c r="H91" s="709">
        <v>1.9119999999999999</v>
      </c>
      <c r="I91" s="706">
        <v>43.213000000000001</v>
      </c>
      <c r="J91" s="707">
        <v>43.213000000000001</v>
      </c>
      <c r="K91" s="710" t="s">
        <v>330</v>
      </c>
    </row>
    <row r="92" spans="1:11" ht="14.4" customHeight="1" thickBot="1" x14ac:dyDescent="0.35">
      <c r="A92" s="723" t="s">
        <v>416</v>
      </c>
      <c r="B92" s="701">
        <v>0</v>
      </c>
      <c r="C92" s="701">
        <v>32.548999999999999</v>
      </c>
      <c r="D92" s="702">
        <v>32.548999999999999</v>
      </c>
      <c r="E92" s="711" t="s">
        <v>330</v>
      </c>
      <c r="F92" s="701">
        <v>0</v>
      </c>
      <c r="G92" s="702">
        <v>0</v>
      </c>
      <c r="H92" s="704">
        <v>7.1999999999999995E-2</v>
      </c>
      <c r="I92" s="701">
        <v>27.405999999999999</v>
      </c>
      <c r="J92" s="702">
        <v>27.405999999999999</v>
      </c>
      <c r="K92" s="712" t="s">
        <v>330</v>
      </c>
    </row>
    <row r="93" spans="1:11" ht="14.4" customHeight="1" thickBot="1" x14ac:dyDescent="0.35">
      <c r="A93" s="723" t="s">
        <v>417</v>
      </c>
      <c r="B93" s="701">
        <v>0</v>
      </c>
      <c r="C93" s="701">
        <v>13.474</v>
      </c>
      <c r="D93" s="702">
        <v>13.474</v>
      </c>
      <c r="E93" s="711" t="s">
        <v>330</v>
      </c>
      <c r="F93" s="701">
        <v>0</v>
      </c>
      <c r="G93" s="702">
        <v>0</v>
      </c>
      <c r="H93" s="704">
        <v>1.84</v>
      </c>
      <c r="I93" s="701">
        <v>15.807</v>
      </c>
      <c r="J93" s="702">
        <v>15.807</v>
      </c>
      <c r="K93" s="712" t="s">
        <v>330</v>
      </c>
    </row>
    <row r="94" spans="1:11" ht="14.4" customHeight="1" thickBot="1" x14ac:dyDescent="0.35">
      <c r="A94" s="722" t="s">
        <v>418</v>
      </c>
      <c r="B94" s="706">
        <v>0</v>
      </c>
      <c r="C94" s="706">
        <v>79.573999999999998</v>
      </c>
      <c r="D94" s="707">
        <v>79.573999999999998</v>
      </c>
      <c r="E94" s="708" t="s">
        <v>344</v>
      </c>
      <c r="F94" s="706">
        <v>0</v>
      </c>
      <c r="G94" s="707">
        <v>0</v>
      </c>
      <c r="H94" s="709">
        <v>0</v>
      </c>
      <c r="I94" s="706">
        <v>0</v>
      </c>
      <c r="J94" s="707">
        <v>0</v>
      </c>
      <c r="K94" s="710" t="s">
        <v>330</v>
      </c>
    </row>
    <row r="95" spans="1:11" ht="14.4" customHeight="1" thickBot="1" x14ac:dyDescent="0.35">
      <c r="A95" s="723" t="s">
        <v>419</v>
      </c>
      <c r="B95" s="701">
        <v>0</v>
      </c>
      <c r="C95" s="701">
        <v>79.573999999999998</v>
      </c>
      <c r="D95" s="702">
        <v>79.573999999999998</v>
      </c>
      <c r="E95" s="711" t="s">
        <v>344</v>
      </c>
      <c r="F95" s="701">
        <v>0</v>
      </c>
      <c r="G95" s="702">
        <v>0</v>
      </c>
      <c r="H95" s="704">
        <v>0</v>
      </c>
      <c r="I95" s="701">
        <v>0</v>
      </c>
      <c r="J95" s="702">
        <v>0</v>
      </c>
      <c r="K95" s="712" t="s">
        <v>330</v>
      </c>
    </row>
    <row r="96" spans="1:11" ht="14.4" customHeight="1" thickBot="1" x14ac:dyDescent="0.35">
      <c r="A96" s="721" t="s">
        <v>47</v>
      </c>
      <c r="B96" s="701">
        <v>2890.0935905586002</v>
      </c>
      <c r="C96" s="701">
        <v>2543.3379399999999</v>
      </c>
      <c r="D96" s="702">
        <v>-346.75565055860199</v>
      </c>
      <c r="E96" s="703">
        <v>0.88001923131699999</v>
      </c>
      <c r="F96" s="701">
        <v>2791.7504232320798</v>
      </c>
      <c r="G96" s="702">
        <v>2093.8128174240601</v>
      </c>
      <c r="H96" s="704">
        <v>153.33285000000001</v>
      </c>
      <c r="I96" s="701">
        <v>2002.6706799999999</v>
      </c>
      <c r="J96" s="702">
        <v>-91.142137424059001</v>
      </c>
      <c r="K96" s="705">
        <v>0.717353049661</v>
      </c>
    </row>
    <row r="97" spans="1:11" ht="14.4" customHeight="1" thickBot="1" x14ac:dyDescent="0.35">
      <c r="A97" s="722" t="s">
        <v>420</v>
      </c>
      <c r="B97" s="706">
        <v>1.4452602251140001</v>
      </c>
      <c r="C97" s="706">
        <v>0.60379000000000005</v>
      </c>
      <c r="D97" s="707">
        <v>-0.84147022511400005</v>
      </c>
      <c r="E97" s="713">
        <v>0.41777251563899997</v>
      </c>
      <c r="F97" s="706">
        <v>0.670030685279</v>
      </c>
      <c r="G97" s="707">
        <v>0.50252301395900001</v>
      </c>
      <c r="H97" s="709">
        <v>0</v>
      </c>
      <c r="I97" s="706">
        <v>0</v>
      </c>
      <c r="J97" s="707">
        <v>-0.50252301395900001</v>
      </c>
      <c r="K97" s="714">
        <v>0</v>
      </c>
    </row>
    <row r="98" spans="1:11" ht="14.4" customHeight="1" thickBot="1" x14ac:dyDescent="0.35">
      <c r="A98" s="723" t="s">
        <v>421</v>
      </c>
      <c r="B98" s="701">
        <v>1.4452602251140001</v>
      </c>
      <c r="C98" s="701">
        <v>0.60379000000000005</v>
      </c>
      <c r="D98" s="702">
        <v>-0.84147022511400005</v>
      </c>
      <c r="E98" s="703">
        <v>0.41777251563899997</v>
      </c>
      <c r="F98" s="701">
        <v>0.670030685279</v>
      </c>
      <c r="G98" s="702">
        <v>0.50252301395900001</v>
      </c>
      <c r="H98" s="704">
        <v>0</v>
      </c>
      <c r="I98" s="701">
        <v>0</v>
      </c>
      <c r="J98" s="702">
        <v>-0.50252301395900001</v>
      </c>
      <c r="K98" s="705">
        <v>0</v>
      </c>
    </row>
    <row r="99" spans="1:11" ht="14.4" customHeight="1" thickBot="1" x14ac:dyDescent="0.35">
      <c r="A99" s="722" t="s">
        <v>422</v>
      </c>
      <c r="B99" s="706">
        <v>68.174791020285994</v>
      </c>
      <c r="C99" s="706">
        <v>60.939700000000002</v>
      </c>
      <c r="D99" s="707">
        <v>-7.2350910202860002</v>
      </c>
      <c r="E99" s="713">
        <v>0.89387439386300005</v>
      </c>
      <c r="F99" s="706">
        <v>65.344375061603998</v>
      </c>
      <c r="G99" s="707">
        <v>49.008281296203002</v>
      </c>
      <c r="H99" s="709">
        <v>5.3860299999999999</v>
      </c>
      <c r="I99" s="706">
        <v>43.87771</v>
      </c>
      <c r="J99" s="707">
        <v>-5.1305712962029997</v>
      </c>
      <c r="K99" s="714">
        <v>0.67148411716500001</v>
      </c>
    </row>
    <row r="100" spans="1:11" ht="14.4" customHeight="1" thickBot="1" x14ac:dyDescent="0.35">
      <c r="A100" s="723" t="s">
        <v>423</v>
      </c>
      <c r="B100" s="701">
        <v>11.260737622856</v>
      </c>
      <c r="C100" s="701">
        <v>18.7257</v>
      </c>
      <c r="D100" s="702">
        <v>7.4649623771430003</v>
      </c>
      <c r="E100" s="703">
        <v>1.662919484243</v>
      </c>
      <c r="F100" s="701">
        <v>17.274141345312</v>
      </c>
      <c r="G100" s="702">
        <v>12.955606008984001</v>
      </c>
      <c r="H100" s="704">
        <v>1.8414999999999999</v>
      </c>
      <c r="I100" s="701">
        <v>13.113099999999999</v>
      </c>
      <c r="J100" s="702">
        <v>0.157493991015</v>
      </c>
      <c r="K100" s="705">
        <v>0.75911732675200005</v>
      </c>
    </row>
    <row r="101" spans="1:11" ht="14.4" customHeight="1" thickBot="1" x14ac:dyDescent="0.35">
      <c r="A101" s="723" t="s">
        <v>424</v>
      </c>
      <c r="B101" s="701">
        <v>56.914053397429001</v>
      </c>
      <c r="C101" s="701">
        <v>42.213999999999999</v>
      </c>
      <c r="D101" s="702">
        <v>-14.700053397429</v>
      </c>
      <c r="E101" s="703">
        <v>0.74171487497499999</v>
      </c>
      <c r="F101" s="701">
        <v>48.070233716292002</v>
      </c>
      <c r="G101" s="702">
        <v>36.052675287219003</v>
      </c>
      <c r="H101" s="704">
        <v>3.54453</v>
      </c>
      <c r="I101" s="701">
        <v>30.764610000000001</v>
      </c>
      <c r="J101" s="702">
        <v>-5.2880652872190002</v>
      </c>
      <c r="K101" s="705">
        <v>0.63999293578500005</v>
      </c>
    </row>
    <row r="102" spans="1:11" ht="14.4" customHeight="1" thickBot="1" x14ac:dyDescent="0.35">
      <c r="A102" s="722" t="s">
        <v>425</v>
      </c>
      <c r="B102" s="706">
        <v>63.649313993520003</v>
      </c>
      <c r="C102" s="706">
        <v>59.162799999999997</v>
      </c>
      <c r="D102" s="707">
        <v>-4.48651399352</v>
      </c>
      <c r="E102" s="713">
        <v>0.92951198195100004</v>
      </c>
      <c r="F102" s="706">
        <v>64</v>
      </c>
      <c r="G102" s="707">
        <v>48</v>
      </c>
      <c r="H102" s="709">
        <v>0</v>
      </c>
      <c r="I102" s="706">
        <v>47.367330000000003</v>
      </c>
      <c r="J102" s="707">
        <v>-0.63266999999999995</v>
      </c>
      <c r="K102" s="714">
        <v>0.74011453124899995</v>
      </c>
    </row>
    <row r="103" spans="1:11" ht="14.4" customHeight="1" thickBot="1" x14ac:dyDescent="0.35">
      <c r="A103" s="723" t="s">
        <v>426</v>
      </c>
      <c r="B103" s="701">
        <v>28.999953845469999</v>
      </c>
      <c r="C103" s="701">
        <v>30.51</v>
      </c>
      <c r="D103" s="702">
        <v>1.510046154529</v>
      </c>
      <c r="E103" s="703">
        <v>1.0520706399249999</v>
      </c>
      <c r="F103" s="701">
        <v>30</v>
      </c>
      <c r="G103" s="702">
        <v>22.5</v>
      </c>
      <c r="H103" s="704">
        <v>0</v>
      </c>
      <c r="I103" s="701">
        <v>23.49</v>
      </c>
      <c r="J103" s="702">
        <v>0.98999999999900001</v>
      </c>
      <c r="K103" s="705">
        <v>0.78299999999900005</v>
      </c>
    </row>
    <row r="104" spans="1:11" ht="14.4" customHeight="1" thickBot="1" x14ac:dyDescent="0.35">
      <c r="A104" s="723" t="s">
        <v>427</v>
      </c>
      <c r="B104" s="701">
        <v>34.64936014805</v>
      </c>
      <c r="C104" s="701">
        <v>28.652799999999999</v>
      </c>
      <c r="D104" s="702">
        <v>-5.9965601480500004</v>
      </c>
      <c r="E104" s="703">
        <v>0.82693590523899996</v>
      </c>
      <c r="F104" s="701">
        <v>34</v>
      </c>
      <c r="G104" s="702">
        <v>25.5</v>
      </c>
      <c r="H104" s="704">
        <v>0</v>
      </c>
      <c r="I104" s="701">
        <v>23.877330000000001</v>
      </c>
      <c r="J104" s="702">
        <v>-1.6226700000000001</v>
      </c>
      <c r="K104" s="705">
        <v>0.70227441176399996</v>
      </c>
    </row>
    <row r="105" spans="1:11" ht="14.4" customHeight="1" thickBot="1" x14ac:dyDescent="0.35">
      <c r="A105" s="722" t="s">
        <v>428</v>
      </c>
      <c r="B105" s="706">
        <v>4.5328031760269996</v>
      </c>
      <c r="C105" s="706">
        <v>16.3</v>
      </c>
      <c r="D105" s="707">
        <v>11.767196823973</v>
      </c>
      <c r="E105" s="713">
        <v>3.5960087758069998</v>
      </c>
      <c r="F105" s="706">
        <v>0</v>
      </c>
      <c r="G105" s="707">
        <v>0</v>
      </c>
      <c r="H105" s="709">
        <v>0</v>
      </c>
      <c r="I105" s="706">
        <v>0</v>
      </c>
      <c r="J105" s="707">
        <v>0</v>
      </c>
      <c r="K105" s="710" t="s">
        <v>330</v>
      </c>
    </row>
    <row r="106" spans="1:11" ht="14.4" customHeight="1" thickBot="1" x14ac:dyDescent="0.35">
      <c r="A106" s="723" t="s">
        <v>429</v>
      </c>
      <c r="B106" s="701">
        <v>4.5328031760269996</v>
      </c>
      <c r="C106" s="701">
        <v>16.3</v>
      </c>
      <c r="D106" s="702">
        <v>11.767196823973</v>
      </c>
      <c r="E106" s="703">
        <v>3.5960087758069998</v>
      </c>
      <c r="F106" s="701">
        <v>0</v>
      </c>
      <c r="G106" s="702">
        <v>0</v>
      </c>
      <c r="H106" s="704">
        <v>0</v>
      </c>
      <c r="I106" s="701">
        <v>0</v>
      </c>
      <c r="J106" s="702">
        <v>0</v>
      </c>
      <c r="K106" s="712" t="s">
        <v>330</v>
      </c>
    </row>
    <row r="107" spans="1:11" ht="14.4" customHeight="1" thickBot="1" x14ac:dyDescent="0.35">
      <c r="A107" s="722" t="s">
        <v>430</v>
      </c>
      <c r="B107" s="706">
        <v>1431.0726359903799</v>
      </c>
      <c r="C107" s="706">
        <v>1454.6058599999999</v>
      </c>
      <c r="D107" s="707">
        <v>23.533224009623002</v>
      </c>
      <c r="E107" s="713">
        <v>1.0164444650940001</v>
      </c>
      <c r="F107" s="706">
        <v>1565.88718825408</v>
      </c>
      <c r="G107" s="707">
        <v>1174.4153911905601</v>
      </c>
      <c r="H107" s="709">
        <v>115.59010000000001</v>
      </c>
      <c r="I107" s="706">
        <v>1099.5190399999999</v>
      </c>
      <c r="J107" s="707">
        <v>-74.896351190557994</v>
      </c>
      <c r="K107" s="714">
        <v>0.70217002108899995</v>
      </c>
    </row>
    <row r="108" spans="1:11" ht="14.4" customHeight="1" thickBot="1" x14ac:dyDescent="0.35">
      <c r="A108" s="723" t="s">
        <v>431</v>
      </c>
      <c r="B108" s="701">
        <v>1131.2203775217099</v>
      </c>
      <c r="C108" s="701">
        <v>1152.1081799999999</v>
      </c>
      <c r="D108" s="702">
        <v>20.887802478287</v>
      </c>
      <c r="E108" s="703">
        <v>1.018464839295</v>
      </c>
      <c r="F108" s="701">
        <v>1194</v>
      </c>
      <c r="G108" s="702">
        <v>895.50000000000102</v>
      </c>
      <c r="H108" s="704">
        <v>87.617540000000005</v>
      </c>
      <c r="I108" s="701">
        <v>859.94792000000098</v>
      </c>
      <c r="J108" s="702">
        <v>-35.552079999999997</v>
      </c>
      <c r="K108" s="705">
        <v>0.72022438860899995</v>
      </c>
    </row>
    <row r="109" spans="1:11" ht="14.4" customHeight="1" thickBot="1" x14ac:dyDescent="0.35">
      <c r="A109" s="723" t="s">
        <v>432</v>
      </c>
      <c r="B109" s="701">
        <v>0</v>
      </c>
      <c r="C109" s="701">
        <v>4.2350000000000003</v>
      </c>
      <c r="D109" s="702">
        <v>4.2350000000000003</v>
      </c>
      <c r="E109" s="711" t="s">
        <v>344</v>
      </c>
      <c r="F109" s="701">
        <v>0</v>
      </c>
      <c r="G109" s="702">
        <v>0</v>
      </c>
      <c r="H109" s="704">
        <v>0</v>
      </c>
      <c r="I109" s="701">
        <v>3.8417500000000002</v>
      </c>
      <c r="J109" s="702">
        <v>3.8417500000000002</v>
      </c>
      <c r="K109" s="712" t="s">
        <v>330</v>
      </c>
    </row>
    <row r="110" spans="1:11" ht="14.4" customHeight="1" thickBot="1" x14ac:dyDescent="0.35">
      <c r="A110" s="723" t="s">
        <v>433</v>
      </c>
      <c r="B110" s="701">
        <v>0</v>
      </c>
      <c r="C110" s="701">
        <v>6.0999999999999999E-2</v>
      </c>
      <c r="D110" s="702">
        <v>6.0999999999999999E-2</v>
      </c>
      <c r="E110" s="711" t="s">
        <v>344</v>
      </c>
      <c r="F110" s="701">
        <v>6.8498295277999999E-2</v>
      </c>
      <c r="G110" s="702">
        <v>5.1373721458000003E-2</v>
      </c>
      <c r="H110" s="704">
        <v>0</v>
      </c>
      <c r="I110" s="701">
        <v>0</v>
      </c>
      <c r="J110" s="702">
        <v>-5.1373721458000003E-2</v>
      </c>
      <c r="K110" s="705">
        <v>0</v>
      </c>
    </row>
    <row r="111" spans="1:11" ht="14.4" customHeight="1" thickBot="1" x14ac:dyDescent="0.35">
      <c r="A111" s="723" t="s">
        <v>434</v>
      </c>
      <c r="B111" s="701">
        <v>299.85225846866399</v>
      </c>
      <c r="C111" s="701">
        <v>298.20168000000001</v>
      </c>
      <c r="D111" s="702">
        <v>-1.6505784686639999</v>
      </c>
      <c r="E111" s="703">
        <v>0.99449536089099999</v>
      </c>
      <c r="F111" s="701">
        <v>371.81868995880001</v>
      </c>
      <c r="G111" s="702">
        <v>278.86401746910002</v>
      </c>
      <c r="H111" s="704">
        <v>27.972560000000001</v>
      </c>
      <c r="I111" s="701">
        <v>235.72936999999999</v>
      </c>
      <c r="J111" s="702">
        <v>-43.134647469099001</v>
      </c>
      <c r="K111" s="705">
        <v>0.63399010422500002</v>
      </c>
    </row>
    <row r="112" spans="1:11" ht="14.4" customHeight="1" thickBot="1" x14ac:dyDescent="0.35">
      <c r="A112" s="722" t="s">
        <v>435</v>
      </c>
      <c r="B112" s="706">
        <v>1321.21878615328</v>
      </c>
      <c r="C112" s="706">
        <v>947.98779000000002</v>
      </c>
      <c r="D112" s="707">
        <v>-373.23099615327601</v>
      </c>
      <c r="E112" s="713">
        <v>0.71751007473899997</v>
      </c>
      <c r="F112" s="706">
        <v>1095.8488292311199</v>
      </c>
      <c r="G112" s="707">
        <v>821.886621923338</v>
      </c>
      <c r="H112" s="709">
        <v>29.056719999999999</v>
      </c>
      <c r="I112" s="706">
        <v>800.01560000000097</v>
      </c>
      <c r="J112" s="707">
        <v>-21.871021923337</v>
      </c>
      <c r="K112" s="714">
        <v>0.73004193521899996</v>
      </c>
    </row>
    <row r="113" spans="1:11" ht="14.4" customHeight="1" thickBot="1" x14ac:dyDescent="0.35">
      <c r="A113" s="723" t="s">
        <v>436</v>
      </c>
      <c r="B113" s="701">
        <v>57.999907690939999</v>
      </c>
      <c r="C113" s="701">
        <v>55.835999999999999</v>
      </c>
      <c r="D113" s="702">
        <v>-2.1639076909399999</v>
      </c>
      <c r="E113" s="703">
        <v>0.96269118732900005</v>
      </c>
      <c r="F113" s="701">
        <v>0</v>
      </c>
      <c r="G113" s="702">
        <v>0</v>
      </c>
      <c r="H113" s="704">
        <v>0</v>
      </c>
      <c r="I113" s="701">
        <v>0</v>
      </c>
      <c r="J113" s="702">
        <v>0</v>
      </c>
      <c r="K113" s="712" t="s">
        <v>330</v>
      </c>
    </row>
    <row r="114" spans="1:11" ht="14.4" customHeight="1" thickBot="1" x14ac:dyDescent="0.35">
      <c r="A114" s="723" t="s">
        <v>437</v>
      </c>
      <c r="B114" s="701">
        <v>402.75185125876698</v>
      </c>
      <c r="C114" s="701">
        <v>479.09703999999999</v>
      </c>
      <c r="D114" s="702">
        <v>76.345188741233002</v>
      </c>
      <c r="E114" s="703">
        <v>1.1895588772650001</v>
      </c>
      <c r="F114" s="701">
        <v>481.64011669528799</v>
      </c>
      <c r="G114" s="702">
        <v>361.23008752146598</v>
      </c>
      <c r="H114" s="704">
        <v>17.4192</v>
      </c>
      <c r="I114" s="701">
        <v>478.35178000000002</v>
      </c>
      <c r="J114" s="702">
        <v>117.121692478534</v>
      </c>
      <c r="K114" s="705">
        <v>0.99317262706800002</v>
      </c>
    </row>
    <row r="115" spans="1:11" ht="14.4" customHeight="1" thickBot="1" x14ac:dyDescent="0.35">
      <c r="A115" s="723" t="s">
        <v>438</v>
      </c>
      <c r="B115" s="701">
        <v>19.999968169289001</v>
      </c>
      <c r="C115" s="701">
        <v>19.1858</v>
      </c>
      <c r="D115" s="702">
        <v>-0.81416816928900004</v>
      </c>
      <c r="E115" s="703">
        <v>0.95929152674600005</v>
      </c>
      <c r="F115" s="701">
        <v>19</v>
      </c>
      <c r="G115" s="702">
        <v>14.25</v>
      </c>
      <c r="H115" s="704">
        <v>0</v>
      </c>
      <c r="I115" s="701">
        <v>16.596299999999999</v>
      </c>
      <c r="J115" s="702">
        <v>2.3462999999999998</v>
      </c>
      <c r="K115" s="705">
        <v>0.87348947368399998</v>
      </c>
    </row>
    <row r="116" spans="1:11" ht="14.4" customHeight="1" thickBot="1" x14ac:dyDescent="0.35">
      <c r="A116" s="723" t="s">
        <v>439</v>
      </c>
      <c r="B116" s="701">
        <v>3.9848541474500001</v>
      </c>
      <c r="C116" s="701">
        <v>23.4499</v>
      </c>
      <c r="D116" s="702">
        <v>19.465045852549</v>
      </c>
      <c r="E116" s="703">
        <v>5.8847574170310004</v>
      </c>
      <c r="F116" s="701">
        <v>29.443372017969999</v>
      </c>
      <c r="G116" s="702">
        <v>22.082529013477</v>
      </c>
      <c r="H116" s="704">
        <v>0</v>
      </c>
      <c r="I116" s="701">
        <v>1.9847999999999999</v>
      </c>
      <c r="J116" s="702">
        <v>-20.097729013477</v>
      </c>
      <c r="K116" s="705">
        <v>6.7410757123000001E-2</v>
      </c>
    </row>
    <row r="117" spans="1:11" ht="14.4" customHeight="1" thickBot="1" x14ac:dyDescent="0.35">
      <c r="A117" s="723" t="s">
        <v>440</v>
      </c>
      <c r="B117" s="701">
        <v>836.48220488682796</v>
      </c>
      <c r="C117" s="701">
        <v>370.41905000000003</v>
      </c>
      <c r="D117" s="702">
        <v>-466.06315488682799</v>
      </c>
      <c r="E117" s="703">
        <v>0.44282956389900002</v>
      </c>
      <c r="F117" s="701">
        <v>565.76534051785904</v>
      </c>
      <c r="G117" s="702">
        <v>424.32400538839403</v>
      </c>
      <c r="H117" s="704">
        <v>11.63752</v>
      </c>
      <c r="I117" s="701">
        <v>301.13157999999999</v>
      </c>
      <c r="J117" s="702">
        <v>-123.192425388394</v>
      </c>
      <c r="K117" s="705">
        <v>0.53225526279900004</v>
      </c>
    </row>
    <row r="118" spans="1:11" ht="14.4" customHeight="1" thickBot="1" x14ac:dyDescent="0.35">
      <c r="A118" s="723" t="s">
        <v>441</v>
      </c>
      <c r="B118" s="701">
        <v>0</v>
      </c>
      <c r="C118" s="701">
        <v>0</v>
      </c>
      <c r="D118" s="702">
        <v>0</v>
      </c>
      <c r="E118" s="703">
        <v>1</v>
      </c>
      <c r="F118" s="701">
        <v>0</v>
      </c>
      <c r="G118" s="702">
        <v>0</v>
      </c>
      <c r="H118" s="704">
        <v>0</v>
      </c>
      <c r="I118" s="701">
        <v>1.9511400000000001</v>
      </c>
      <c r="J118" s="702">
        <v>1.9511400000000001</v>
      </c>
      <c r="K118" s="712" t="s">
        <v>344</v>
      </c>
    </row>
    <row r="119" spans="1:11" ht="14.4" customHeight="1" thickBot="1" x14ac:dyDescent="0.35">
      <c r="A119" s="722" t="s">
        <v>442</v>
      </c>
      <c r="B119" s="706">
        <v>0</v>
      </c>
      <c r="C119" s="706">
        <v>3.7379999999989999</v>
      </c>
      <c r="D119" s="707">
        <v>3.7379999999989999</v>
      </c>
      <c r="E119" s="708" t="s">
        <v>330</v>
      </c>
      <c r="F119" s="706">
        <v>0</v>
      </c>
      <c r="G119" s="707">
        <v>0</v>
      </c>
      <c r="H119" s="709">
        <v>3.3</v>
      </c>
      <c r="I119" s="706">
        <v>11.891</v>
      </c>
      <c r="J119" s="707">
        <v>11.891</v>
      </c>
      <c r="K119" s="710" t="s">
        <v>330</v>
      </c>
    </row>
    <row r="120" spans="1:11" ht="14.4" customHeight="1" thickBot="1" x14ac:dyDescent="0.35">
      <c r="A120" s="723" t="s">
        <v>443</v>
      </c>
      <c r="B120" s="701">
        <v>0</v>
      </c>
      <c r="C120" s="701">
        <v>3.738</v>
      </c>
      <c r="D120" s="702">
        <v>3.738</v>
      </c>
      <c r="E120" s="711" t="s">
        <v>344</v>
      </c>
      <c r="F120" s="701">
        <v>0</v>
      </c>
      <c r="G120" s="702">
        <v>0</v>
      </c>
      <c r="H120" s="704">
        <v>3.3</v>
      </c>
      <c r="I120" s="701">
        <v>11.891</v>
      </c>
      <c r="J120" s="702">
        <v>11.891</v>
      </c>
      <c r="K120" s="712" t="s">
        <v>344</v>
      </c>
    </row>
    <row r="121" spans="1:11" ht="14.4" customHeight="1" thickBot="1" x14ac:dyDescent="0.35">
      <c r="A121" s="720" t="s">
        <v>48</v>
      </c>
      <c r="B121" s="701">
        <v>57167.005161007801</v>
      </c>
      <c r="C121" s="701">
        <v>60855.692600000002</v>
      </c>
      <c r="D121" s="702">
        <v>3688.6874389922</v>
      </c>
      <c r="E121" s="703">
        <v>1.064524762642</v>
      </c>
      <c r="F121" s="701">
        <v>61104</v>
      </c>
      <c r="G121" s="702">
        <v>45828</v>
      </c>
      <c r="H121" s="704">
        <v>5427.2297200000003</v>
      </c>
      <c r="I121" s="701">
        <v>48495.479610000002</v>
      </c>
      <c r="J121" s="702">
        <v>2667.4796100000199</v>
      </c>
      <c r="K121" s="705">
        <v>0.79365474616999998</v>
      </c>
    </row>
    <row r="122" spans="1:11" ht="14.4" customHeight="1" thickBot="1" x14ac:dyDescent="0.35">
      <c r="A122" s="726" t="s">
        <v>444</v>
      </c>
      <c r="B122" s="706">
        <v>42221.003811690498</v>
      </c>
      <c r="C122" s="706">
        <v>45276.025999999998</v>
      </c>
      <c r="D122" s="707">
        <v>3055.0221883095301</v>
      </c>
      <c r="E122" s="713">
        <v>1.072357876708</v>
      </c>
      <c r="F122" s="706">
        <v>44961</v>
      </c>
      <c r="G122" s="707">
        <v>33720.75</v>
      </c>
      <c r="H122" s="709">
        <v>4023.375</v>
      </c>
      <c r="I122" s="706">
        <v>35716.201999999997</v>
      </c>
      <c r="J122" s="707">
        <v>1995.452</v>
      </c>
      <c r="K122" s="714">
        <v>0.79438184203999995</v>
      </c>
    </row>
    <row r="123" spans="1:11" ht="14.4" customHeight="1" thickBot="1" x14ac:dyDescent="0.35">
      <c r="A123" s="722" t="s">
        <v>445</v>
      </c>
      <c r="B123" s="706">
        <v>42100.003800766703</v>
      </c>
      <c r="C123" s="706">
        <v>45179.83</v>
      </c>
      <c r="D123" s="707">
        <v>3079.8261992333501</v>
      </c>
      <c r="E123" s="713">
        <v>1.0731550100039999</v>
      </c>
      <c r="F123" s="706">
        <v>44837</v>
      </c>
      <c r="G123" s="707">
        <v>33627.75</v>
      </c>
      <c r="H123" s="709">
        <v>4008.248</v>
      </c>
      <c r="I123" s="706">
        <v>35609.413999999997</v>
      </c>
      <c r="J123" s="707">
        <v>1981.664</v>
      </c>
      <c r="K123" s="714">
        <v>0.79419706938400003</v>
      </c>
    </row>
    <row r="124" spans="1:11" ht="14.4" customHeight="1" thickBot="1" x14ac:dyDescent="0.35">
      <c r="A124" s="723" t="s">
        <v>446</v>
      </c>
      <c r="B124" s="701">
        <v>42100.003800766703</v>
      </c>
      <c r="C124" s="701">
        <v>45179.83</v>
      </c>
      <c r="D124" s="702">
        <v>3079.8261992333501</v>
      </c>
      <c r="E124" s="703">
        <v>1.0731550100039999</v>
      </c>
      <c r="F124" s="701">
        <v>44837</v>
      </c>
      <c r="G124" s="702">
        <v>33627.75</v>
      </c>
      <c r="H124" s="704">
        <v>4008.248</v>
      </c>
      <c r="I124" s="701">
        <v>35609.413999999997</v>
      </c>
      <c r="J124" s="702">
        <v>1981.664</v>
      </c>
      <c r="K124" s="705">
        <v>0.79419706938400003</v>
      </c>
    </row>
    <row r="125" spans="1:11" ht="14.4" customHeight="1" thickBot="1" x14ac:dyDescent="0.35">
      <c r="A125" s="722" t="s">
        <v>447</v>
      </c>
      <c r="B125" s="706">
        <v>0</v>
      </c>
      <c r="C125" s="706">
        <v>-3.53</v>
      </c>
      <c r="D125" s="707">
        <v>-3.53</v>
      </c>
      <c r="E125" s="708" t="s">
        <v>344</v>
      </c>
      <c r="F125" s="706">
        <v>0</v>
      </c>
      <c r="G125" s="707">
        <v>0</v>
      </c>
      <c r="H125" s="709">
        <v>0</v>
      </c>
      <c r="I125" s="706">
        <v>0</v>
      </c>
      <c r="J125" s="707">
        <v>0</v>
      </c>
      <c r="K125" s="710" t="s">
        <v>330</v>
      </c>
    </row>
    <row r="126" spans="1:11" ht="14.4" customHeight="1" thickBot="1" x14ac:dyDescent="0.35">
      <c r="A126" s="723" t="s">
        <v>448</v>
      </c>
      <c r="B126" s="701">
        <v>0</v>
      </c>
      <c r="C126" s="701">
        <v>-3.53</v>
      </c>
      <c r="D126" s="702">
        <v>-3.53</v>
      </c>
      <c r="E126" s="711" t="s">
        <v>344</v>
      </c>
      <c r="F126" s="701">
        <v>0</v>
      </c>
      <c r="G126" s="702">
        <v>0</v>
      </c>
      <c r="H126" s="704">
        <v>0</v>
      </c>
      <c r="I126" s="701">
        <v>0</v>
      </c>
      <c r="J126" s="702">
        <v>0</v>
      </c>
      <c r="K126" s="712" t="s">
        <v>330</v>
      </c>
    </row>
    <row r="127" spans="1:11" ht="14.4" customHeight="1" thickBot="1" x14ac:dyDescent="0.35">
      <c r="A127" s="722" t="s">
        <v>449</v>
      </c>
      <c r="B127" s="706">
        <v>121.000010923819</v>
      </c>
      <c r="C127" s="706">
        <v>99.725999999999999</v>
      </c>
      <c r="D127" s="707">
        <v>-21.274010923818</v>
      </c>
      <c r="E127" s="713">
        <v>0.82418174377499998</v>
      </c>
      <c r="F127" s="706">
        <v>124</v>
      </c>
      <c r="G127" s="707">
        <v>93</v>
      </c>
      <c r="H127" s="709">
        <v>3.6269999999999998</v>
      </c>
      <c r="I127" s="706">
        <v>78.037999999999997</v>
      </c>
      <c r="J127" s="707">
        <v>-14.962</v>
      </c>
      <c r="K127" s="714">
        <v>0.62933870967700001</v>
      </c>
    </row>
    <row r="128" spans="1:11" ht="14.4" customHeight="1" thickBot="1" x14ac:dyDescent="0.35">
      <c r="A128" s="723" t="s">
        <v>450</v>
      </c>
      <c r="B128" s="701">
        <v>121.000010923819</v>
      </c>
      <c r="C128" s="701">
        <v>99.725999999999999</v>
      </c>
      <c r="D128" s="702">
        <v>-21.274010923818</v>
      </c>
      <c r="E128" s="703">
        <v>0.82418174377499998</v>
      </c>
      <c r="F128" s="701">
        <v>124</v>
      </c>
      <c r="G128" s="702">
        <v>93</v>
      </c>
      <c r="H128" s="704">
        <v>3.6269999999999998</v>
      </c>
      <c r="I128" s="701">
        <v>78.037999999999997</v>
      </c>
      <c r="J128" s="702">
        <v>-14.962</v>
      </c>
      <c r="K128" s="705">
        <v>0.62933870967700001</v>
      </c>
    </row>
    <row r="129" spans="1:11" ht="14.4" customHeight="1" thickBot="1" x14ac:dyDescent="0.35">
      <c r="A129" s="725" t="s">
        <v>451</v>
      </c>
      <c r="B129" s="701">
        <v>0</v>
      </c>
      <c r="C129" s="701">
        <v>0</v>
      </c>
      <c r="D129" s="702">
        <v>0</v>
      </c>
      <c r="E129" s="703">
        <v>1</v>
      </c>
      <c r="F129" s="701">
        <v>0</v>
      </c>
      <c r="G129" s="702">
        <v>0</v>
      </c>
      <c r="H129" s="704">
        <v>11.5</v>
      </c>
      <c r="I129" s="701">
        <v>28.75</v>
      </c>
      <c r="J129" s="702">
        <v>28.75</v>
      </c>
      <c r="K129" s="712" t="s">
        <v>344</v>
      </c>
    </row>
    <row r="130" spans="1:11" ht="14.4" customHeight="1" thickBot="1" x14ac:dyDescent="0.35">
      <c r="A130" s="723" t="s">
        <v>452</v>
      </c>
      <c r="B130" s="701">
        <v>0</v>
      </c>
      <c r="C130" s="701">
        <v>0</v>
      </c>
      <c r="D130" s="702">
        <v>0</v>
      </c>
      <c r="E130" s="703">
        <v>1</v>
      </c>
      <c r="F130" s="701">
        <v>0</v>
      </c>
      <c r="G130" s="702">
        <v>0</v>
      </c>
      <c r="H130" s="704">
        <v>11.5</v>
      </c>
      <c r="I130" s="701">
        <v>28.75</v>
      </c>
      <c r="J130" s="702">
        <v>28.75</v>
      </c>
      <c r="K130" s="712" t="s">
        <v>344</v>
      </c>
    </row>
    <row r="131" spans="1:11" ht="14.4" customHeight="1" thickBot="1" x14ac:dyDescent="0.35">
      <c r="A131" s="721" t="s">
        <v>453</v>
      </c>
      <c r="B131" s="701">
        <v>14314.0012922607</v>
      </c>
      <c r="C131" s="701">
        <v>14900.536</v>
      </c>
      <c r="D131" s="702">
        <v>586.53470773933395</v>
      </c>
      <c r="E131" s="703">
        <v>1.0409762927749999</v>
      </c>
      <c r="F131" s="701">
        <v>15246</v>
      </c>
      <c r="G131" s="702">
        <v>11434.5</v>
      </c>
      <c r="H131" s="704">
        <v>1323.62066</v>
      </c>
      <c r="I131" s="701">
        <v>12065.52785</v>
      </c>
      <c r="J131" s="702">
        <v>631.02785000001995</v>
      </c>
      <c r="K131" s="705">
        <v>0.791389731732</v>
      </c>
    </row>
    <row r="132" spans="1:11" ht="14.4" customHeight="1" thickBot="1" x14ac:dyDescent="0.35">
      <c r="A132" s="722" t="s">
        <v>454</v>
      </c>
      <c r="B132" s="706">
        <v>3789.000342069</v>
      </c>
      <c r="C132" s="706">
        <v>4066.1774999999998</v>
      </c>
      <c r="D132" s="707">
        <v>277.17715793100098</v>
      </c>
      <c r="E132" s="713">
        <v>1.073153109767</v>
      </c>
      <c r="F132" s="706">
        <v>4035.99999999998</v>
      </c>
      <c r="G132" s="707">
        <v>3026.99999999999</v>
      </c>
      <c r="H132" s="709">
        <v>361.77895999999998</v>
      </c>
      <c r="I132" s="706">
        <v>3207.4386599999998</v>
      </c>
      <c r="J132" s="707">
        <v>180.43866000001299</v>
      </c>
      <c r="K132" s="714">
        <v>0.79470729930600004</v>
      </c>
    </row>
    <row r="133" spans="1:11" ht="14.4" customHeight="1" thickBot="1" x14ac:dyDescent="0.35">
      <c r="A133" s="723" t="s">
        <v>455</v>
      </c>
      <c r="B133" s="701">
        <v>3789.000342069</v>
      </c>
      <c r="C133" s="701">
        <v>4066.1774999999998</v>
      </c>
      <c r="D133" s="702">
        <v>277.17715793100098</v>
      </c>
      <c r="E133" s="703">
        <v>1.073153109767</v>
      </c>
      <c r="F133" s="701">
        <v>4035.99999999998</v>
      </c>
      <c r="G133" s="702">
        <v>3026.99999999999</v>
      </c>
      <c r="H133" s="704">
        <v>361.77895999999998</v>
      </c>
      <c r="I133" s="701">
        <v>3207.4386599999998</v>
      </c>
      <c r="J133" s="702">
        <v>180.43866000001299</v>
      </c>
      <c r="K133" s="705">
        <v>0.79470729930600004</v>
      </c>
    </row>
    <row r="134" spans="1:11" ht="14.4" customHeight="1" thickBot="1" x14ac:dyDescent="0.35">
      <c r="A134" s="722" t="s">
        <v>456</v>
      </c>
      <c r="B134" s="706">
        <v>10525.000950191699</v>
      </c>
      <c r="C134" s="706">
        <v>10835.559499999999</v>
      </c>
      <c r="D134" s="707">
        <v>310.55854980833601</v>
      </c>
      <c r="E134" s="713">
        <v>1.0295067479110001</v>
      </c>
      <c r="F134" s="706">
        <v>11210</v>
      </c>
      <c r="G134" s="707">
        <v>8407.5</v>
      </c>
      <c r="H134" s="709">
        <v>961.84169999999995</v>
      </c>
      <c r="I134" s="706">
        <v>8858.0891900000006</v>
      </c>
      <c r="J134" s="707">
        <v>450.58919000000401</v>
      </c>
      <c r="K134" s="714">
        <v>0.79019528902699998</v>
      </c>
    </row>
    <row r="135" spans="1:11" ht="14.4" customHeight="1" thickBot="1" x14ac:dyDescent="0.35">
      <c r="A135" s="723" t="s">
        <v>457</v>
      </c>
      <c r="B135" s="701">
        <v>10525.000950191699</v>
      </c>
      <c r="C135" s="701">
        <v>10835.559499999999</v>
      </c>
      <c r="D135" s="702">
        <v>310.55854980833601</v>
      </c>
      <c r="E135" s="703">
        <v>1.0295067479110001</v>
      </c>
      <c r="F135" s="701">
        <v>11210</v>
      </c>
      <c r="G135" s="702">
        <v>8407.5</v>
      </c>
      <c r="H135" s="704">
        <v>961.84169999999995</v>
      </c>
      <c r="I135" s="701">
        <v>8858.0891900000006</v>
      </c>
      <c r="J135" s="702">
        <v>450.58919000000401</v>
      </c>
      <c r="K135" s="705">
        <v>0.79019528902699998</v>
      </c>
    </row>
    <row r="136" spans="1:11" ht="14.4" customHeight="1" thickBot="1" x14ac:dyDescent="0.35">
      <c r="A136" s="722" t="s">
        <v>458</v>
      </c>
      <c r="B136" s="706">
        <v>0</v>
      </c>
      <c r="C136" s="706">
        <v>-0.318</v>
      </c>
      <c r="D136" s="707">
        <v>-0.318</v>
      </c>
      <c r="E136" s="708" t="s">
        <v>344</v>
      </c>
      <c r="F136" s="706">
        <v>0</v>
      </c>
      <c r="G136" s="707">
        <v>0</v>
      </c>
      <c r="H136" s="709">
        <v>0</v>
      </c>
      <c r="I136" s="706">
        <v>0</v>
      </c>
      <c r="J136" s="707">
        <v>0</v>
      </c>
      <c r="K136" s="710" t="s">
        <v>330</v>
      </c>
    </row>
    <row r="137" spans="1:11" ht="14.4" customHeight="1" thickBot="1" x14ac:dyDescent="0.35">
      <c r="A137" s="723" t="s">
        <v>459</v>
      </c>
      <c r="B137" s="701">
        <v>0</v>
      </c>
      <c r="C137" s="701">
        <v>-0.318</v>
      </c>
      <c r="D137" s="702">
        <v>-0.318</v>
      </c>
      <c r="E137" s="711" t="s">
        <v>344</v>
      </c>
      <c r="F137" s="701">
        <v>0</v>
      </c>
      <c r="G137" s="702">
        <v>0</v>
      </c>
      <c r="H137" s="704">
        <v>0</v>
      </c>
      <c r="I137" s="701">
        <v>0</v>
      </c>
      <c r="J137" s="702">
        <v>0</v>
      </c>
      <c r="K137" s="712" t="s">
        <v>330</v>
      </c>
    </row>
    <row r="138" spans="1:11" ht="14.4" customHeight="1" thickBot="1" x14ac:dyDescent="0.35">
      <c r="A138" s="722" t="s">
        <v>460</v>
      </c>
      <c r="B138" s="706">
        <v>0</v>
      </c>
      <c r="C138" s="706">
        <v>-0.88300000000000001</v>
      </c>
      <c r="D138" s="707">
        <v>-0.88300000000000001</v>
      </c>
      <c r="E138" s="708" t="s">
        <v>344</v>
      </c>
      <c r="F138" s="706">
        <v>0</v>
      </c>
      <c r="G138" s="707">
        <v>0</v>
      </c>
      <c r="H138" s="709">
        <v>0</v>
      </c>
      <c r="I138" s="706">
        <v>0</v>
      </c>
      <c r="J138" s="707">
        <v>0</v>
      </c>
      <c r="K138" s="710" t="s">
        <v>330</v>
      </c>
    </row>
    <row r="139" spans="1:11" ht="14.4" customHeight="1" thickBot="1" x14ac:dyDescent="0.35">
      <c r="A139" s="723" t="s">
        <v>461</v>
      </c>
      <c r="B139" s="701">
        <v>0</v>
      </c>
      <c r="C139" s="701">
        <v>-0.88300000000000001</v>
      </c>
      <c r="D139" s="702">
        <v>-0.88300000000000001</v>
      </c>
      <c r="E139" s="711" t="s">
        <v>344</v>
      </c>
      <c r="F139" s="701">
        <v>0</v>
      </c>
      <c r="G139" s="702">
        <v>0</v>
      </c>
      <c r="H139" s="704">
        <v>0</v>
      </c>
      <c r="I139" s="701">
        <v>0</v>
      </c>
      <c r="J139" s="702">
        <v>0</v>
      </c>
      <c r="K139" s="712" t="s">
        <v>330</v>
      </c>
    </row>
    <row r="140" spans="1:11" ht="14.4" customHeight="1" thickBot="1" x14ac:dyDescent="0.35">
      <c r="A140" s="721" t="s">
        <v>462</v>
      </c>
      <c r="B140" s="701">
        <v>632.00005705664</v>
      </c>
      <c r="C140" s="701">
        <v>679.13059999999996</v>
      </c>
      <c r="D140" s="702">
        <v>47.130542943359998</v>
      </c>
      <c r="E140" s="703">
        <v>1.0745736371650001</v>
      </c>
      <c r="F140" s="701">
        <v>897.00000000000102</v>
      </c>
      <c r="G140" s="702">
        <v>672.75000000000102</v>
      </c>
      <c r="H140" s="704">
        <v>80.234059999999999</v>
      </c>
      <c r="I140" s="701">
        <v>713.74976000000004</v>
      </c>
      <c r="J140" s="702">
        <v>40.999759999999</v>
      </c>
      <c r="K140" s="705">
        <v>0.79570764771400004</v>
      </c>
    </row>
    <row r="141" spans="1:11" ht="14.4" customHeight="1" thickBot="1" x14ac:dyDescent="0.35">
      <c r="A141" s="722" t="s">
        <v>463</v>
      </c>
      <c r="B141" s="706">
        <v>632.00005705664</v>
      </c>
      <c r="C141" s="706">
        <v>679.13059999999996</v>
      </c>
      <c r="D141" s="707">
        <v>47.130542943359998</v>
      </c>
      <c r="E141" s="713">
        <v>1.0745736371650001</v>
      </c>
      <c r="F141" s="706">
        <v>897.00000000000102</v>
      </c>
      <c r="G141" s="707">
        <v>672.75000000000102</v>
      </c>
      <c r="H141" s="709">
        <v>80.234059999999999</v>
      </c>
      <c r="I141" s="706">
        <v>713.74976000000004</v>
      </c>
      <c r="J141" s="707">
        <v>40.999759999999</v>
      </c>
      <c r="K141" s="714">
        <v>0.79570764771400004</v>
      </c>
    </row>
    <row r="142" spans="1:11" ht="14.4" customHeight="1" thickBot="1" x14ac:dyDescent="0.35">
      <c r="A142" s="723" t="s">
        <v>464</v>
      </c>
      <c r="B142" s="701">
        <v>632.00005705664</v>
      </c>
      <c r="C142" s="701">
        <v>679.13059999999996</v>
      </c>
      <c r="D142" s="702">
        <v>47.130542943359998</v>
      </c>
      <c r="E142" s="703">
        <v>1.0745736371650001</v>
      </c>
      <c r="F142" s="701">
        <v>897.00000000000102</v>
      </c>
      <c r="G142" s="702">
        <v>672.75000000000102</v>
      </c>
      <c r="H142" s="704">
        <v>80.234059999999999</v>
      </c>
      <c r="I142" s="701">
        <v>713.74976000000004</v>
      </c>
      <c r="J142" s="702">
        <v>40.999759999999</v>
      </c>
      <c r="K142" s="705">
        <v>0.79570764771400004</v>
      </c>
    </row>
    <row r="143" spans="1:11" ht="14.4" customHeight="1" thickBot="1" x14ac:dyDescent="0.35">
      <c r="A143" s="720" t="s">
        <v>465</v>
      </c>
      <c r="B143" s="701">
        <v>0</v>
      </c>
      <c r="C143" s="701">
        <v>174.95698999999999</v>
      </c>
      <c r="D143" s="702">
        <v>174.95698999999999</v>
      </c>
      <c r="E143" s="711" t="s">
        <v>330</v>
      </c>
      <c r="F143" s="701">
        <v>0</v>
      </c>
      <c r="G143" s="702">
        <v>0</v>
      </c>
      <c r="H143" s="704">
        <v>7.9859999999999998</v>
      </c>
      <c r="I143" s="701">
        <v>74.440610000000007</v>
      </c>
      <c r="J143" s="702">
        <v>74.440610000000007</v>
      </c>
      <c r="K143" s="712" t="s">
        <v>330</v>
      </c>
    </row>
    <row r="144" spans="1:11" ht="14.4" customHeight="1" thickBot="1" x14ac:dyDescent="0.35">
      <c r="A144" s="721" t="s">
        <v>466</v>
      </c>
      <c r="B144" s="701">
        <v>0</v>
      </c>
      <c r="C144" s="701">
        <v>174.95698999999999</v>
      </c>
      <c r="D144" s="702">
        <v>174.95698999999999</v>
      </c>
      <c r="E144" s="711" t="s">
        <v>330</v>
      </c>
      <c r="F144" s="701">
        <v>0</v>
      </c>
      <c r="G144" s="702">
        <v>0</v>
      </c>
      <c r="H144" s="704">
        <v>7.9859999999999998</v>
      </c>
      <c r="I144" s="701">
        <v>74.440610000000007</v>
      </c>
      <c r="J144" s="702">
        <v>74.440610000000007</v>
      </c>
      <c r="K144" s="712" t="s">
        <v>330</v>
      </c>
    </row>
    <row r="145" spans="1:11" ht="14.4" customHeight="1" thickBot="1" x14ac:dyDescent="0.35">
      <c r="A145" s="722" t="s">
        <v>467</v>
      </c>
      <c r="B145" s="706">
        <v>0</v>
      </c>
      <c r="C145" s="706">
        <v>102.16649</v>
      </c>
      <c r="D145" s="707">
        <v>102.16649</v>
      </c>
      <c r="E145" s="708" t="s">
        <v>330</v>
      </c>
      <c r="F145" s="706">
        <v>0</v>
      </c>
      <c r="G145" s="707">
        <v>0</v>
      </c>
      <c r="H145" s="709">
        <v>7.7359999999999998</v>
      </c>
      <c r="I145" s="706">
        <v>74.190610000000007</v>
      </c>
      <c r="J145" s="707">
        <v>74.190610000000007</v>
      </c>
      <c r="K145" s="710" t="s">
        <v>330</v>
      </c>
    </row>
    <row r="146" spans="1:11" ht="14.4" customHeight="1" thickBot="1" x14ac:dyDescent="0.35">
      <c r="A146" s="723" t="s">
        <v>468</v>
      </c>
      <c r="B146" s="701">
        <v>0</v>
      </c>
      <c r="C146" s="701">
        <v>2.77149</v>
      </c>
      <c r="D146" s="702">
        <v>2.77149</v>
      </c>
      <c r="E146" s="711" t="s">
        <v>330</v>
      </c>
      <c r="F146" s="701">
        <v>0</v>
      </c>
      <c r="G146" s="702">
        <v>0</v>
      </c>
      <c r="H146" s="704">
        <v>0.47599999999999998</v>
      </c>
      <c r="I146" s="701">
        <v>4.4066099999999997</v>
      </c>
      <c r="J146" s="702">
        <v>4.4066099999999997</v>
      </c>
      <c r="K146" s="712" t="s">
        <v>330</v>
      </c>
    </row>
    <row r="147" spans="1:11" ht="14.4" customHeight="1" thickBot="1" x14ac:dyDescent="0.35">
      <c r="A147" s="723" t="s">
        <v>469</v>
      </c>
      <c r="B147" s="701">
        <v>0</v>
      </c>
      <c r="C147" s="701">
        <v>0</v>
      </c>
      <c r="D147" s="702">
        <v>0</v>
      </c>
      <c r="E147" s="711" t="s">
        <v>330</v>
      </c>
      <c r="F147" s="701">
        <v>0</v>
      </c>
      <c r="G147" s="702">
        <v>0</v>
      </c>
      <c r="H147" s="704">
        <v>0</v>
      </c>
      <c r="I147" s="701">
        <v>-4.9969999999999999</v>
      </c>
      <c r="J147" s="702">
        <v>-4.9969999999999999</v>
      </c>
      <c r="K147" s="712" t="s">
        <v>344</v>
      </c>
    </row>
    <row r="148" spans="1:11" ht="14.4" customHeight="1" thickBot="1" x14ac:dyDescent="0.35">
      <c r="A148" s="723" t="s">
        <v>470</v>
      </c>
      <c r="B148" s="701">
        <v>0</v>
      </c>
      <c r="C148" s="701">
        <v>45.4</v>
      </c>
      <c r="D148" s="702">
        <v>45.4</v>
      </c>
      <c r="E148" s="711" t="s">
        <v>344</v>
      </c>
      <c r="F148" s="701">
        <v>0</v>
      </c>
      <c r="G148" s="702">
        <v>0</v>
      </c>
      <c r="H148" s="704">
        <v>7.26</v>
      </c>
      <c r="I148" s="701">
        <v>19.25</v>
      </c>
      <c r="J148" s="702">
        <v>19.25</v>
      </c>
      <c r="K148" s="712" t="s">
        <v>330</v>
      </c>
    </row>
    <row r="149" spans="1:11" ht="14.4" customHeight="1" thickBot="1" x14ac:dyDescent="0.35">
      <c r="A149" s="723" t="s">
        <v>471</v>
      </c>
      <c r="B149" s="701">
        <v>0</v>
      </c>
      <c r="C149" s="701">
        <v>53.994999999999997</v>
      </c>
      <c r="D149" s="702">
        <v>53.994999999999997</v>
      </c>
      <c r="E149" s="711" t="s">
        <v>330</v>
      </c>
      <c r="F149" s="701">
        <v>0</v>
      </c>
      <c r="G149" s="702">
        <v>0</v>
      </c>
      <c r="H149" s="704">
        <v>0</v>
      </c>
      <c r="I149" s="701">
        <v>55.530999999999999</v>
      </c>
      <c r="J149" s="702">
        <v>55.530999999999999</v>
      </c>
      <c r="K149" s="712" t="s">
        <v>330</v>
      </c>
    </row>
    <row r="150" spans="1:11" ht="14.4" customHeight="1" thickBot="1" x14ac:dyDescent="0.35">
      <c r="A150" s="722" t="s">
        <v>472</v>
      </c>
      <c r="B150" s="706">
        <v>0</v>
      </c>
      <c r="C150" s="706">
        <v>34.182499999999997</v>
      </c>
      <c r="D150" s="707">
        <v>34.182499999999997</v>
      </c>
      <c r="E150" s="708" t="s">
        <v>344</v>
      </c>
      <c r="F150" s="706">
        <v>0</v>
      </c>
      <c r="G150" s="707">
        <v>0</v>
      </c>
      <c r="H150" s="709">
        <v>0</v>
      </c>
      <c r="I150" s="706">
        <v>0</v>
      </c>
      <c r="J150" s="707">
        <v>0</v>
      </c>
      <c r="K150" s="714">
        <v>0</v>
      </c>
    </row>
    <row r="151" spans="1:11" ht="14.4" customHeight="1" thickBot="1" x14ac:dyDescent="0.35">
      <c r="A151" s="723" t="s">
        <v>473</v>
      </c>
      <c r="B151" s="701">
        <v>0</v>
      </c>
      <c r="C151" s="701">
        <v>34.182499999999997</v>
      </c>
      <c r="D151" s="702">
        <v>34.182499999999997</v>
      </c>
      <c r="E151" s="711" t="s">
        <v>344</v>
      </c>
      <c r="F151" s="701">
        <v>0</v>
      </c>
      <c r="G151" s="702">
        <v>0</v>
      </c>
      <c r="H151" s="704">
        <v>0</v>
      </c>
      <c r="I151" s="701">
        <v>0</v>
      </c>
      <c r="J151" s="702">
        <v>0</v>
      </c>
      <c r="K151" s="705">
        <v>0</v>
      </c>
    </row>
    <row r="152" spans="1:11" ht="14.4" customHeight="1" thickBot="1" x14ac:dyDescent="0.35">
      <c r="A152" s="725" t="s">
        <v>474</v>
      </c>
      <c r="B152" s="701">
        <v>0</v>
      </c>
      <c r="C152" s="701">
        <v>35.607999999999997</v>
      </c>
      <c r="D152" s="702">
        <v>35.607999999999997</v>
      </c>
      <c r="E152" s="711" t="s">
        <v>344</v>
      </c>
      <c r="F152" s="701">
        <v>0</v>
      </c>
      <c r="G152" s="702">
        <v>0</v>
      </c>
      <c r="H152" s="704">
        <v>0</v>
      </c>
      <c r="I152" s="701">
        <v>0</v>
      </c>
      <c r="J152" s="702">
        <v>0</v>
      </c>
      <c r="K152" s="712" t="s">
        <v>330</v>
      </c>
    </row>
    <row r="153" spans="1:11" ht="14.4" customHeight="1" thickBot="1" x14ac:dyDescent="0.35">
      <c r="A153" s="723" t="s">
        <v>475</v>
      </c>
      <c r="B153" s="701">
        <v>0</v>
      </c>
      <c r="C153" s="701">
        <v>35.607999999999997</v>
      </c>
      <c r="D153" s="702">
        <v>35.607999999999997</v>
      </c>
      <c r="E153" s="711" t="s">
        <v>344</v>
      </c>
      <c r="F153" s="701">
        <v>0</v>
      </c>
      <c r="G153" s="702">
        <v>0</v>
      </c>
      <c r="H153" s="704">
        <v>0</v>
      </c>
      <c r="I153" s="701">
        <v>0</v>
      </c>
      <c r="J153" s="702">
        <v>0</v>
      </c>
      <c r="K153" s="712" t="s">
        <v>330</v>
      </c>
    </row>
    <row r="154" spans="1:11" ht="14.4" customHeight="1" thickBot="1" x14ac:dyDescent="0.35">
      <c r="A154" s="725" t="s">
        <v>476</v>
      </c>
      <c r="B154" s="701">
        <v>0</v>
      </c>
      <c r="C154" s="701">
        <v>3</v>
      </c>
      <c r="D154" s="702">
        <v>3</v>
      </c>
      <c r="E154" s="711" t="s">
        <v>344</v>
      </c>
      <c r="F154" s="701">
        <v>0</v>
      </c>
      <c r="G154" s="702">
        <v>0</v>
      </c>
      <c r="H154" s="704">
        <v>0.25</v>
      </c>
      <c r="I154" s="701">
        <v>0.24999999999899999</v>
      </c>
      <c r="J154" s="702">
        <v>0.24999999999899999</v>
      </c>
      <c r="K154" s="712" t="s">
        <v>330</v>
      </c>
    </row>
    <row r="155" spans="1:11" ht="14.4" customHeight="1" thickBot="1" x14ac:dyDescent="0.35">
      <c r="A155" s="723" t="s">
        <v>477</v>
      </c>
      <c r="B155" s="701">
        <v>0</v>
      </c>
      <c r="C155" s="701">
        <v>3</v>
      </c>
      <c r="D155" s="702">
        <v>3</v>
      </c>
      <c r="E155" s="711" t="s">
        <v>344</v>
      </c>
      <c r="F155" s="701">
        <v>0</v>
      </c>
      <c r="G155" s="702">
        <v>0</v>
      </c>
      <c r="H155" s="704">
        <v>0.25</v>
      </c>
      <c r="I155" s="701">
        <v>0.24999999999899999</v>
      </c>
      <c r="J155" s="702">
        <v>0.24999999999899999</v>
      </c>
      <c r="K155" s="712" t="s">
        <v>330</v>
      </c>
    </row>
    <row r="156" spans="1:11" ht="14.4" customHeight="1" thickBot="1" x14ac:dyDescent="0.35">
      <c r="A156" s="720" t="s">
        <v>478</v>
      </c>
      <c r="B156" s="701">
        <v>5765.0943721778704</v>
      </c>
      <c r="C156" s="701">
        <v>6366.3181699999996</v>
      </c>
      <c r="D156" s="702">
        <v>601.22379782213295</v>
      </c>
      <c r="E156" s="703">
        <v>1.104286896104</v>
      </c>
      <c r="F156" s="701">
        <v>5896.00000000001</v>
      </c>
      <c r="G156" s="702">
        <v>4422.00000000001</v>
      </c>
      <c r="H156" s="704">
        <v>532.46303999999998</v>
      </c>
      <c r="I156" s="701">
        <v>4766.1383800000003</v>
      </c>
      <c r="J156" s="702">
        <v>344.13837999999498</v>
      </c>
      <c r="K156" s="705">
        <v>0.80836811058299995</v>
      </c>
    </row>
    <row r="157" spans="1:11" ht="14.4" customHeight="1" thickBot="1" x14ac:dyDescent="0.35">
      <c r="A157" s="721" t="s">
        <v>479</v>
      </c>
      <c r="B157" s="701">
        <v>5720.0132089652197</v>
      </c>
      <c r="C157" s="701">
        <v>5769.0919999999996</v>
      </c>
      <c r="D157" s="702">
        <v>49.078791034779996</v>
      </c>
      <c r="E157" s="703">
        <v>1.0085801884079999</v>
      </c>
      <c r="F157" s="701">
        <v>5867.00000000001</v>
      </c>
      <c r="G157" s="702">
        <v>4400.25000000001</v>
      </c>
      <c r="H157" s="704">
        <v>484.815</v>
      </c>
      <c r="I157" s="701">
        <v>4464.0450000000001</v>
      </c>
      <c r="J157" s="702">
        <v>63.794999999993998</v>
      </c>
      <c r="K157" s="705">
        <v>0.76087352991299995</v>
      </c>
    </row>
    <row r="158" spans="1:11" ht="14.4" customHeight="1" thickBot="1" x14ac:dyDescent="0.35">
      <c r="A158" s="722" t="s">
        <v>480</v>
      </c>
      <c r="B158" s="706">
        <v>5720.0132089652197</v>
      </c>
      <c r="C158" s="706">
        <v>5767.3059999999996</v>
      </c>
      <c r="D158" s="707">
        <v>47.292791034780002</v>
      </c>
      <c r="E158" s="713">
        <v>1.0082679513670001</v>
      </c>
      <c r="F158" s="706">
        <v>5867.00000000001</v>
      </c>
      <c r="G158" s="707">
        <v>4400.25000000001</v>
      </c>
      <c r="H158" s="709">
        <v>484.815</v>
      </c>
      <c r="I158" s="706">
        <v>4452.97</v>
      </c>
      <c r="J158" s="707">
        <v>52.719999999993</v>
      </c>
      <c r="K158" s="714">
        <v>0.75898585307599997</v>
      </c>
    </row>
    <row r="159" spans="1:11" ht="14.4" customHeight="1" thickBot="1" x14ac:dyDescent="0.35">
      <c r="A159" s="723" t="s">
        <v>481</v>
      </c>
      <c r="B159" s="701">
        <v>485.00111999093201</v>
      </c>
      <c r="C159" s="701">
        <v>486.33100000000002</v>
      </c>
      <c r="D159" s="702">
        <v>1.3298800090680001</v>
      </c>
      <c r="E159" s="703">
        <v>1.0027420143050001</v>
      </c>
      <c r="F159" s="701">
        <v>494.00000000000102</v>
      </c>
      <c r="G159" s="702">
        <v>370.50000000000102</v>
      </c>
      <c r="H159" s="704">
        <v>41.180999999999997</v>
      </c>
      <c r="I159" s="701">
        <v>370.62900000000002</v>
      </c>
      <c r="J159" s="702">
        <v>0.128999999999</v>
      </c>
      <c r="K159" s="705">
        <v>0.75026113360299995</v>
      </c>
    </row>
    <row r="160" spans="1:11" ht="14.4" customHeight="1" thickBot="1" x14ac:dyDescent="0.35">
      <c r="A160" s="723" t="s">
        <v>482</v>
      </c>
      <c r="B160" s="701">
        <v>1321.0030505320001</v>
      </c>
      <c r="C160" s="701">
        <v>1348.91</v>
      </c>
      <c r="D160" s="702">
        <v>27.906949467996998</v>
      </c>
      <c r="E160" s="703">
        <v>1.0211255753390001</v>
      </c>
      <c r="F160" s="701">
        <v>1713</v>
      </c>
      <c r="G160" s="702">
        <v>1284.75</v>
      </c>
      <c r="H160" s="704">
        <v>139.74199999999999</v>
      </c>
      <c r="I160" s="701">
        <v>1263.001</v>
      </c>
      <c r="J160" s="702">
        <v>-21.749000000001001</v>
      </c>
      <c r="K160" s="705">
        <v>0.73730356100399996</v>
      </c>
    </row>
    <row r="161" spans="1:11" ht="14.4" customHeight="1" thickBot="1" x14ac:dyDescent="0.35">
      <c r="A161" s="723" t="s">
        <v>483</v>
      </c>
      <c r="B161" s="701">
        <v>68.000157029655995</v>
      </c>
      <c r="C161" s="701">
        <v>68.585999999999999</v>
      </c>
      <c r="D161" s="702">
        <v>0.58584297034300004</v>
      </c>
      <c r="E161" s="703">
        <v>1.0086153179040001</v>
      </c>
      <c r="F161" s="701">
        <v>64</v>
      </c>
      <c r="G161" s="702">
        <v>48</v>
      </c>
      <c r="H161" s="704">
        <v>5.3730000000000002</v>
      </c>
      <c r="I161" s="701">
        <v>48.356999999999999</v>
      </c>
      <c r="J161" s="702">
        <v>0.35699999999900001</v>
      </c>
      <c r="K161" s="705">
        <v>0.75557812499900001</v>
      </c>
    </row>
    <row r="162" spans="1:11" ht="14.4" customHeight="1" thickBot="1" x14ac:dyDescent="0.35">
      <c r="A162" s="723" t="s">
        <v>484</v>
      </c>
      <c r="B162" s="701">
        <v>11.000025401856</v>
      </c>
      <c r="C162" s="701">
        <v>9.3390000000000004</v>
      </c>
      <c r="D162" s="702">
        <v>-1.661025401856</v>
      </c>
      <c r="E162" s="703">
        <v>0.84899803944300001</v>
      </c>
      <c r="F162" s="701">
        <v>11</v>
      </c>
      <c r="G162" s="702">
        <v>8.25</v>
      </c>
      <c r="H162" s="704">
        <v>0.78400000000000003</v>
      </c>
      <c r="I162" s="701">
        <v>7.056</v>
      </c>
      <c r="J162" s="702">
        <v>-1.194</v>
      </c>
      <c r="K162" s="705">
        <v>0.64145454545400005</v>
      </c>
    </row>
    <row r="163" spans="1:11" ht="14.4" customHeight="1" thickBot="1" x14ac:dyDescent="0.35">
      <c r="A163" s="723" t="s">
        <v>485</v>
      </c>
      <c r="B163" s="701">
        <v>3829.00884215521</v>
      </c>
      <c r="C163" s="701">
        <v>3848.5239999999999</v>
      </c>
      <c r="D163" s="702">
        <v>19.515157844787002</v>
      </c>
      <c r="E163" s="703">
        <v>1.0050966604280001</v>
      </c>
      <c r="F163" s="701">
        <v>3583.00000000001</v>
      </c>
      <c r="G163" s="702">
        <v>2687.25000000001</v>
      </c>
      <c r="H163" s="704">
        <v>297.73500000000001</v>
      </c>
      <c r="I163" s="701">
        <v>2761.587</v>
      </c>
      <c r="J163" s="702">
        <v>74.336999999995001</v>
      </c>
      <c r="K163" s="705">
        <v>0.77074713926799998</v>
      </c>
    </row>
    <row r="164" spans="1:11" ht="14.4" customHeight="1" thickBot="1" x14ac:dyDescent="0.35">
      <c r="A164" s="723" t="s">
        <v>486</v>
      </c>
      <c r="B164" s="701">
        <v>6.0000138555570004</v>
      </c>
      <c r="C164" s="701">
        <v>5.6159999999999997</v>
      </c>
      <c r="D164" s="702">
        <v>-0.38401385555700002</v>
      </c>
      <c r="E164" s="703">
        <v>0.93599783853700003</v>
      </c>
      <c r="F164" s="701">
        <v>2</v>
      </c>
      <c r="G164" s="702">
        <v>1.5</v>
      </c>
      <c r="H164" s="704">
        <v>0</v>
      </c>
      <c r="I164" s="701">
        <v>2.34</v>
      </c>
      <c r="J164" s="702">
        <v>0.83999999999899999</v>
      </c>
      <c r="K164" s="705">
        <v>1.17</v>
      </c>
    </row>
    <row r="165" spans="1:11" ht="14.4" customHeight="1" thickBot="1" x14ac:dyDescent="0.35">
      <c r="A165" s="722" t="s">
        <v>487</v>
      </c>
      <c r="B165" s="706">
        <v>0</v>
      </c>
      <c r="C165" s="706">
        <v>1.786</v>
      </c>
      <c r="D165" s="707">
        <v>1.786</v>
      </c>
      <c r="E165" s="708" t="s">
        <v>330</v>
      </c>
      <c r="F165" s="706">
        <v>0</v>
      </c>
      <c r="G165" s="707">
        <v>0</v>
      </c>
      <c r="H165" s="709">
        <v>0</v>
      </c>
      <c r="I165" s="706">
        <v>11.074999999999999</v>
      </c>
      <c r="J165" s="707">
        <v>11.074999999999999</v>
      </c>
      <c r="K165" s="710" t="s">
        <v>330</v>
      </c>
    </row>
    <row r="166" spans="1:11" ht="14.4" customHeight="1" thickBot="1" x14ac:dyDescent="0.35">
      <c r="A166" s="723" t="s">
        <v>488</v>
      </c>
      <c r="B166" s="701">
        <v>0</v>
      </c>
      <c r="C166" s="701">
        <v>1.786</v>
      </c>
      <c r="D166" s="702">
        <v>1.786</v>
      </c>
      <c r="E166" s="711" t="s">
        <v>330</v>
      </c>
      <c r="F166" s="701">
        <v>0</v>
      </c>
      <c r="G166" s="702">
        <v>0</v>
      </c>
      <c r="H166" s="704">
        <v>0</v>
      </c>
      <c r="I166" s="701">
        <v>11.074999999999999</v>
      </c>
      <c r="J166" s="702">
        <v>11.074999999999999</v>
      </c>
      <c r="K166" s="712" t="s">
        <v>330</v>
      </c>
    </row>
    <row r="167" spans="1:11" ht="14.4" customHeight="1" thickBot="1" x14ac:dyDescent="0.35">
      <c r="A167" s="721" t="s">
        <v>489</v>
      </c>
      <c r="B167" s="701">
        <v>45.081163212649003</v>
      </c>
      <c r="C167" s="701">
        <v>597.22617000000002</v>
      </c>
      <c r="D167" s="702">
        <v>552.14500678734998</v>
      </c>
      <c r="E167" s="703">
        <v>13.247798580148</v>
      </c>
      <c r="F167" s="701">
        <v>29</v>
      </c>
      <c r="G167" s="702">
        <v>21.75</v>
      </c>
      <c r="H167" s="704">
        <v>47.648040000000002</v>
      </c>
      <c r="I167" s="701">
        <v>302.09338000000002</v>
      </c>
      <c r="J167" s="702">
        <v>280.34338000000002</v>
      </c>
      <c r="K167" s="705">
        <v>10.417013103447999</v>
      </c>
    </row>
    <row r="168" spans="1:11" ht="14.4" customHeight="1" thickBot="1" x14ac:dyDescent="0.35">
      <c r="A168" s="722" t="s">
        <v>490</v>
      </c>
      <c r="B168" s="706">
        <v>3.9999992584949999</v>
      </c>
      <c r="C168" s="706">
        <v>493.05344000000002</v>
      </c>
      <c r="D168" s="707">
        <v>489.05344074150503</v>
      </c>
      <c r="E168" s="713">
        <v>123.26338285009</v>
      </c>
      <c r="F168" s="706">
        <v>29</v>
      </c>
      <c r="G168" s="707">
        <v>21.75</v>
      </c>
      <c r="H168" s="709">
        <v>35.022239999999996</v>
      </c>
      <c r="I168" s="706">
        <v>87.578379999999996</v>
      </c>
      <c r="J168" s="707">
        <v>65.828379999999996</v>
      </c>
      <c r="K168" s="714">
        <v>3.0199441379310001</v>
      </c>
    </row>
    <row r="169" spans="1:11" ht="14.4" customHeight="1" thickBot="1" x14ac:dyDescent="0.35">
      <c r="A169" s="723" t="s">
        <v>491</v>
      </c>
      <c r="B169" s="701">
        <v>3.9999992584949999</v>
      </c>
      <c r="C169" s="701">
        <v>262.54628000000002</v>
      </c>
      <c r="D169" s="702">
        <v>258.54628074150497</v>
      </c>
      <c r="E169" s="703">
        <v>65.636582167455998</v>
      </c>
      <c r="F169" s="701">
        <v>29</v>
      </c>
      <c r="G169" s="702">
        <v>21.75</v>
      </c>
      <c r="H169" s="704">
        <v>35.022239999999996</v>
      </c>
      <c r="I169" s="701">
        <v>69.571839999999995</v>
      </c>
      <c r="J169" s="702">
        <v>47.821840000000002</v>
      </c>
      <c r="K169" s="705">
        <v>2.3990289655170001</v>
      </c>
    </row>
    <row r="170" spans="1:11" ht="14.4" customHeight="1" thickBot="1" x14ac:dyDescent="0.35">
      <c r="A170" s="723" t="s">
        <v>492</v>
      </c>
      <c r="B170" s="701">
        <v>0</v>
      </c>
      <c r="C170" s="701">
        <v>230.50716</v>
      </c>
      <c r="D170" s="702">
        <v>230.50716</v>
      </c>
      <c r="E170" s="711" t="s">
        <v>330</v>
      </c>
      <c r="F170" s="701">
        <v>0</v>
      </c>
      <c r="G170" s="702">
        <v>0</v>
      </c>
      <c r="H170" s="704">
        <v>0</v>
      </c>
      <c r="I170" s="701">
        <v>18.006540000000001</v>
      </c>
      <c r="J170" s="702">
        <v>18.006540000000001</v>
      </c>
      <c r="K170" s="712" t="s">
        <v>330</v>
      </c>
    </row>
    <row r="171" spans="1:11" ht="14.4" customHeight="1" thickBot="1" x14ac:dyDescent="0.35">
      <c r="A171" s="722" t="s">
        <v>493</v>
      </c>
      <c r="B171" s="706">
        <v>0</v>
      </c>
      <c r="C171" s="706">
        <v>0</v>
      </c>
      <c r="D171" s="707">
        <v>0</v>
      </c>
      <c r="E171" s="708" t="s">
        <v>330</v>
      </c>
      <c r="F171" s="706">
        <v>0</v>
      </c>
      <c r="G171" s="707">
        <v>0</v>
      </c>
      <c r="H171" s="709">
        <v>12.6258</v>
      </c>
      <c r="I171" s="706">
        <v>172.4171</v>
      </c>
      <c r="J171" s="707">
        <v>172.4171</v>
      </c>
      <c r="K171" s="710" t="s">
        <v>344</v>
      </c>
    </row>
    <row r="172" spans="1:11" ht="14.4" customHeight="1" thickBot="1" x14ac:dyDescent="0.35">
      <c r="A172" s="723" t="s">
        <v>494</v>
      </c>
      <c r="B172" s="701">
        <v>0</v>
      </c>
      <c r="C172" s="701">
        <v>0</v>
      </c>
      <c r="D172" s="702">
        <v>0</v>
      </c>
      <c r="E172" s="711" t="s">
        <v>330</v>
      </c>
      <c r="F172" s="701">
        <v>0</v>
      </c>
      <c r="G172" s="702">
        <v>0</v>
      </c>
      <c r="H172" s="704">
        <v>0</v>
      </c>
      <c r="I172" s="701">
        <v>8.8680000000000003</v>
      </c>
      <c r="J172" s="702">
        <v>8.8680000000000003</v>
      </c>
      <c r="K172" s="712" t="s">
        <v>344</v>
      </c>
    </row>
    <row r="173" spans="1:11" ht="14.4" customHeight="1" thickBot="1" x14ac:dyDescent="0.35">
      <c r="A173" s="723" t="s">
        <v>495</v>
      </c>
      <c r="B173" s="701">
        <v>0</v>
      </c>
      <c r="C173" s="701">
        <v>0</v>
      </c>
      <c r="D173" s="702">
        <v>0</v>
      </c>
      <c r="E173" s="711" t="s">
        <v>330</v>
      </c>
      <c r="F173" s="701">
        <v>0</v>
      </c>
      <c r="G173" s="702">
        <v>0</v>
      </c>
      <c r="H173" s="704">
        <v>6.6</v>
      </c>
      <c r="I173" s="701">
        <v>6.6</v>
      </c>
      <c r="J173" s="702">
        <v>6.6</v>
      </c>
      <c r="K173" s="712" t="s">
        <v>344</v>
      </c>
    </row>
    <row r="174" spans="1:11" ht="14.4" customHeight="1" thickBot="1" x14ac:dyDescent="0.35">
      <c r="A174" s="723" t="s">
        <v>496</v>
      </c>
      <c r="B174" s="701">
        <v>0</v>
      </c>
      <c r="C174" s="701">
        <v>0</v>
      </c>
      <c r="D174" s="702">
        <v>0</v>
      </c>
      <c r="E174" s="703">
        <v>1</v>
      </c>
      <c r="F174" s="701">
        <v>0</v>
      </c>
      <c r="G174" s="702">
        <v>0</v>
      </c>
      <c r="H174" s="704">
        <v>6.0258000000000003</v>
      </c>
      <c r="I174" s="701">
        <v>12.257300000000001</v>
      </c>
      <c r="J174" s="702">
        <v>12.257300000000001</v>
      </c>
      <c r="K174" s="712" t="s">
        <v>344</v>
      </c>
    </row>
    <row r="175" spans="1:11" ht="14.4" customHeight="1" thickBot="1" x14ac:dyDescent="0.35">
      <c r="A175" s="723" t="s">
        <v>497</v>
      </c>
      <c r="B175" s="701">
        <v>0</v>
      </c>
      <c r="C175" s="701">
        <v>0</v>
      </c>
      <c r="D175" s="702">
        <v>0</v>
      </c>
      <c r="E175" s="703">
        <v>1</v>
      </c>
      <c r="F175" s="701">
        <v>0</v>
      </c>
      <c r="G175" s="702">
        <v>0</v>
      </c>
      <c r="H175" s="704">
        <v>0</v>
      </c>
      <c r="I175" s="701">
        <v>144.6918</v>
      </c>
      <c r="J175" s="702">
        <v>144.6918</v>
      </c>
      <c r="K175" s="712" t="s">
        <v>344</v>
      </c>
    </row>
    <row r="176" spans="1:11" ht="14.4" customHeight="1" thickBot="1" x14ac:dyDescent="0.35">
      <c r="A176" s="722" t="s">
        <v>498</v>
      </c>
      <c r="B176" s="706">
        <v>41.081163954154</v>
      </c>
      <c r="C176" s="706">
        <v>32.588929999999998</v>
      </c>
      <c r="D176" s="707">
        <v>-8.4922339541540008</v>
      </c>
      <c r="E176" s="713">
        <v>0.79328156418200002</v>
      </c>
      <c r="F176" s="706">
        <v>0</v>
      </c>
      <c r="G176" s="707">
        <v>0</v>
      </c>
      <c r="H176" s="709">
        <v>0</v>
      </c>
      <c r="I176" s="706">
        <v>12.769399999999999</v>
      </c>
      <c r="J176" s="707">
        <v>12.769399999999999</v>
      </c>
      <c r="K176" s="710" t="s">
        <v>330</v>
      </c>
    </row>
    <row r="177" spans="1:11" ht="14.4" customHeight="1" thickBot="1" x14ac:dyDescent="0.35">
      <c r="A177" s="723" t="s">
        <v>499</v>
      </c>
      <c r="B177" s="701">
        <v>30.068606871728999</v>
      </c>
      <c r="C177" s="701">
        <v>0</v>
      </c>
      <c r="D177" s="702">
        <v>-30.068606871728999</v>
      </c>
      <c r="E177" s="703">
        <v>0</v>
      </c>
      <c r="F177" s="701">
        <v>0</v>
      </c>
      <c r="G177" s="702">
        <v>0</v>
      </c>
      <c r="H177" s="704">
        <v>0</v>
      </c>
      <c r="I177" s="701">
        <v>0.5</v>
      </c>
      <c r="J177" s="702">
        <v>0.5</v>
      </c>
      <c r="K177" s="712" t="s">
        <v>344</v>
      </c>
    </row>
    <row r="178" spans="1:11" ht="14.4" customHeight="1" thickBot="1" x14ac:dyDescent="0.35">
      <c r="A178" s="723" t="s">
        <v>500</v>
      </c>
      <c r="B178" s="701">
        <v>11.012557082424999</v>
      </c>
      <c r="C178" s="701">
        <v>13.3584</v>
      </c>
      <c r="D178" s="702">
        <v>2.3458429175740001</v>
      </c>
      <c r="E178" s="703">
        <v>1.2130152788320001</v>
      </c>
      <c r="F178" s="701">
        <v>0</v>
      </c>
      <c r="G178" s="702">
        <v>0</v>
      </c>
      <c r="H178" s="704">
        <v>0</v>
      </c>
      <c r="I178" s="701">
        <v>12.269399999999999</v>
      </c>
      <c r="J178" s="702">
        <v>12.269399999999999</v>
      </c>
      <c r="K178" s="712" t="s">
        <v>330</v>
      </c>
    </row>
    <row r="179" spans="1:11" ht="14.4" customHeight="1" thickBot="1" x14ac:dyDescent="0.35">
      <c r="A179" s="723" t="s">
        <v>501</v>
      </c>
      <c r="B179" s="701">
        <v>0</v>
      </c>
      <c r="C179" s="701">
        <v>19.230530000000002</v>
      </c>
      <c r="D179" s="702">
        <v>19.230530000000002</v>
      </c>
      <c r="E179" s="711" t="s">
        <v>330</v>
      </c>
      <c r="F179" s="701">
        <v>0</v>
      </c>
      <c r="G179" s="702">
        <v>0</v>
      </c>
      <c r="H179" s="704">
        <v>0</v>
      </c>
      <c r="I179" s="701">
        <v>0</v>
      </c>
      <c r="J179" s="702">
        <v>0</v>
      </c>
      <c r="K179" s="712" t="s">
        <v>330</v>
      </c>
    </row>
    <row r="180" spans="1:11" ht="14.4" customHeight="1" thickBot="1" x14ac:dyDescent="0.35">
      <c r="A180" s="722" t="s">
        <v>502</v>
      </c>
      <c r="B180" s="706">
        <v>0</v>
      </c>
      <c r="C180" s="706">
        <v>66.888999999999996</v>
      </c>
      <c r="D180" s="707">
        <v>66.888999999999996</v>
      </c>
      <c r="E180" s="708" t="s">
        <v>330</v>
      </c>
      <c r="F180" s="706">
        <v>0</v>
      </c>
      <c r="G180" s="707">
        <v>0</v>
      </c>
      <c r="H180" s="709">
        <v>0</v>
      </c>
      <c r="I180" s="706">
        <v>29.328499999999998</v>
      </c>
      <c r="J180" s="707">
        <v>29.328499999999998</v>
      </c>
      <c r="K180" s="710" t="s">
        <v>330</v>
      </c>
    </row>
    <row r="181" spans="1:11" ht="14.4" customHeight="1" thickBot="1" x14ac:dyDescent="0.35">
      <c r="A181" s="723" t="s">
        <v>503</v>
      </c>
      <c r="B181" s="701">
        <v>0</v>
      </c>
      <c r="C181" s="701">
        <v>53.453000000000003</v>
      </c>
      <c r="D181" s="702">
        <v>53.453000000000003</v>
      </c>
      <c r="E181" s="711" t="s">
        <v>330</v>
      </c>
      <c r="F181" s="701">
        <v>0</v>
      </c>
      <c r="G181" s="702">
        <v>0</v>
      </c>
      <c r="H181" s="704">
        <v>0</v>
      </c>
      <c r="I181" s="701">
        <v>29.328499999999998</v>
      </c>
      <c r="J181" s="702">
        <v>29.328499999999998</v>
      </c>
      <c r="K181" s="712" t="s">
        <v>330</v>
      </c>
    </row>
    <row r="182" spans="1:11" ht="14.4" customHeight="1" thickBot="1" x14ac:dyDescent="0.35">
      <c r="A182" s="723" t="s">
        <v>504</v>
      </c>
      <c r="B182" s="701">
        <v>0</v>
      </c>
      <c r="C182" s="701">
        <v>13.436</v>
      </c>
      <c r="D182" s="702">
        <v>13.436</v>
      </c>
      <c r="E182" s="711" t="s">
        <v>344</v>
      </c>
      <c r="F182" s="701">
        <v>0</v>
      </c>
      <c r="G182" s="702">
        <v>0</v>
      </c>
      <c r="H182" s="704">
        <v>0</v>
      </c>
      <c r="I182" s="701">
        <v>0</v>
      </c>
      <c r="J182" s="702">
        <v>0</v>
      </c>
      <c r="K182" s="712" t="s">
        <v>330</v>
      </c>
    </row>
    <row r="183" spans="1:11" ht="14.4" customHeight="1" thickBot="1" x14ac:dyDescent="0.35">
      <c r="A183" s="722" t="s">
        <v>505</v>
      </c>
      <c r="B183" s="706">
        <v>0</v>
      </c>
      <c r="C183" s="706">
        <v>4.6947999999999999</v>
      </c>
      <c r="D183" s="707">
        <v>4.6947999999999999</v>
      </c>
      <c r="E183" s="708" t="s">
        <v>330</v>
      </c>
      <c r="F183" s="706">
        <v>0</v>
      </c>
      <c r="G183" s="707">
        <v>0</v>
      </c>
      <c r="H183" s="709">
        <v>0</v>
      </c>
      <c r="I183" s="706">
        <v>0</v>
      </c>
      <c r="J183" s="707">
        <v>0</v>
      </c>
      <c r="K183" s="710" t="s">
        <v>330</v>
      </c>
    </row>
    <row r="184" spans="1:11" ht="14.4" customHeight="1" thickBot="1" x14ac:dyDescent="0.35">
      <c r="A184" s="723" t="s">
        <v>506</v>
      </c>
      <c r="B184" s="701">
        <v>0</v>
      </c>
      <c r="C184" s="701">
        <v>4.6947999999999999</v>
      </c>
      <c r="D184" s="702">
        <v>4.6947999999999999</v>
      </c>
      <c r="E184" s="711" t="s">
        <v>330</v>
      </c>
      <c r="F184" s="701">
        <v>0</v>
      </c>
      <c r="G184" s="702">
        <v>0</v>
      </c>
      <c r="H184" s="704">
        <v>0</v>
      </c>
      <c r="I184" s="701">
        <v>0</v>
      </c>
      <c r="J184" s="702">
        <v>0</v>
      </c>
      <c r="K184" s="712" t="s">
        <v>330</v>
      </c>
    </row>
    <row r="185" spans="1:11" ht="14.4" customHeight="1" thickBot="1" x14ac:dyDescent="0.35">
      <c r="A185" s="719" t="s">
        <v>507</v>
      </c>
      <c r="B185" s="701">
        <v>127995.801926966</v>
      </c>
      <c r="C185" s="701">
        <v>128602.04197000001</v>
      </c>
      <c r="D185" s="702">
        <v>606.24004303383094</v>
      </c>
      <c r="E185" s="703">
        <v>1.0047364056779999</v>
      </c>
      <c r="F185" s="701">
        <v>133005.67406636901</v>
      </c>
      <c r="G185" s="702">
        <v>99754.255549776994</v>
      </c>
      <c r="H185" s="704">
        <v>10993.875099999999</v>
      </c>
      <c r="I185" s="701">
        <v>91297.468550000005</v>
      </c>
      <c r="J185" s="702">
        <v>-8456.7869997769903</v>
      </c>
      <c r="K185" s="705">
        <v>0.68641784789100002</v>
      </c>
    </row>
    <row r="186" spans="1:11" ht="14.4" customHeight="1" thickBot="1" x14ac:dyDescent="0.35">
      <c r="A186" s="720" t="s">
        <v>508</v>
      </c>
      <c r="B186" s="701">
        <v>127857.162730767</v>
      </c>
      <c r="C186" s="701">
        <v>128453.28057</v>
      </c>
      <c r="D186" s="702">
        <v>596.11783923279995</v>
      </c>
      <c r="E186" s="703">
        <v>1.0046623734360001</v>
      </c>
      <c r="F186" s="701">
        <v>132958.09678873999</v>
      </c>
      <c r="G186" s="702">
        <v>99718.572591555203</v>
      </c>
      <c r="H186" s="704">
        <v>10982.375099999999</v>
      </c>
      <c r="I186" s="701">
        <v>91106.700830000002</v>
      </c>
      <c r="J186" s="702">
        <v>-8611.8717615551395</v>
      </c>
      <c r="K186" s="705">
        <v>0.68522867753399996</v>
      </c>
    </row>
    <row r="187" spans="1:11" ht="14.4" customHeight="1" thickBot="1" x14ac:dyDescent="0.35">
      <c r="A187" s="721" t="s">
        <v>509</v>
      </c>
      <c r="B187" s="701">
        <v>127857.162730767</v>
      </c>
      <c r="C187" s="701">
        <v>128453.28057</v>
      </c>
      <c r="D187" s="702">
        <v>596.11783923279995</v>
      </c>
      <c r="E187" s="703">
        <v>1.0046623734360001</v>
      </c>
      <c r="F187" s="701">
        <v>132958.09678873999</v>
      </c>
      <c r="G187" s="702">
        <v>99718.572591555203</v>
      </c>
      <c r="H187" s="704">
        <v>10982.375099999999</v>
      </c>
      <c r="I187" s="701">
        <v>91106.700830000002</v>
      </c>
      <c r="J187" s="702">
        <v>-8611.8717615551395</v>
      </c>
      <c r="K187" s="705">
        <v>0.68522867753399996</v>
      </c>
    </row>
    <row r="188" spans="1:11" ht="14.4" customHeight="1" thickBot="1" x14ac:dyDescent="0.35">
      <c r="A188" s="722" t="s">
        <v>510</v>
      </c>
      <c r="B188" s="706">
        <v>308.62721208905901</v>
      </c>
      <c r="C188" s="706">
        <v>5.3073100000000002</v>
      </c>
      <c r="D188" s="707">
        <v>-303.31990208905898</v>
      </c>
      <c r="E188" s="713">
        <v>1.7196506957E-2</v>
      </c>
      <c r="F188" s="706">
        <v>12.611121869798</v>
      </c>
      <c r="G188" s="707">
        <v>9.4583414023489993</v>
      </c>
      <c r="H188" s="709">
        <v>0</v>
      </c>
      <c r="I188" s="706">
        <v>197.15710999999999</v>
      </c>
      <c r="J188" s="707">
        <v>187.698768597651</v>
      </c>
      <c r="K188" s="714">
        <v>15.633590098922999</v>
      </c>
    </row>
    <row r="189" spans="1:11" ht="14.4" customHeight="1" thickBot="1" x14ac:dyDescent="0.35">
      <c r="A189" s="723" t="s">
        <v>511</v>
      </c>
      <c r="B189" s="701">
        <v>0.98188484749299998</v>
      </c>
      <c r="C189" s="701">
        <v>0.40660000000000002</v>
      </c>
      <c r="D189" s="702">
        <v>-0.57528484749300002</v>
      </c>
      <c r="E189" s="703">
        <v>0.414101512043</v>
      </c>
      <c r="F189" s="701">
        <v>0.37489033412400002</v>
      </c>
      <c r="G189" s="702">
        <v>0.28116775059299998</v>
      </c>
      <c r="H189" s="704">
        <v>0</v>
      </c>
      <c r="I189" s="701">
        <v>0.82315000000000005</v>
      </c>
      <c r="J189" s="702">
        <v>0.54198224940600004</v>
      </c>
      <c r="K189" s="705">
        <v>2.1957087848689998</v>
      </c>
    </row>
    <row r="190" spans="1:11" ht="14.4" customHeight="1" thickBot="1" x14ac:dyDescent="0.35">
      <c r="A190" s="723" t="s">
        <v>512</v>
      </c>
      <c r="B190" s="701">
        <v>0.38653706383000003</v>
      </c>
      <c r="C190" s="701">
        <v>2.1729799999999999</v>
      </c>
      <c r="D190" s="702">
        <v>1.786442936169</v>
      </c>
      <c r="E190" s="703">
        <v>5.6216601287029997</v>
      </c>
      <c r="F190" s="701">
        <v>2</v>
      </c>
      <c r="G190" s="702">
        <v>1.5</v>
      </c>
      <c r="H190" s="704">
        <v>0</v>
      </c>
      <c r="I190" s="701">
        <v>0.254</v>
      </c>
      <c r="J190" s="702">
        <v>-1.246</v>
      </c>
      <c r="K190" s="705">
        <v>0.127</v>
      </c>
    </row>
    <row r="191" spans="1:11" ht="14.4" customHeight="1" thickBot="1" x14ac:dyDescent="0.35">
      <c r="A191" s="723" t="s">
        <v>513</v>
      </c>
      <c r="B191" s="701">
        <v>0.87022318798099996</v>
      </c>
      <c r="C191" s="701">
        <v>0.23319999999999999</v>
      </c>
      <c r="D191" s="702">
        <v>-0.63702318798099999</v>
      </c>
      <c r="E191" s="703">
        <v>0.26797723069200002</v>
      </c>
      <c r="F191" s="701">
        <v>0.23623153567399999</v>
      </c>
      <c r="G191" s="702">
        <v>0.17717365175499999</v>
      </c>
      <c r="H191" s="704">
        <v>0</v>
      </c>
      <c r="I191" s="701">
        <v>194.25574</v>
      </c>
      <c r="J191" s="702">
        <v>194.07856634824401</v>
      </c>
      <c r="K191" s="705">
        <v>0</v>
      </c>
    </row>
    <row r="192" spans="1:11" ht="14.4" customHeight="1" thickBot="1" x14ac:dyDescent="0.35">
      <c r="A192" s="723" t="s">
        <v>514</v>
      </c>
      <c r="B192" s="701">
        <v>306.388566989754</v>
      </c>
      <c r="C192" s="701">
        <v>2.4945300000000001</v>
      </c>
      <c r="D192" s="702">
        <v>-303.894036989754</v>
      </c>
      <c r="E192" s="703">
        <v>8.1417202489999993E-3</v>
      </c>
      <c r="F192" s="701">
        <v>10</v>
      </c>
      <c r="G192" s="702">
        <v>7.5</v>
      </c>
      <c r="H192" s="704">
        <v>0</v>
      </c>
      <c r="I192" s="701">
        <v>1.82422</v>
      </c>
      <c r="J192" s="702">
        <v>-5.6757799999999996</v>
      </c>
      <c r="K192" s="705">
        <v>0.182422</v>
      </c>
    </row>
    <row r="193" spans="1:11" ht="14.4" customHeight="1" thickBot="1" x14ac:dyDescent="0.35">
      <c r="A193" s="722" t="s">
        <v>515</v>
      </c>
      <c r="B193" s="706">
        <v>384.00003850316398</v>
      </c>
      <c r="C193" s="706">
        <v>713.40904999999998</v>
      </c>
      <c r="D193" s="707">
        <v>329.409011496836</v>
      </c>
      <c r="E193" s="713">
        <v>1.857835881425</v>
      </c>
      <c r="F193" s="706">
        <v>590.57039173246301</v>
      </c>
      <c r="G193" s="707">
        <v>442.92779379934802</v>
      </c>
      <c r="H193" s="709">
        <v>293.10012</v>
      </c>
      <c r="I193" s="706">
        <v>752.69015999999999</v>
      </c>
      <c r="J193" s="707">
        <v>309.76236620065299</v>
      </c>
      <c r="K193" s="714">
        <v>1.2745138776630001</v>
      </c>
    </row>
    <row r="194" spans="1:11" ht="14.4" customHeight="1" thickBot="1" x14ac:dyDescent="0.35">
      <c r="A194" s="723" t="s">
        <v>516</v>
      </c>
      <c r="B194" s="701">
        <v>384.00003850316398</v>
      </c>
      <c r="C194" s="701">
        <v>713.43904999999995</v>
      </c>
      <c r="D194" s="702">
        <v>329.43901149683597</v>
      </c>
      <c r="E194" s="703">
        <v>1.8579140064170001</v>
      </c>
      <c r="F194" s="701">
        <v>590.57039173246301</v>
      </c>
      <c r="G194" s="702">
        <v>442.92779379934802</v>
      </c>
      <c r="H194" s="704">
        <v>293.10012</v>
      </c>
      <c r="I194" s="701">
        <v>752.69015999999999</v>
      </c>
      <c r="J194" s="702">
        <v>309.76236620065299</v>
      </c>
      <c r="K194" s="705">
        <v>1.2745138776630001</v>
      </c>
    </row>
    <row r="195" spans="1:11" ht="14.4" customHeight="1" thickBot="1" x14ac:dyDescent="0.35">
      <c r="A195" s="723" t="s">
        <v>517</v>
      </c>
      <c r="B195" s="701">
        <v>0</v>
      </c>
      <c r="C195" s="701">
        <v>-0.03</v>
      </c>
      <c r="D195" s="702">
        <v>-0.03</v>
      </c>
      <c r="E195" s="711" t="s">
        <v>330</v>
      </c>
      <c r="F195" s="701">
        <v>0</v>
      </c>
      <c r="G195" s="702">
        <v>0</v>
      </c>
      <c r="H195" s="704">
        <v>0</v>
      </c>
      <c r="I195" s="701">
        <v>0</v>
      </c>
      <c r="J195" s="702">
        <v>0</v>
      </c>
      <c r="K195" s="712" t="s">
        <v>330</v>
      </c>
    </row>
    <row r="196" spans="1:11" ht="14.4" customHeight="1" thickBot="1" x14ac:dyDescent="0.35">
      <c r="A196" s="722" t="s">
        <v>518</v>
      </c>
      <c r="B196" s="706">
        <v>99.522739538026002</v>
      </c>
      <c r="C196" s="706">
        <v>0.69552999999999998</v>
      </c>
      <c r="D196" s="707">
        <v>-98.827209538025997</v>
      </c>
      <c r="E196" s="713">
        <v>6.9886540820000001E-3</v>
      </c>
      <c r="F196" s="706">
        <v>135.69601507183299</v>
      </c>
      <c r="G196" s="707">
        <v>101.772011303875</v>
      </c>
      <c r="H196" s="709">
        <v>0.22584000000000001</v>
      </c>
      <c r="I196" s="706">
        <v>100.24191</v>
      </c>
      <c r="J196" s="707">
        <v>-1.5301013038739999</v>
      </c>
      <c r="K196" s="714">
        <v>0.73872405130600005</v>
      </c>
    </row>
    <row r="197" spans="1:11" ht="14.4" customHeight="1" thickBot="1" x14ac:dyDescent="0.35">
      <c r="A197" s="723" t="s">
        <v>519</v>
      </c>
      <c r="B197" s="701">
        <v>99.522739538026002</v>
      </c>
      <c r="C197" s="701">
        <v>0.28853000000000001</v>
      </c>
      <c r="D197" s="702">
        <v>-99.234209538025993</v>
      </c>
      <c r="E197" s="703">
        <v>2.8991364310000001E-3</v>
      </c>
      <c r="F197" s="701">
        <v>135.28873122464299</v>
      </c>
      <c r="G197" s="702">
        <v>101.46654841848201</v>
      </c>
      <c r="H197" s="704">
        <v>0</v>
      </c>
      <c r="I197" s="701">
        <v>-7.0399999989999998E-3</v>
      </c>
      <c r="J197" s="702">
        <v>-101.473588418482</v>
      </c>
      <c r="K197" s="705">
        <v>-5.2036854335711199E-5</v>
      </c>
    </row>
    <row r="198" spans="1:11" ht="14.4" customHeight="1" thickBot="1" x14ac:dyDescent="0.35">
      <c r="A198" s="723" t="s">
        <v>520</v>
      </c>
      <c r="B198" s="701">
        <v>0</v>
      </c>
      <c r="C198" s="701">
        <v>0.40699999999999997</v>
      </c>
      <c r="D198" s="702">
        <v>0.40699999999999997</v>
      </c>
      <c r="E198" s="711" t="s">
        <v>330</v>
      </c>
      <c r="F198" s="701">
        <v>0.40728384718900001</v>
      </c>
      <c r="G198" s="702">
        <v>0.30546288539200001</v>
      </c>
      <c r="H198" s="704">
        <v>0.22584000000000001</v>
      </c>
      <c r="I198" s="701">
        <v>100.24894999999999</v>
      </c>
      <c r="J198" s="702">
        <v>99.943487114606995</v>
      </c>
      <c r="K198" s="705">
        <v>0</v>
      </c>
    </row>
    <row r="199" spans="1:11" ht="14.4" customHeight="1" thickBot="1" x14ac:dyDescent="0.35">
      <c r="A199" s="722" t="s">
        <v>521</v>
      </c>
      <c r="B199" s="706">
        <v>0</v>
      </c>
      <c r="C199" s="706">
        <v>-38.028759999999998</v>
      </c>
      <c r="D199" s="707">
        <v>-38.028759999999998</v>
      </c>
      <c r="E199" s="708" t="s">
        <v>330</v>
      </c>
      <c r="F199" s="706">
        <v>0</v>
      </c>
      <c r="G199" s="707">
        <v>0</v>
      </c>
      <c r="H199" s="709">
        <v>0</v>
      </c>
      <c r="I199" s="706">
        <v>-38.805309999999999</v>
      </c>
      <c r="J199" s="707">
        <v>-38.805309999999999</v>
      </c>
      <c r="K199" s="710" t="s">
        <v>330</v>
      </c>
    </row>
    <row r="200" spans="1:11" ht="14.4" customHeight="1" thickBot="1" x14ac:dyDescent="0.35">
      <c r="A200" s="723" t="s">
        <v>522</v>
      </c>
      <c r="B200" s="701">
        <v>0</v>
      </c>
      <c r="C200" s="701">
        <v>-38.028759999999998</v>
      </c>
      <c r="D200" s="702">
        <v>-38.028759999999998</v>
      </c>
      <c r="E200" s="711" t="s">
        <v>330</v>
      </c>
      <c r="F200" s="701">
        <v>0</v>
      </c>
      <c r="G200" s="702">
        <v>0</v>
      </c>
      <c r="H200" s="704">
        <v>0</v>
      </c>
      <c r="I200" s="701">
        <v>-38.805309999999999</v>
      </c>
      <c r="J200" s="702">
        <v>-38.805309999999999</v>
      </c>
      <c r="K200" s="712" t="s">
        <v>330</v>
      </c>
    </row>
    <row r="201" spans="1:11" ht="14.4" customHeight="1" thickBot="1" x14ac:dyDescent="0.35">
      <c r="A201" s="722" t="s">
        <v>523</v>
      </c>
      <c r="B201" s="706">
        <v>0</v>
      </c>
      <c r="C201" s="706">
        <v>0.22770000000000001</v>
      </c>
      <c r="D201" s="707">
        <v>0.22770000000000001</v>
      </c>
      <c r="E201" s="708" t="s">
        <v>344</v>
      </c>
      <c r="F201" s="706">
        <v>0.21926006612599999</v>
      </c>
      <c r="G201" s="707">
        <v>0.164445049594</v>
      </c>
      <c r="H201" s="709">
        <v>0</v>
      </c>
      <c r="I201" s="706">
        <v>0</v>
      </c>
      <c r="J201" s="707">
        <v>-0.164445049594</v>
      </c>
      <c r="K201" s="714">
        <v>0</v>
      </c>
    </row>
    <row r="202" spans="1:11" ht="14.4" customHeight="1" thickBot="1" x14ac:dyDescent="0.35">
      <c r="A202" s="723" t="s">
        <v>524</v>
      </c>
      <c r="B202" s="701">
        <v>0</v>
      </c>
      <c r="C202" s="701">
        <v>0.22770000000000001</v>
      </c>
      <c r="D202" s="702">
        <v>0.22770000000000001</v>
      </c>
      <c r="E202" s="711" t="s">
        <v>344</v>
      </c>
      <c r="F202" s="701">
        <v>0.21926006612599999</v>
      </c>
      <c r="G202" s="702">
        <v>0.164445049594</v>
      </c>
      <c r="H202" s="704">
        <v>0</v>
      </c>
      <c r="I202" s="701">
        <v>0</v>
      </c>
      <c r="J202" s="702">
        <v>-0.164445049594</v>
      </c>
      <c r="K202" s="705">
        <v>0</v>
      </c>
    </row>
    <row r="203" spans="1:11" ht="14.4" customHeight="1" thickBot="1" x14ac:dyDescent="0.35">
      <c r="A203" s="722" t="s">
        <v>525</v>
      </c>
      <c r="B203" s="706">
        <v>127065.012740637</v>
      </c>
      <c r="C203" s="706">
        <v>123793.00275</v>
      </c>
      <c r="D203" s="707">
        <v>-3272.0099906369301</v>
      </c>
      <c r="E203" s="713">
        <v>0.97424932386899998</v>
      </c>
      <c r="F203" s="706">
        <v>132219</v>
      </c>
      <c r="G203" s="707">
        <v>99164.25</v>
      </c>
      <c r="H203" s="709">
        <v>10885.578740000001</v>
      </c>
      <c r="I203" s="706">
        <v>88150.675380000001</v>
      </c>
      <c r="J203" s="707">
        <v>-11013.574619999999</v>
      </c>
      <c r="K203" s="714">
        <v>0.66670202754499996</v>
      </c>
    </row>
    <row r="204" spans="1:11" ht="14.4" customHeight="1" thickBot="1" x14ac:dyDescent="0.35">
      <c r="A204" s="723" t="s">
        <v>526</v>
      </c>
      <c r="B204" s="701">
        <v>60158.006031961901</v>
      </c>
      <c r="C204" s="701">
        <v>60394.698490000002</v>
      </c>
      <c r="D204" s="702">
        <v>236.69245803812399</v>
      </c>
      <c r="E204" s="703">
        <v>1.0039345130199999</v>
      </c>
      <c r="F204" s="701">
        <v>62217</v>
      </c>
      <c r="G204" s="702">
        <v>46662.75</v>
      </c>
      <c r="H204" s="704">
        <v>5789.8899300000003</v>
      </c>
      <c r="I204" s="701">
        <v>39894.423170000002</v>
      </c>
      <c r="J204" s="702">
        <v>-6768.32682999999</v>
      </c>
      <c r="K204" s="705">
        <v>0.64121418856500001</v>
      </c>
    </row>
    <row r="205" spans="1:11" ht="14.4" customHeight="1" thickBot="1" x14ac:dyDescent="0.35">
      <c r="A205" s="723" t="s">
        <v>527</v>
      </c>
      <c r="B205" s="701">
        <v>66907.006708675093</v>
      </c>
      <c r="C205" s="701">
        <v>63398.304259999997</v>
      </c>
      <c r="D205" s="702">
        <v>-3508.7024486750602</v>
      </c>
      <c r="E205" s="703">
        <v>0.94755852008200003</v>
      </c>
      <c r="F205" s="701">
        <v>70002</v>
      </c>
      <c r="G205" s="702">
        <v>52501.5</v>
      </c>
      <c r="H205" s="704">
        <v>5095.6888099999996</v>
      </c>
      <c r="I205" s="701">
        <v>48256.252209999999</v>
      </c>
      <c r="J205" s="702">
        <v>-4245.2477900000104</v>
      </c>
      <c r="K205" s="705">
        <v>0.68935533570399998</v>
      </c>
    </row>
    <row r="206" spans="1:11" ht="14.4" customHeight="1" thickBot="1" x14ac:dyDescent="0.35">
      <c r="A206" s="722" t="s">
        <v>528</v>
      </c>
      <c r="B206" s="706">
        <v>0</v>
      </c>
      <c r="C206" s="706">
        <v>3978.6669900000002</v>
      </c>
      <c r="D206" s="707">
        <v>3978.6669900000002</v>
      </c>
      <c r="E206" s="708" t="s">
        <v>330</v>
      </c>
      <c r="F206" s="706">
        <v>0</v>
      </c>
      <c r="G206" s="707">
        <v>0</v>
      </c>
      <c r="H206" s="709">
        <v>-196.52959999999999</v>
      </c>
      <c r="I206" s="706">
        <v>1944.7415800000001</v>
      </c>
      <c r="J206" s="707">
        <v>1944.7415800000001</v>
      </c>
      <c r="K206" s="710" t="s">
        <v>330</v>
      </c>
    </row>
    <row r="207" spans="1:11" ht="14.4" customHeight="1" thickBot="1" x14ac:dyDescent="0.35">
      <c r="A207" s="723" t="s">
        <v>529</v>
      </c>
      <c r="B207" s="701">
        <v>0</v>
      </c>
      <c r="C207" s="701">
        <v>586.47941000000003</v>
      </c>
      <c r="D207" s="702">
        <v>586.47941000000003</v>
      </c>
      <c r="E207" s="711" t="s">
        <v>330</v>
      </c>
      <c r="F207" s="701">
        <v>0</v>
      </c>
      <c r="G207" s="702">
        <v>0</v>
      </c>
      <c r="H207" s="704">
        <v>0</v>
      </c>
      <c r="I207" s="701">
        <v>1696.31431</v>
      </c>
      <c r="J207" s="702">
        <v>1696.31431</v>
      </c>
      <c r="K207" s="712" t="s">
        <v>330</v>
      </c>
    </row>
    <row r="208" spans="1:11" ht="14.4" customHeight="1" thickBot="1" x14ac:dyDescent="0.35">
      <c r="A208" s="723" t="s">
        <v>530</v>
      </c>
      <c r="B208" s="701">
        <v>0</v>
      </c>
      <c r="C208" s="701">
        <v>3392.1875799999998</v>
      </c>
      <c r="D208" s="702">
        <v>3392.1875799999998</v>
      </c>
      <c r="E208" s="711" t="s">
        <v>330</v>
      </c>
      <c r="F208" s="701">
        <v>0</v>
      </c>
      <c r="G208" s="702">
        <v>0</v>
      </c>
      <c r="H208" s="704">
        <v>-196.52959999999999</v>
      </c>
      <c r="I208" s="701">
        <v>248.42726999999999</v>
      </c>
      <c r="J208" s="702">
        <v>248.42726999999999</v>
      </c>
      <c r="K208" s="712" t="s">
        <v>330</v>
      </c>
    </row>
    <row r="209" spans="1:11" ht="14.4" customHeight="1" thickBot="1" x14ac:dyDescent="0.35">
      <c r="A209" s="720" t="s">
        <v>531</v>
      </c>
      <c r="B209" s="701">
        <v>25.134005836018002</v>
      </c>
      <c r="C209" s="701">
        <v>74.877399999999994</v>
      </c>
      <c r="D209" s="702">
        <v>49.743394163981002</v>
      </c>
      <c r="E209" s="703">
        <v>2.9791271828500001</v>
      </c>
      <c r="F209" s="701">
        <v>36.413702093795997</v>
      </c>
      <c r="G209" s="702">
        <v>27.310276570347</v>
      </c>
      <c r="H209" s="704">
        <v>11.5</v>
      </c>
      <c r="I209" s="701">
        <v>65.084720000000004</v>
      </c>
      <c r="J209" s="702">
        <v>37.774443429652003</v>
      </c>
      <c r="K209" s="705">
        <v>1.7873689369000001</v>
      </c>
    </row>
    <row r="210" spans="1:11" ht="14.4" customHeight="1" thickBot="1" x14ac:dyDescent="0.35">
      <c r="A210" s="721" t="s">
        <v>532</v>
      </c>
      <c r="B210" s="701">
        <v>0</v>
      </c>
      <c r="C210" s="701">
        <v>0</v>
      </c>
      <c r="D210" s="702">
        <v>0</v>
      </c>
      <c r="E210" s="703">
        <v>1</v>
      </c>
      <c r="F210" s="701">
        <v>0</v>
      </c>
      <c r="G210" s="702">
        <v>0</v>
      </c>
      <c r="H210" s="704">
        <v>11.5</v>
      </c>
      <c r="I210" s="701">
        <v>28.75</v>
      </c>
      <c r="J210" s="702">
        <v>28.75</v>
      </c>
      <c r="K210" s="712" t="s">
        <v>344</v>
      </c>
    </row>
    <row r="211" spans="1:11" ht="14.4" customHeight="1" thickBot="1" x14ac:dyDescent="0.35">
      <c r="A211" s="722" t="s">
        <v>533</v>
      </c>
      <c r="B211" s="706">
        <v>0</v>
      </c>
      <c r="C211" s="706">
        <v>0</v>
      </c>
      <c r="D211" s="707">
        <v>0</v>
      </c>
      <c r="E211" s="713">
        <v>1</v>
      </c>
      <c r="F211" s="706">
        <v>0</v>
      </c>
      <c r="G211" s="707">
        <v>0</v>
      </c>
      <c r="H211" s="709">
        <v>11.5</v>
      </c>
      <c r="I211" s="706">
        <v>28.75</v>
      </c>
      <c r="J211" s="707">
        <v>28.75</v>
      </c>
      <c r="K211" s="710" t="s">
        <v>344</v>
      </c>
    </row>
    <row r="212" spans="1:11" ht="14.4" customHeight="1" thickBot="1" x14ac:dyDescent="0.35">
      <c r="A212" s="723" t="s">
        <v>534</v>
      </c>
      <c r="B212" s="701">
        <v>0</v>
      </c>
      <c r="C212" s="701">
        <v>0</v>
      </c>
      <c r="D212" s="702">
        <v>0</v>
      </c>
      <c r="E212" s="703">
        <v>1</v>
      </c>
      <c r="F212" s="701">
        <v>0</v>
      </c>
      <c r="G212" s="702">
        <v>0</v>
      </c>
      <c r="H212" s="704">
        <v>11.5</v>
      </c>
      <c r="I212" s="701">
        <v>28.75</v>
      </c>
      <c r="J212" s="702">
        <v>28.75</v>
      </c>
      <c r="K212" s="712" t="s">
        <v>344</v>
      </c>
    </row>
    <row r="213" spans="1:11" ht="14.4" customHeight="1" thickBot="1" x14ac:dyDescent="0.35">
      <c r="A213" s="726" t="s">
        <v>535</v>
      </c>
      <c r="B213" s="706">
        <v>25.134005836018002</v>
      </c>
      <c r="C213" s="706">
        <v>74.877399999999994</v>
      </c>
      <c r="D213" s="707">
        <v>49.743394163981002</v>
      </c>
      <c r="E213" s="713">
        <v>2.9791271828500001</v>
      </c>
      <c r="F213" s="706">
        <v>36.413702093795997</v>
      </c>
      <c r="G213" s="707">
        <v>27.310276570347</v>
      </c>
      <c r="H213" s="709">
        <v>0</v>
      </c>
      <c r="I213" s="706">
        <v>36.334719999999997</v>
      </c>
      <c r="J213" s="707">
        <v>9.0244434296520009</v>
      </c>
      <c r="K213" s="714">
        <v>0.99783097874500004</v>
      </c>
    </row>
    <row r="214" spans="1:11" ht="14.4" customHeight="1" thickBot="1" x14ac:dyDescent="0.35">
      <c r="A214" s="722" t="s">
        <v>536</v>
      </c>
      <c r="B214" s="706">
        <v>0</v>
      </c>
      <c r="C214" s="706">
        <v>6.4000000000000005E-4</v>
      </c>
      <c r="D214" s="707">
        <v>6.4000000000000005E-4</v>
      </c>
      <c r="E214" s="708" t="s">
        <v>330</v>
      </c>
      <c r="F214" s="706">
        <v>0</v>
      </c>
      <c r="G214" s="707">
        <v>0</v>
      </c>
      <c r="H214" s="709">
        <v>0</v>
      </c>
      <c r="I214" s="706">
        <v>30.500440000000001</v>
      </c>
      <c r="J214" s="707">
        <v>30.500440000000001</v>
      </c>
      <c r="K214" s="710" t="s">
        <v>330</v>
      </c>
    </row>
    <row r="215" spans="1:11" ht="14.4" customHeight="1" thickBot="1" x14ac:dyDescent="0.35">
      <c r="A215" s="723" t="s">
        <v>537</v>
      </c>
      <c r="B215" s="701">
        <v>0</v>
      </c>
      <c r="C215" s="701">
        <v>6.4000000000000005E-4</v>
      </c>
      <c r="D215" s="702">
        <v>6.4000000000000005E-4</v>
      </c>
      <c r="E215" s="711" t="s">
        <v>330</v>
      </c>
      <c r="F215" s="701">
        <v>0</v>
      </c>
      <c r="G215" s="702">
        <v>0</v>
      </c>
      <c r="H215" s="704">
        <v>0</v>
      </c>
      <c r="I215" s="701">
        <v>4.4000000000000002E-4</v>
      </c>
      <c r="J215" s="702">
        <v>4.4000000000000002E-4</v>
      </c>
      <c r="K215" s="712" t="s">
        <v>330</v>
      </c>
    </row>
    <row r="216" spans="1:11" ht="14.4" customHeight="1" thickBot="1" x14ac:dyDescent="0.35">
      <c r="A216" s="723" t="s">
        <v>538</v>
      </c>
      <c r="B216" s="701">
        <v>0</v>
      </c>
      <c r="C216" s="701">
        <v>0</v>
      </c>
      <c r="D216" s="702">
        <v>0</v>
      </c>
      <c r="E216" s="711" t="s">
        <v>330</v>
      </c>
      <c r="F216" s="701">
        <v>0</v>
      </c>
      <c r="G216" s="702">
        <v>0</v>
      </c>
      <c r="H216" s="704">
        <v>0</v>
      </c>
      <c r="I216" s="701">
        <v>30.5</v>
      </c>
      <c r="J216" s="702">
        <v>30.5</v>
      </c>
      <c r="K216" s="712" t="s">
        <v>344</v>
      </c>
    </row>
    <row r="217" spans="1:11" ht="14.4" customHeight="1" thickBot="1" x14ac:dyDescent="0.35">
      <c r="A217" s="722" t="s">
        <v>539</v>
      </c>
      <c r="B217" s="706">
        <v>25.134005836018002</v>
      </c>
      <c r="C217" s="706">
        <v>42.210230000000003</v>
      </c>
      <c r="D217" s="707">
        <v>17.076224163980999</v>
      </c>
      <c r="E217" s="713">
        <v>1.6794071854429999</v>
      </c>
      <c r="F217" s="706">
        <v>36.413702093795997</v>
      </c>
      <c r="G217" s="707">
        <v>27.310276570347</v>
      </c>
      <c r="H217" s="709">
        <v>0</v>
      </c>
      <c r="I217" s="706">
        <v>5.8342799999999997</v>
      </c>
      <c r="J217" s="707">
        <v>-21.475996570347</v>
      </c>
      <c r="K217" s="714">
        <v>0.16022210499100001</v>
      </c>
    </row>
    <row r="218" spans="1:11" ht="14.4" customHeight="1" thickBot="1" x14ac:dyDescent="0.35">
      <c r="A218" s="723" t="s">
        <v>540</v>
      </c>
      <c r="B218" s="701">
        <v>0.96261491628499996</v>
      </c>
      <c r="C218" s="701">
        <v>3.17</v>
      </c>
      <c r="D218" s="702">
        <v>2.2073850837140001</v>
      </c>
      <c r="E218" s="703">
        <v>3.29311331704</v>
      </c>
      <c r="F218" s="701">
        <v>0</v>
      </c>
      <c r="G218" s="702">
        <v>0</v>
      </c>
      <c r="H218" s="704">
        <v>0</v>
      </c>
      <c r="I218" s="701">
        <v>0.28899999999999998</v>
      </c>
      <c r="J218" s="702">
        <v>0.28899999999999998</v>
      </c>
      <c r="K218" s="712" t="s">
        <v>330</v>
      </c>
    </row>
    <row r="219" spans="1:11" ht="14.4" customHeight="1" thickBot="1" x14ac:dyDescent="0.35">
      <c r="A219" s="723" t="s">
        <v>541</v>
      </c>
      <c r="B219" s="701">
        <v>0.98978083933799998</v>
      </c>
      <c r="C219" s="701">
        <v>5.6</v>
      </c>
      <c r="D219" s="702">
        <v>4.6102191606609999</v>
      </c>
      <c r="E219" s="703">
        <v>5.6578181526979998</v>
      </c>
      <c r="F219" s="701">
        <v>5.5440468458090004</v>
      </c>
      <c r="G219" s="702">
        <v>4.1580351343570001</v>
      </c>
      <c r="H219" s="704">
        <v>0</v>
      </c>
      <c r="I219" s="701">
        <v>0</v>
      </c>
      <c r="J219" s="702">
        <v>-4.1580351343570001</v>
      </c>
      <c r="K219" s="705">
        <v>0</v>
      </c>
    </row>
    <row r="220" spans="1:11" ht="14.4" customHeight="1" thickBot="1" x14ac:dyDescent="0.35">
      <c r="A220" s="723" t="s">
        <v>542</v>
      </c>
      <c r="B220" s="701">
        <v>0</v>
      </c>
      <c r="C220" s="701">
        <v>8.2390000000000005E-2</v>
      </c>
      <c r="D220" s="702">
        <v>8.2390000000000005E-2</v>
      </c>
      <c r="E220" s="711" t="s">
        <v>344</v>
      </c>
      <c r="F220" s="701">
        <v>0.11135609503</v>
      </c>
      <c r="G220" s="702">
        <v>8.3517071272000004E-2</v>
      </c>
      <c r="H220" s="704">
        <v>0</v>
      </c>
      <c r="I220" s="701">
        <v>4.9340000000000002E-2</v>
      </c>
      <c r="J220" s="702">
        <v>-3.4177071272000002E-2</v>
      </c>
      <c r="K220" s="705">
        <v>0.44308306596500002</v>
      </c>
    </row>
    <row r="221" spans="1:11" ht="14.4" customHeight="1" thickBot="1" x14ac:dyDescent="0.35">
      <c r="A221" s="723" t="s">
        <v>543</v>
      </c>
      <c r="B221" s="701">
        <v>23.181610080395</v>
      </c>
      <c r="C221" s="701">
        <v>33.357840000000003</v>
      </c>
      <c r="D221" s="702">
        <v>10.176229919603999</v>
      </c>
      <c r="E221" s="703">
        <v>1.43897856466</v>
      </c>
      <c r="F221" s="701">
        <v>30.758299152955999</v>
      </c>
      <c r="G221" s="702">
        <v>23.068724364716999</v>
      </c>
      <c r="H221" s="704">
        <v>0</v>
      </c>
      <c r="I221" s="701">
        <v>5.49594</v>
      </c>
      <c r="J221" s="702">
        <v>-17.572784364716998</v>
      </c>
      <c r="K221" s="705">
        <v>0.178681531532</v>
      </c>
    </row>
    <row r="222" spans="1:11" ht="14.4" customHeight="1" thickBot="1" x14ac:dyDescent="0.35">
      <c r="A222" s="722" t="s">
        <v>544</v>
      </c>
      <c r="B222" s="706">
        <v>0</v>
      </c>
      <c r="C222" s="706">
        <v>32.666530000000002</v>
      </c>
      <c r="D222" s="707">
        <v>32.666530000000002</v>
      </c>
      <c r="E222" s="708" t="s">
        <v>330</v>
      </c>
      <c r="F222" s="706">
        <v>0</v>
      </c>
      <c r="G222" s="707">
        <v>0</v>
      </c>
      <c r="H222" s="709">
        <v>0</v>
      </c>
      <c r="I222" s="706">
        <v>0</v>
      </c>
      <c r="J222" s="707">
        <v>0</v>
      </c>
      <c r="K222" s="710" t="s">
        <v>330</v>
      </c>
    </row>
    <row r="223" spans="1:11" ht="14.4" customHeight="1" thickBot="1" x14ac:dyDescent="0.35">
      <c r="A223" s="723" t="s">
        <v>545</v>
      </c>
      <c r="B223" s="701">
        <v>0</v>
      </c>
      <c r="C223" s="701">
        <v>32.666530000000002</v>
      </c>
      <c r="D223" s="702">
        <v>32.666530000000002</v>
      </c>
      <c r="E223" s="711" t="s">
        <v>330</v>
      </c>
      <c r="F223" s="701">
        <v>0</v>
      </c>
      <c r="G223" s="702">
        <v>0</v>
      </c>
      <c r="H223" s="704">
        <v>0</v>
      </c>
      <c r="I223" s="701">
        <v>0</v>
      </c>
      <c r="J223" s="702">
        <v>0</v>
      </c>
      <c r="K223" s="712" t="s">
        <v>330</v>
      </c>
    </row>
    <row r="224" spans="1:11" ht="14.4" customHeight="1" thickBot="1" x14ac:dyDescent="0.35">
      <c r="A224" s="720" t="s">
        <v>546</v>
      </c>
      <c r="B224" s="701">
        <v>113.505190362985</v>
      </c>
      <c r="C224" s="701">
        <v>73.884</v>
      </c>
      <c r="D224" s="702">
        <v>-39.621190362984002</v>
      </c>
      <c r="E224" s="703">
        <v>0.65093058532100001</v>
      </c>
      <c r="F224" s="701">
        <v>11.163575535318</v>
      </c>
      <c r="G224" s="702">
        <v>8.3726816514879996</v>
      </c>
      <c r="H224" s="704">
        <v>0</v>
      </c>
      <c r="I224" s="701">
        <v>125.68300000000001</v>
      </c>
      <c r="J224" s="702">
        <v>117.310318348511</v>
      </c>
      <c r="K224" s="705">
        <v>11.258310529845</v>
      </c>
    </row>
    <row r="225" spans="1:11" ht="14.4" customHeight="1" thickBot="1" x14ac:dyDescent="0.35">
      <c r="A225" s="726" t="s">
        <v>547</v>
      </c>
      <c r="B225" s="706">
        <v>113.505190362985</v>
      </c>
      <c r="C225" s="706">
        <v>73.884</v>
      </c>
      <c r="D225" s="707">
        <v>-39.621190362984002</v>
      </c>
      <c r="E225" s="713">
        <v>0.65093058532100001</v>
      </c>
      <c r="F225" s="706">
        <v>11.163575535318</v>
      </c>
      <c r="G225" s="707">
        <v>8.3726816514879996</v>
      </c>
      <c r="H225" s="709">
        <v>0</v>
      </c>
      <c r="I225" s="706">
        <v>125.68300000000001</v>
      </c>
      <c r="J225" s="707">
        <v>117.310318348511</v>
      </c>
      <c r="K225" s="714">
        <v>11.258310529845</v>
      </c>
    </row>
    <row r="226" spans="1:11" ht="14.4" customHeight="1" thickBot="1" x14ac:dyDescent="0.35">
      <c r="A226" s="722" t="s">
        <v>548</v>
      </c>
      <c r="B226" s="706">
        <v>113.505190362985</v>
      </c>
      <c r="C226" s="706">
        <v>73.884</v>
      </c>
      <c r="D226" s="707">
        <v>-39.621190362984002</v>
      </c>
      <c r="E226" s="713">
        <v>0.65093058532100001</v>
      </c>
      <c r="F226" s="706">
        <v>11.163575535318</v>
      </c>
      <c r="G226" s="707">
        <v>8.3726816514879996</v>
      </c>
      <c r="H226" s="709">
        <v>0</v>
      </c>
      <c r="I226" s="706">
        <v>125.68300000000001</v>
      </c>
      <c r="J226" s="707">
        <v>117.310318348511</v>
      </c>
      <c r="K226" s="714">
        <v>11.258310529845</v>
      </c>
    </row>
    <row r="227" spans="1:11" ht="14.4" customHeight="1" thickBot="1" x14ac:dyDescent="0.35">
      <c r="A227" s="723" t="s">
        <v>549</v>
      </c>
      <c r="B227" s="701">
        <v>113.505190362985</v>
      </c>
      <c r="C227" s="701">
        <v>73.884</v>
      </c>
      <c r="D227" s="702">
        <v>-39.621190362984002</v>
      </c>
      <c r="E227" s="703">
        <v>0.65093058532100001</v>
      </c>
      <c r="F227" s="701">
        <v>11.163575535318</v>
      </c>
      <c r="G227" s="702">
        <v>8.3726816514879996</v>
      </c>
      <c r="H227" s="704">
        <v>0</v>
      </c>
      <c r="I227" s="701">
        <v>125.68300000000001</v>
      </c>
      <c r="J227" s="702">
        <v>117.310318348511</v>
      </c>
      <c r="K227" s="705">
        <v>11.258310529845</v>
      </c>
    </row>
    <row r="228" spans="1:11" ht="14.4" customHeight="1" thickBot="1" x14ac:dyDescent="0.35">
      <c r="A228" s="719" t="s">
        <v>550</v>
      </c>
      <c r="B228" s="701">
        <v>10264.182133824799</v>
      </c>
      <c r="C228" s="701">
        <v>10778.50488</v>
      </c>
      <c r="D228" s="702">
        <v>514.322746175161</v>
      </c>
      <c r="E228" s="703">
        <v>1.050108497634</v>
      </c>
      <c r="F228" s="701">
        <v>10051.5228848226</v>
      </c>
      <c r="G228" s="702">
        <v>7538.6421636169798</v>
      </c>
      <c r="H228" s="704">
        <v>856.13445000000002</v>
      </c>
      <c r="I228" s="701">
        <v>8127.27322</v>
      </c>
      <c r="J228" s="702">
        <v>588.63105638302295</v>
      </c>
      <c r="K228" s="705">
        <v>0.80856138051100002</v>
      </c>
    </row>
    <row r="229" spans="1:11" ht="14.4" customHeight="1" thickBot="1" x14ac:dyDescent="0.35">
      <c r="A229" s="724" t="s">
        <v>551</v>
      </c>
      <c r="B229" s="706">
        <v>10264.182133824799</v>
      </c>
      <c r="C229" s="706">
        <v>10778.50488</v>
      </c>
      <c r="D229" s="707">
        <v>514.322746175161</v>
      </c>
      <c r="E229" s="713">
        <v>1.050108497634</v>
      </c>
      <c r="F229" s="706">
        <v>10051.5228848226</v>
      </c>
      <c r="G229" s="707">
        <v>7538.6421636169798</v>
      </c>
      <c r="H229" s="709">
        <v>856.13445000000002</v>
      </c>
      <c r="I229" s="706">
        <v>8127.27322</v>
      </c>
      <c r="J229" s="707">
        <v>588.63105638302295</v>
      </c>
      <c r="K229" s="714">
        <v>0.80856138051100002</v>
      </c>
    </row>
    <row r="230" spans="1:11" ht="14.4" customHeight="1" thickBot="1" x14ac:dyDescent="0.35">
      <c r="A230" s="726" t="s">
        <v>54</v>
      </c>
      <c r="B230" s="706">
        <v>10264.182133824799</v>
      </c>
      <c r="C230" s="706">
        <v>10778.50488</v>
      </c>
      <c r="D230" s="707">
        <v>514.322746175161</v>
      </c>
      <c r="E230" s="713">
        <v>1.050108497634</v>
      </c>
      <c r="F230" s="706">
        <v>10051.5228848226</v>
      </c>
      <c r="G230" s="707">
        <v>7538.6421636169798</v>
      </c>
      <c r="H230" s="709">
        <v>856.13445000000002</v>
      </c>
      <c r="I230" s="706">
        <v>8127.27322</v>
      </c>
      <c r="J230" s="707">
        <v>588.63105638302295</v>
      </c>
      <c r="K230" s="714">
        <v>0.80856138051100002</v>
      </c>
    </row>
    <row r="231" spans="1:11" ht="14.4" customHeight="1" thickBot="1" x14ac:dyDescent="0.35">
      <c r="A231" s="725" t="s">
        <v>552</v>
      </c>
      <c r="B231" s="701">
        <v>0</v>
      </c>
      <c r="C231" s="701">
        <v>0</v>
      </c>
      <c r="D231" s="702">
        <v>0</v>
      </c>
      <c r="E231" s="703">
        <v>1</v>
      </c>
      <c r="F231" s="701">
        <v>226.495159206951</v>
      </c>
      <c r="G231" s="702">
        <v>169.87136940521299</v>
      </c>
      <c r="H231" s="704">
        <v>17.684629999999999</v>
      </c>
      <c r="I231" s="701">
        <v>158.15885</v>
      </c>
      <c r="J231" s="702">
        <v>-11.712519405213</v>
      </c>
      <c r="K231" s="705">
        <v>0.69828799235100003</v>
      </c>
    </row>
    <row r="232" spans="1:11" ht="14.4" customHeight="1" thickBot="1" x14ac:dyDescent="0.35">
      <c r="A232" s="723" t="s">
        <v>553</v>
      </c>
      <c r="B232" s="701">
        <v>0</v>
      </c>
      <c r="C232" s="701">
        <v>0</v>
      </c>
      <c r="D232" s="702">
        <v>0</v>
      </c>
      <c r="E232" s="703">
        <v>1</v>
      </c>
      <c r="F232" s="701">
        <v>226.495159206951</v>
      </c>
      <c r="G232" s="702">
        <v>169.87136940521299</v>
      </c>
      <c r="H232" s="704">
        <v>17.684629999999999</v>
      </c>
      <c r="I232" s="701">
        <v>158.15885</v>
      </c>
      <c r="J232" s="702">
        <v>-11.712519405213</v>
      </c>
      <c r="K232" s="705">
        <v>0.69828799235100003</v>
      </c>
    </row>
    <row r="233" spans="1:11" ht="14.4" customHeight="1" thickBot="1" x14ac:dyDescent="0.35">
      <c r="A233" s="722" t="s">
        <v>554</v>
      </c>
      <c r="B233" s="706">
        <v>142.02386125935101</v>
      </c>
      <c r="C233" s="706">
        <v>131.01300000000001</v>
      </c>
      <c r="D233" s="707">
        <v>-11.010861259349999</v>
      </c>
      <c r="E233" s="713">
        <v>0.92247175114199997</v>
      </c>
      <c r="F233" s="706">
        <v>141.52540220686899</v>
      </c>
      <c r="G233" s="707">
        <v>106.144051655151</v>
      </c>
      <c r="H233" s="709">
        <v>10.839</v>
      </c>
      <c r="I233" s="706">
        <v>98.736999999999995</v>
      </c>
      <c r="J233" s="707">
        <v>-7.4070516551510002</v>
      </c>
      <c r="K233" s="714">
        <v>0.69766274082400004</v>
      </c>
    </row>
    <row r="234" spans="1:11" ht="14.4" customHeight="1" thickBot="1" x14ac:dyDescent="0.35">
      <c r="A234" s="723" t="s">
        <v>555</v>
      </c>
      <c r="B234" s="701">
        <v>142.02386125935101</v>
      </c>
      <c r="C234" s="701">
        <v>131.01300000000001</v>
      </c>
      <c r="D234" s="702">
        <v>-11.010861259349999</v>
      </c>
      <c r="E234" s="703">
        <v>0.92247175114199997</v>
      </c>
      <c r="F234" s="701">
        <v>141.52540220686899</v>
      </c>
      <c r="G234" s="702">
        <v>106.144051655151</v>
      </c>
      <c r="H234" s="704">
        <v>10.839</v>
      </c>
      <c r="I234" s="701">
        <v>98.736999999999995</v>
      </c>
      <c r="J234" s="702">
        <v>-7.4070516551510002</v>
      </c>
      <c r="K234" s="705">
        <v>0.69766274082400004</v>
      </c>
    </row>
    <row r="235" spans="1:11" ht="14.4" customHeight="1" thickBot="1" x14ac:dyDescent="0.35">
      <c r="A235" s="722" t="s">
        <v>556</v>
      </c>
      <c r="B235" s="706">
        <v>1886.59560972031</v>
      </c>
      <c r="C235" s="706">
        <v>1566.8581200000001</v>
      </c>
      <c r="D235" s="707">
        <v>-319.73748972031302</v>
      </c>
      <c r="E235" s="713">
        <v>0.83052144928500005</v>
      </c>
      <c r="F235" s="706">
        <v>1949.45550060908</v>
      </c>
      <c r="G235" s="707">
        <v>1462.0916254568101</v>
      </c>
      <c r="H235" s="709">
        <v>138.79728</v>
      </c>
      <c r="I235" s="706">
        <v>1084.4748</v>
      </c>
      <c r="J235" s="707">
        <v>-377.61682545681202</v>
      </c>
      <c r="K235" s="714">
        <v>0.55629625793500004</v>
      </c>
    </row>
    <row r="236" spans="1:11" ht="14.4" customHeight="1" thickBot="1" x14ac:dyDescent="0.35">
      <c r="A236" s="723" t="s">
        <v>557</v>
      </c>
      <c r="B236" s="701">
        <v>1498.4030786421899</v>
      </c>
      <c r="C236" s="701">
        <v>1331.9960000000001</v>
      </c>
      <c r="D236" s="702">
        <v>-166.40707864219101</v>
      </c>
      <c r="E236" s="703">
        <v>0.88894371546999995</v>
      </c>
      <c r="F236" s="701">
        <v>1555.68926979254</v>
      </c>
      <c r="G236" s="702">
        <v>1166.7669523444099</v>
      </c>
      <c r="H236" s="704">
        <v>120.25</v>
      </c>
      <c r="I236" s="701">
        <v>944.36400000000003</v>
      </c>
      <c r="J236" s="702">
        <v>-222.402952344407</v>
      </c>
      <c r="K236" s="705">
        <v>0.60703896230200005</v>
      </c>
    </row>
    <row r="237" spans="1:11" ht="14.4" customHeight="1" thickBot="1" x14ac:dyDescent="0.35">
      <c r="A237" s="723" t="s">
        <v>558</v>
      </c>
      <c r="B237" s="701">
        <v>336.25361276808201</v>
      </c>
      <c r="C237" s="701">
        <v>183.52090000000001</v>
      </c>
      <c r="D237" s="702">
        <v>-152.732712768082</v>
      </c>
      <c r="E237" s="703">
        <v>0.54578119916400003</v>
      </c>
      <c r="F237" s="701">
        <v>338.798899097228</v>
      </c>
      <c r="G237" s="702">
        <v>254.09917432292099</v>
      </c>
      <c r="H237" s="704">
        <v>15.616099999999999</v>
      </c>
      <c r="I237" s="701">
        <v>110.37269999999999</v>
      </c>
      <c r="J237" s="702">
        <v>-143.72647432292101</v>
      </c>
      <c r="K237" s="705">
        <v>0.32577644229000002</v>
      </c>
    </row>
    <row r="238" spans="1:11" ht="14.4" customHeight="1" thickBot="1" x14ac:dyDescent="0.35">
      <c r="A238" s="723" t="s">
        <v>559</v>
      </c>
      <c r="B238" s="701">
        <v>51.938918310039</v>
      </c>
      <c r="C238" s="701">
        <v>51.34122</v>
      </c>
      <c r="D238" s="702">
        <v>-0.59769831003899998</v>
      </c>
      <c r="E238" s="703">
        <v>0.98849228421599999</v>
      </c>
      <c r="F238" s="701">
        <v>54.967331719310998</v>
      </c>
      <c r="G238" s="702">
        <v>41.225498789482998</v>
      </c>
      <c r="H238" s="704">
        <v>2.9311799999999999</v>
      </c>
      <c r="I238" s="701">
        <v>29.738099999999999</v>
      </c>
      <c r="J238" s="702">
        <v>-11.487398789483001</v>
      </c>
      <c r="K238" s="705">
        <v>0.54101407271900004</v>
      </c>
    </row>
    <row r="239" spans="1:11" ht="14.4" customHeight="1" thickBot="1" x14ac:dyDescent="0.35">
      <c r="A239" s="722" t="s">
        <v>560</v>
      </c>
      <c r="B239" s="706">
        <v>1256.5665955647801</v>
      </c>
      <c r="C239" s="706">
        <v>1305.64923</v>
      </c>
      <c r="D239" s="707">
        <v>49.082634435221998</v>
      </c>
      <c r="E239" s="713">
        <v>1.0390609097900001</v>
      </c>
      <c r="F239" s="706">
        <v>1277.6080120162201</v>
      </c>
      <c r="G239" s="707">
        <v>958.20600901216801</v>
      </c>
      <c r="H239" s="709">
        <v>102.61127</v>
      </c>
      <c r="I239" s="706">
        <v>930.23780999999997</v>
      </c>
      <c r="J239" s="707">
        <v>-27.968199012166998</v>
      </c>
      <c r="K239" s="714">
        <v>0.728108935801</v>
      </c>
    </row>
    <row r="240" spans="1:11" ht="14.4" customHeight="1" thickBot="1" x14ac:dyDescent="0.35">
      <c r="A240" s="723" t="s">
        <v>561</v>
      </c>
      <c r="B240" s="701">
        <v>1256.5665955647801</v>
      </c>
      <c r="C240" s="701">
        <v>1305.64923</v>
      </c>
      <c r="D240" s="702">
        <v>49.082634435221998</v>
      </c>
      <c r="E240" s="703">
        <v>1.0390609097900001</v>
      </c>
      <c r="F240" s="701">
        <v>1277.6080120162201</v>
      </c>
      <c r="G240" s="702">
        <v>958.20600901216801</v>
      </c>
      <c r="H240" s="704">
        <v>102.61127</v>
      </c>
      <c r="I240" s="701">
        <v>930.23780999999997</v>
      </c>
      <c r="J240" s="702">
        <v>-27.968199012166998</v>
      </c>
      <c r="K240" s="705">
        <v>0.728108935801</v>
      </c>
    </row>
    <row r="241" spans="1:11" ht="14.4" customHeight="1" thickBot="1" x14ac:dyDescent="0.35">
      <c r="A241" s="722" t="s">
        <v>562</v>
      </c>
      <c r="B241" s="706">
        <v>0</v>
      </c>
      <c r="C241" s="706">
        <v>4.883</v>
      </c>
      <c r="D241" s="707">
        <v>4.883</v>
      </c>
      <c r="E241" s="708" t="s">
        <v>344</v>
      </c>
      <c r="F241" s="706">
        <v>0</v>
      </c>
      <c r="G241" s="707">
        <v>0</v>
      </c>
      <c r="H241" s="709">
        <v>0.49399999999999999</v>
      </c>
      <c r="I241" s="706">
        <v>4.5679999999999996</v>
      </c>
      <c r="J241" s="707">
        <v>4.5679999999999996</v>
      </c>
      <c r="K241" s="710" t="s">
        <v>344</v>
      </c>
    </row>
    <row r="242" spans="1:11" ht="14.4" customHeight="1" thickBot="1" x14ac:dyDescent="0.35">
      <c r="A242" s="723" t="s">
        <v>563</v>
      </c>
      <c r="B242" s="701">
        <v>0</v>
      </c>
      <c r="C242" s="701">
        <v>4.883</v>
      </c>
      <c r="D242" s="702">
        <v>4.883</v>
      </c>
      <c r="E242" s="711" t="s">
        <v>344</v>
      </c>
      <c r="F242" s="701">
        <v>0</v>
      </c>
      <c r="G242" s="702">
        <v>0</v>
      </c>
      <c r="H242" s="704">
        <v>0.49399999999999999</v>
      </c>
      <c r="I242" s="701">
        <v>4.5679999999999996</v>
      </c>
      <c r="J242" s="702">
        <v>4.5679999999999996</v>
      </c>
      <c r="K242" s="712" t="s">
        <v>344</v>
      </c>
    </row>
    <row r="243" spans="1:11" ht="14.4" customHeight="1" thickBot="1" x14ac:dyDescent="0.35">
      <c r="A243" s="722" t="s">
        <v>564</v>
      </c>
      <c r="B243" s="706">
        <v>1038.4199821213101</v>
      </c>
      <c r="C243" s="706">
        <v>993.54763000000003</v>
      </c>
      <c r="D243" s="707">
        <v>-44.872352121309</v>
      </c>
      <c r="E243" s="713">
        <v>0.95678785761600005</v>
      </c>
      <c r="F243" s="706">
        <v>850.19427841607205</v>
      </c>
      <c r="G243" s="707">
        <v>637.64570881205395</v>
      </c>
      <c r="H243" s="709">
        <v>69.124570000000006</v>
      </c>
      <c r="I243" s="706">
        <v>663.03234999999995</v>
      </c>
      <c r="J243" s="707">
        <v>25.386641187946001</v>
      </c>
      <c r="K243" s="714">
        <v>0.77985981184800002</v>
      </c>
    </row>
    <row r="244" spans="1:11" ht="14.4" customHeight="1" thickBot="1" x14ac:dyDescent="0.35">
      <c r="A244" s="723" t="s">
        <v>565</v>
      </c>
      <c r="B244" s="701">
        <v>1038.4199821213101</v>
      </c>
      <c r="C244" s="701">
        <v>993.54763000000003</v>
      </c>
      <c r="D244" s="702">
        <v>-44.872352121309</v>
      </c>
      <c r="E244" s="703">
        <v>0.95678785761600005</v>
      </c>
      <c r="F244" s="701">
        <v>850.19427841607205</v>
      </c>
      <c r="G244" s="702">
        <v>637.64570881205395</v>
      </c>
      <c r="H244" s="704">
        <v>69.124570000000006</v>
      </c>
      <c r="I244" s="701">
        <v>663.03234999999995</v>
      </c>
      <c r="J244" s="702">
        <v>25.386641187946001</v>
      </c>
      <c r="K244" s="705">
        <v>0.77985981184800002</v>
      </c>
    </row>
    <row r="245" spans="1:11" ht="14.4" customHeight="1" thickBot="1" x14ac:dyDescent="0.35">
      <c r="A245" s="722" t="s">
        <v>566</v>
      </c>
      <c r="B245" s="706">
        <v>0</v>
      </c>
      <c r="C245" s="706">
        <v>654.34747000000004</v>
      </c>
      <c r="D245" s="707">
        <v>654.34747000000004</v>
      </c>
      <c r="E245" s="708" t="s">
        <v>344</v>
      </c>
      <c r="F245" s="706">
        <v>0</v>
      </c>
      <c r="G245" s="707">
        <v>0</v>
      </c>
      <c r="H245" s="709">
        <v>45.449649999999998</v>
      </c>
      <c r="I245" s="706">
        <v>524.04159000000004</v>
      </c>
      <c r="J245" s="707">
        <v>524.04159000000004</v>
      </c>
      <c r="K245" s="710" t="s">
        <v>344</v>
      </c>
    </row>
    <row r="246" spans="1:11" ht="14.4" customHeight="1" thickBot="1" x14ac:dyDescent="0.35">
      <c r="A246" s="723" t="s">
        <v>567</v>
      </c>
      <c r="B246" s="701">
        <v>0</v>
      </c>
      <c r="C246" s="701">
        <v>654.34747000000004</v>
      </c>
      <c r="D246" s="702">
        <v>654.34747000000004</v>
      </c>
      <c r="E246" s="711" t="s">
        <v>344</v>
      </c>
      <c r="F246" s="701">
        <v>0</v>
      </c>
      <c r="G246" s="702">
        <v>0</v>
      </c>
      <c r="H246" s="704">
        <v>45.449649999999998</v>
      </c>
      <c r="I246" s="701">
        <v>524.04159000000004</v>
      </c>
      <c r="J246" s="702">
        <v>524.04159000000004</v>
      </c>
      <c r="K246" s="712" t="s">
        <v>344</v>
      </c>
    </row>
    <row r="247" spans="1:11" ht="14.4" customHeight="1" thickBot="1" x14ac:dyDescent="0.35">
      <c r="A247" s="722" t="s">
        <v>568</v>
      </c>
      <c r="B247" s="706">
        <v>5940.5760851590903</v>
      </c>
      <c r="C247" s="706">
        <v>6122.2064300000002</v>
      </c>
      <c r="D247" s="707">
        <v>181.630344840909</v>
      </c>
      <c r="E247" s="713">
        <v>1.030574533889</v>
      </c>
      <c r="F247" s="706">
        <v>5606.2445323674401</v>
      </c>
      <c r="G247" s="707">
        <v>4204.6833992755801</v>
      </c>
      <c r="H247" s="709">
        <v>471.13405</v>
      </c>
      <c r="I247" s="706">
        <v>4664.0228200000001</v>
      </c>
      <c r="J247" s="707">
        <v>459.33942072442198</v>
      </c>
      <c r="K247" s="714">
        <v>0.83193353287899996</v>
      </c>
    </row>
    <row r="248" spans="1:11" ht="14.4" customHeight="1" thickBot="1" x14ac:dyDescent="0.35">
      <c r="A248" s="723" t="s">
        <v>569</v>
      </c>
      <c r="B248" s="701">
        <v>5940.5760851590903</v>
      </c>
      <c r="C248" s="701">
        <v>6122.2064300000002</v>
      </c>
      <c r="D248" s="702">
        <v>181.630344840909</v>
      </c>
      <c r="E248" s="703">
        <v>1.030574533889</v>
      </c>
      <c r="F248" s="701">
        <v>5606.2445323674401</v>
      </c>
      <c r="G248" s="702">
        <v>4204.6833992755801</v>
      </c>
      <c r="H248" s="704">
        <v>471.13405</v>
      </c>
      <c r="I248" s="701">
        <v>4664.0228200000001</v>
      </c>
      <c r="J248" s="702">
        <v>459.33942072442198</v>
      </c>
      <c r="K248" s="705">
        <v>0.83193353287899996</v>
      </c>
    </row>
    <row r="249" spans="1:11" ht="14.4" customHeight="1" thickBot="1" x14ac:dyDescent="0.35">
      <c r="A249" s="719" t="s">
        <v>570</v>
      </c>
      <c r="B249" s="701">
        <v>0</v>
      </c>
      <c r="C249" s="701">
        <v>0</v>
      </c>
      <c r="D249" s="702">
        <v>0</v>
      </c>
      <c r="E249" s="703">
        <v>1</v>
      </c>
      <c r="F249" s="701">
        <v>0</v>
      </c>
      <c r="G249" s="702">
        <v>0</v>
      </c>
      <c r="H249" s="704">
        <v>0</v>
      </c>
      <c r="I249" s="701">
        <v>7.7329999999999996E-2</v>
      </c>
      <c r="J249" s="702">
        <v>7.7329999999999996E-2</v>
      </c>
      <c r="K249" s="712" t="s">
        <v>344</v>
      </c>
    </row>
    <row r="250" spans="1:11" ht="14.4" customHeight="1" thickBot="1" x14ac:dyDescent="0.35">
      <c r="A250" s="724" t="s">
        <v>571</v>
      </c>
      <c r="B250" s="706">
        <v>0</v>
      </c>
      <c r="C250" s="706">
        <v>0</v>
      </c>
      <c r="D250" s="707">
        <v>0</v>
      </c>
      <c r="E250" s="713">
        <v>1</v>
      </c>
      <c r="F250" s="706">
        <v>0</v>
      </c>
      <c r="G250" s="707">
        <v>0</v>
      </c>
      <c r="H250" s="709">
        <v>0</v>
      </c>
      <c r="I250" s="706">
        <v>7.7329999999999996E-2</v>
      </c>
      <c r="J250" s="707">
        <v>7.7329999999999996E-2</v>
      </c>
      <c r="K250" s="710" t="s">
        <v>344</v>
      </c>
    </row>
    <row r="251" spans="1:11" ht="14.4" customHeight="1" thickBot="1" x14ac:dyDescent="0.35">
      <c r="A251" s="726" t="s">
        <v>572</v>
      </c>
      <c r="B251" s="706">
        <v>0</v>
      </c>
      <c r="C251" s="706">
        <v>0</v>
      </c>
      <c r="D251" s="707">
        <v>0</v>
      </c>
      <c r="E251" s="713">
        <v>1</v>
      </c>
      <c r="F251" s="706">
        <v>0</v>
      </c>
      <c r="G251" s="707">
        <v>0</v>
      </c>
      <c r="H251" s="709">
        <v>0</v>
      </c>
      <c r="I251" s="706">
        <v>7.7329999999999996E-2</v>
      </c>
      <c r="J251" s="707">
        <v>7.7329999999999996E-2</v>
      </c>
      <c r="K251" s="710" t="s">
        <v>344</v>
      </c>
    </row>
    <row r="252" spans="1:11" ht="14.4" customHeight="1" thickBot="1" x14ac:dyDescent="0.35">
      <c r="A252" s="722" t="s">
        <v>573</v>
      </c>
      <c r="B252" s="706">
        <v>0</v>
      </c>
      <c r="C252" s="706">
        <v>0</v>
      </c>
      <c r="D252" s="707">
        <v>0</v>
      </c>
      <c r="E252" s="713">
        <v>1</v>
      </c>
      <c r="F252" s="706">
        <v>0</v>
      </c>
      <c r="G252" s="707">
        <v>0</v>
      </c>
      <c r="H252" s="709">
        <v>0</v>
      </c>
      <c r="I252" s="706">
        <v>7.7329999999999996E-2</v>
      </c>
      <c r="J252" s="707">
        <v>7.7329999999999996E-2</v>
      </c>
      <c r="K252" s="710" t="s">
        <v>344</v>
      </c>
    </row>
    <row r="253" spans="1:11" ht="14.4" customHeight="1" thickBot="1" x14ac:dyDescent="0.35">
      <c r="A253" s="723" t="s">
        <v>574</v>
      </c>
      <c r="B253" s="701">
        <v>0</v>
      </c>
      <c r="C253" s="701">
        <v>0</v>
      </c>
      <c r="D253" s="702">
        <v>0</v>
      </c>
      <c r="E253" s="703">
        <v>1</v>
      </c>
      <c r="F253" s="701">
        <v>0</v>
      </c>
      <c r="G253" s="702">
        <v>0</v>
      </c>
      <c r="H253" s="704">
        <v>0</v>
      </c>
      <c r="I253" s="701">
        <v>7.7329999999999996E-2</v>
      </c>
      <c r="J253" s="702">
        <v>7.7329999999999996E-2</v>
      </c>
      <c r="K253" s="712" t="s">
        <v>344</v>
      </c>
    </row>
    <row r="254" spans="1:11" ht="14.4" customHeight="1" thickBot="1" x14ac:dyDescent="0.35">
      <c r="A254" s="727"/>
      <c r="B254" s="701">
        <v>-26936.891672034599</v>
      </c>
      <c r="C254" s="701">
        <v>-24316.255980000002</v>
      </c>
      <c r="D254" s="702">
        <v>2620.6356920345702</v>
      </c>
      <c r="E254" s="703">
        <v>0.90271202319999999</v>
      </c>
      <c r="F254" s="701">
        <v>-23347.4680551819</v>
      </c>
      <c r="G254" s="702">
        <v>-17510.601041386399</v>
      </c>
      <c r="H254" s="704">
        <v>-2953.85670999999</v>
      </c>
      <c r="I254" s="701">
        <v>-23590.313320000001</v>
      </c>
      <c r="J254" s="702">
        <v>-6079.7122786136197</v>
      </c>
      <c r="K254" s="705">
        <v>1.0104013533389999</v>
      </c>
    </row>
    <row r="255" spans="1:11" ht="14.4" customHeight="1" thickBot="1" x14ac:dyDescent="0.35">
      <c r="A255" s="728" t="s">
        <v>66</v>
      </c>
      <c r="B255" s="715">
        <v>-26936.891672034599</v>
      </c>
      <c r="C255" s="715">
        <v>-24316.255980000002</v>
      </c>
      <c r="D255" s="716">
        <v>2620.6356920345802</v>
      </c>
      <c r="E255" s="717">
        <v>-2.7892694611E-2</v>
      </c>
      <c r="F255" s="715">
        <v>-23347.4680551819</v>
      </c>
      <c r="G255" s="716">
        <v>-17510.601041386399</v>
      </c>
      <c r="H255" s="715">
        <v>-2953.85670999999</v>
      </c>
      <c r="I255" s="715">
        <v>-23590.313320000001</v>
      </c>
      <c r="J255" s="716">
        <v>-6079.7122786136197</v>
      </c>
      <c r="K255" s="718">
        <v>1.0104013533389999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329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2016</v>
      </c>
      <c r="E3" s="11"/>
      <c r="F3" s="521">
        <v>2017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575</v>
      </c>
      <c r="B5" s="730" t="s">
        <v>576</v>
      </c>
      <c r="C5" s="731" t="s">
        <v>577</v>
      </c>
      <c r="D5" s="731" t="s">
        <v>577</v>
      </c>
      <c r="E5" s="731"/>
      <c r="F5" s="731" t="s">
        <v>577</v>
      </c>
      <c r="G5" s="731" t="s">
        <v>577</v>
      </c>
      <c r="H5" s="731" t="s">
        <v>577</v>
      </c>
      <c r="I5" s="732" t="s">
        <v>577</v>
      </c>
      <c r="J5" s="733" t="s">
        <v>73</v>
      </c>
    </row>
    <row r="6" spans="1:10" ht="14.4" customHeight="1" x14ac:dyDescent="0.3">
      <c r="A6" s="729" t="s">
        <v>575</v>
      </c>
      <c r="B6" s="730" t="s">
        <v>578</v>
      </c>
      <c r="C6" s="731">
        <v>2918.8517600000009</v>
      </c>
      <c r="D6" s="731">
        <v>3175.8466900000003</v>
      </c>
      <c r="E6" s="731"/>
      <c r="F6" s="731">
        <v>3464.1706200000003</v>
      </c>
      <c r="G6" s="731">
        <v>3753.3520991210935</v>
      </c>
      <c r="H6" s="731">
        <v>-289.18147912109316</v>
      </c>
      <c r="I6" s="732">
        <v>0.92295380995862086</v>
      </c>
      <c r="J6" s="733" t="s">
        <v>1</v>
      </c>
    </row>
    <row r="7" spans="1:10" ht="14.4" customHeight="1" x14ac:dyDescent="0.3">
      <c r="A7" s="729" t="s">
        <v>575</v>
      </c>
      <c r="B7" s="730" t="s">
        <v>579</v>
      </c>
      <c r="C7" s="731">
        <v>132.26076999999998</v>
      </c>
      <c r="D7" s="731">
        <v>139.68163000000001</v>
      </c>
      <c r="E7" s="731"/>
      <c r="F7" s="731">
        <v>211.00648999999996</v>
      </c>
      <c r="G7" s="731">
        <v>165.0870625</v>
      </c>
      <c r="H7" s="731">
        <v>45.919427499999955</v>
      </c>
      <c r="I7" s="732">
        <v>1.2781527928634624</v>
      </c>
      <c r="J7" s="733" t="s">
        <v>1</v>
      </c>
    </row>
    <row r="8" spans="1:10" ht="14.4" customHeight="1" x14ac:dyDescent="0.3">
      <c r="A8" s="729" t="s">
        <v>575</v>
      </c>
      <c r="B8" s="730" t="s">
        <v>580</v>
      </c>
      <c r="C8" s="731">
        <v>129.14261000000002</v>
      </c>
      <c r="D8" s="731">
        <v>105.65141</v>
      </c>
      <c r="E8" s="731"/>
      <c r="F8" s="731">
        <v>105.02294999999998</v>
      </c>
      <c r="G8" s="731">
        <v>119.99999893188478</v>
      </c>
      <c r="H8" s="731">
        <v>-14.977048931884795</v>
      </c>
      <c r="I8" s="732">
        <v>0.87519125779004237</v>
      </c>
      <c r="J8" s="733" t="s">
        <v>1</v>
      </c>
    </row>
    <row r="9" spans="1:10" ht="14.4" customHeight="1" x14ac:dyDescent="0.3">
      <c r="A9" s="729" t="s">
        <v>575</v>
      </c>
      <c r="B9" s="730" t="s">
        <v>581</v>
      </c>
      <c r="C9" s="731">
        <v>0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577</v>
      </c>
      <c r="J9" s="733" t="s">
        <v>1</v>
      </c>
    </row>
    <row r="10" spans="1:10" ht="14.4" customHeight="1" x14ac:dyDescent="0.3">
      <c r="A10" s="729" t="s">
        <v>575</v>
      </c>
      <c r="B10" s="730" t="s">
        <v>582</v>
      </c>
      <c r="C10" s="731">
        <v>382.80042999999989</v>
      </c>
      <c r="D10" s="731">
        <v>422.01500000000004</v>
      </c>
      <c r="E10" s="731"/>
      <c r="F10" s="731">
        <v>516.75000000000011</v>
      </c>
      <c r="G10" s="731">
        <v>420</v>
      </c>
      <c r="H10" s="731">
        <v>96.750000000000114</v>
      </c>
      <c r="I10" s="732">
        <v>1.2303571428571431</v>
      </c>
      <c r="J10" s="733" t="s">
        <v>1</v>
      </c>
    </row>
    <row r="11" spans="1:10" ht="14.4" customHeight="1" x14ac:dyDescent="0.3">
      <c r="A11" s="729" t="s">
        <v>575</v>
      </c>
      <c r="B11" s="730" t="s">
        <v>583</v>
      </c>
      <c r="C11" s="731">
        <v>9.6101299999999998</v>
      </c>
      <c r="D11" s="731">
        <v>12.831970000000002</v>
      </c>
      <c r="E11" s="731"/>
      <c r="F11" s="731">
        <v>0</v>
      </c>
      <c r="G11" s="731">
        <v>13.84759765625</v>
      </c>
      <c r="H11" s="731">
        <v>-13.84759765625</v>
      </c>
      <c r="I11" s="732">
        <v>0</v>
      </c>
      <c r="J11" s="733" t="s">
        <v>1</v>
      </c>
    </row>
    <row r="12" spans="1:10" ht="14.4" customHeight="1" x14ac:dyDescent="0.3">
      <c r="A12" s="729" t="s">
        <v>575</v>
      </c>
      <c r="B12" s="730" t="s">
        <v>584</v>
      </c>
      <c r="C12" s="731">
        <v>0</v>
      </c>
      <c r="D12" s="731">
        <v>101.21414999999999</v>
      </c>
      <c r="E12" s="731"/>
      <c r="F12" s="731">
        <v>0</v>
      </c>
      <c r="G12" s="731">
        <v>97.5</v>
      </c>
      <c r="H12" s="731">
        <v>-97.5</v>
      </c>
      <c r="I12" s="732">
        <v>0</v>
      </c>
      <c r="J12" s="733" t="s">
        <v>1</v>
      </c>
    </row>
    <row r="13" spans="1:10" ht="14.4" customHeight="1" x14ac:dyDescent="0.3">
      <c r="A13" s="729" t="s">
        <v>575</v>
      </c>
      <c r="B13" s="730" t="s">
        <v>585</v>
      </c>
      <c r="C13" s="731">
        <v>212.96298999999996</v>
      </c>
      <c r="D13" s="731">
        <v>233.35168999999993</v>
      </c>
      <c r="E13" s="731"/>
      <c r="F13" s="731">
        <v>345.59841999999992</v>
      </c>
      <c r="G13" s="731">
        <v>277.27338177490236</v>
      </c>
      <c r="H13" s="731">
        <v>68.325038225097558</v>
      </c>
      <c r="I13" s="732">
        <v>1.2464175889792608</v>
      </c>
      <c r="J13" s="733" t="s">
        <v>1</v>
      </c>
    </row>
    <row r="14" spans="1:10" ht="14.4" customHeight="1" x14ac:dyDescent="0.3">
      <c r="A14" s="729" t="s">
        <v>575</v>
      </c>
      <c r="B14" s="730" t="s">
        <v>586</v>
      </c>
      <c r="C14" s="731">
        <v>4.218329999999999</v>
      </c>
      <c r="D14" s="731">
        <v>5.5400700000000009</v>
      </c>
      <c r="E14" s="731"/>
      <c r="F14" s="731">
        <v>27.994799999999998</v>
      </c>
      <c r="G14" s="731">
        <v>11.317438171386717</v>
      </c>
      <c r="H14" s="731">
        <v>16.677361828613279</v>
      </c>
      <c r="I14" s="732">
        <v>2.4735986692445802</v>
      </c>
      <c r="J14" s="733" t="s">
        <v>1</v>
      </c>
    </row>
    <row r="15" spans="1:10" ht="14.4" customHeight="1" x14ac:dyDescent="0.3">
      <c r="A15" s="729" t="s">
        <v>575</v>
      </c>
      <c r="B15" s="730" t="s">
        <v>587</v>
      </c>
      <c r="C15" s="731">
        <v>105.82961999999999</v>
      </c>
      <c r="D15" s="731">
        <v>130.48808</v>
      </c>
      <c r="E15" s="731"/>
      <c r="F15" s="731">
        <v>85.268290000000007</v>
      </c>
      <c r="G15" s="731">
        <v>172.5</v>
      </c>
      <c r="H15" s="731">
        <v>-87.231709999999993</v>
      </c>
      <c r="I15" s="732">
        <v>0.4943089275362319</v>
      </c>
      <c r="J15" s="733" t="s">
        <v>1</v>
      </c>
    </row>
    <row r="16" spans="1:10" ht="14.4" customHeight="1" x14ac:dyDescent="0.3">
      <c r="A16" s="729" t="s">
        <v>575</v>
      </c>
      <c r="B16" s="730" t="s">
        <v>588</v>
      </c>
      <c r="C16" s="731">
        <v>197.92158000000001</v>
      </c>
      <c r="D16" s="731">
        <v>204.98421999999999</v>
      </c>
      <c r="E16" s="731"/>
      <c r="F16" s="731">
        <v>197.76133000000004</v>
      </c>
      <c r="G16" s="731">
        <v>206.25000390625002</v>
      </c>
      <c r="H16" s="731">
        <v>-8.4886739062499714</v>
      </c>
      <c r="I16" s="732">
        <v>0.95884279396131089</v>
      </c>
      <c r="J16" s="733" t="s">
        <v>1</v>
      </c>
    </row>
    <row r="17" spans="1:10" ht="14.4" customHeight="1" x14ac:dyDescent="0.3">
      <c r="A17" s="729" t="s">
        <v>575</v>
      </c>
      <c r="B17" s="730" t="s">
        <v>589</v>
      </c>
      <c r="C17" s="731">
        <v>4093.5982200000008</v>
      </c>
      <c r="D17" s="731">
        <v>4531.60491</v>
      </c>
      <c r="E17" s="731"/>
      <c r="F17" s="731">
        <v>4953.572900000001</v>
      </c>
      <c r="G17" s="731">
        <v>5237.1275820617675</v>
      </c>
      <c r="H17" s="731">
        <v>-283.55468206176647</v>
      </c>
      <c r="I17" s="732">
        <v>0.94585683132238385</v>
      </c>
      <c r="J17" s="733" t="s">
        <v>590</v>
      </c>
    </row>
    <row r="19" spans="1:10" ht="14.4" customHeight="1" x14ac:dyDescent="0.3">
      <c r="A19" s="729" t="s">
        <v>575</v>
      </c>
      <c r="B19" s="730" t="s">
        <v>576</v>
      </c>
      <c r="C19" s="731" t="s">
        <v>577</v>
      </c>
      <c r="D19" s="731" t="s">
        <v>577</v>
      </c>
      <c r="E19" s="731"/>
      <c r="F19" s="731" t="s">
        <v>577</v>
      </c>
      <c r="G19" s="731" t="s">
        <v>577</v>
      </c>
      <c r="H19" s="731" t="s">
        <v>577</v>
      </c>
      <c r="I19" s="732" t="s">
        <v>577</v>
      </c>
      <c r="J19" s="733" t="s">
        <v>73</v>
      </c>
    </row>
    <row r="20" spans="1:10" ht="14.4" customHeight="1" x14ac:dyDescent="0.3">
      <c r="A20" s="729" t="s">
        <v>591</v>
      </c>
      <c r="B20" s="730" t="s">
        <v>592</v>
      </c>
      <c r="C20" s="731" t="s">
        <v>577</v>
      </c>
      <c r="D20" s="731" t="s">
        <v>577</v>
      </c>
      <c r="E20" s="731"/>
      <c r="F20" s="731" t="s">
        <v>577</v>
      </c>
      <c r="G20" s="731" t="s">
        <v>577</v>
      </c>
      <c r="H20" s="731" t="s">
        <v>577</v>
      </c>
      <c r="I20" s="732" t="s">
        <v>577</v>
      </c>
      <c r="J20" s="733" t="s">
        <v>0</v>
      </c>
    </row>
    <row r="21" spans="1:10" ht="14.4" customHeight="1" x14ac:dyDescent="0.3">
      <c r="A21" s="729" t="s">
        <v>591</v>
      </c>
      <c r="B21" s="730" t="s">
        <v>578</v>
      </c>
      <c r="C21" s="731">
        <v>120.59533999999988</v>
      </c>
      <c r="D21" s="731">
        <v>132.02684999999994</v>
      </c>
      <c r="E21" s="731"/>
      <c r="F21" s="731">
        <v>139.25057000000007</v>
      </c>
      <c r="G21" s="731">
        <v>133</v>
      </c>
      <c r="H21" s="731">
        <v>6.2505700000000672</v>
      </c>
      <c r="I21" s="732">
        <v>1.0469967669172937</v>
      </c>
      <c r="J21" s="733" t="s">
        <v>1</v>
      </c>
    </row>
    <row r="22" spans="1:10" ht="14.4" customHeight="1" x14ac:dyDescent="0.3">
      <c r="A22" s="729" t="s">
        <v>591</v>
      </c>
      <c r="B22" s="730" t="s">
        <v>582</v>
      </c>
      <c r="C22" s="731">
        <v>16.469200000000001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577</v>
      </c>
      <c r="J22" s="733" t="s">
        <v>1</v>
      </c>
    </row>
    <row r="23" spans="1:10" ht="14.4" customHeight="1" x14ac:dyDescent="0.3">
      <c r="A23" s="729" t="s">
        <v>591</v>
      </c>
      <c r="B23" s="730" t="s">
        <v>585</v>
      </c>
      <c r="C23" s="731">
        <v>29.826920000000008</v>
      </c>
      <c r="D23" s="731">
        <v>32.775919999999985</v>
      </c>
      <c r="E23" s="731"/>
      <c r="F23" s="731">
        <v>22.886110000000009</v>
      </c>
      <c r="G23" s="731">
        <v>30</v>
      </c>
      <c r="H23" s="731">
        <v>-7.1138899999999907</v>
      </c>
      <c r="I23" s="732">
        <v>0.76287033333333365</v>
      </c>
      <c r="J23" s="733" t="s">
        <v>1</v>
      </c>
    </row>
    <row r="24" spans="1:10" ht="14.4" customHeight="1" x14ac:dyDescent="0.3">
      <c r="A24" s="729" t="s">
        <v>591</v>
      </c>
      <c r="B24" s="730" t="s">
        <v>586</v>
      </c>
      <c r="C24" s="731">
        <v>6.2729999999999994E-2</v>
      </c>
      <c r="D24" s="731">
        <v>0.10485999999999999</v>
      </c>
      <c r="E24" s="731"/>
      <c r="F24" s="731">
        <v>0.28523999999999999</v>
      </c>
      <c r="G24" s="731">
        <v>0</v>
      </c>
      <c r="H24" s="731">
        <v>0.28523999999999999</v>
      </c>
      <c r="I24" s="732" t="s">
        <v>577</v>
      </c>
      <c r="J24" s="733" t="s">
        <v>1</v>
      </c>
    </row>
    <row r="25" spans="1:10" ht="14.4" customHeight="1" x14ac:dyDescent="0.3">
      <c r="A25" s="729" t="s">
        <v>591</v>
      </c>
      <c r="B25" s="730" t="s">
        <v>588</v>
      </c>
      <c r="C25" s="731">
        <v>21.889430000000001</v>
      </c>
      <c r="D25" s="731">
        <v>22.652529999999999</v>
      </c>
      <c r="E25" s="731"/>
      <c r="F25" s="731">
        <v>22.113810000000001</v>
      </c>
      <c r="G25" s="731">
        <v>22</v>
      </c>
      <c r="H25" s="731">
        <v>0.11381000000000085</v>
      </c>
      <c r="I25" s="732">
        <v>1.0051731818181819</v>
      </c>
      <c r="J25" s="733" t="s">
        <v>1</v>
      </c>
    </row>
    <row r="26" spans="1:10" ht="14.4" customHeight="1" x14ac:dyDescent="0.3">
      <c r="A26" s="729" t="s">
        <v>591</v>
      </c>
      <c r="B26" s="730" t="s">
        <v>593</v>
      </c>
      <c r="C26" s="731">
        <v>188.84361999999987</v>
      </c>
      <c r="D26" s="731">
        <v>187.56015999999994</v>
      </c>
      <c r="E26" s="731"/>
      <c r="F26" s="731">
        <v>184.53573000000006</v>
      </c>
      <c r="G26" s="731">
        <v>185</v>
      </c>
      <c r="H26" s="731">
        <v>-0.46426999999994223</v>
      </c>
      <c r="I26" s="732">
        <v>0.99749043243243274</v>
      </c>
      <c r="J26" s="733" t="s">
        <v>594</v>
      </c>
    </row>
    <row r="27" spans="1:10" ht="14.4" customHeight="1" x14ac:dyDescent="0.3">
      <c r="A27" s="729" t="s">
        <v>577</v>
      </c>
      <c r="B27" s="730" t="s">
        <v>577</v>
      </c>
      <c r="C27" s="731" t="s">
        <v>577</v>
      </c>
      <c r="D27" s="731" t="s">
        <v>577</v>
      </c>
      <c r="E27" s="731"/>
      <c r="F27" s="731" t="s">
        <v>577</v>
      </c>
      <c r="G27" s="731" t="s">
        <v>577</v>
      </c>
      <c r="H27" s="731" t="s">
        <v>577</v>
      </c>
      <c r="I27" s="732" t="s">
        <v>577</v>
      </c>
      <c r="J27" s="733" t="s">
        <v>595</v>
      </c>
    </row>
    <row r="28" spans="1:10" ht="14.4" customHeight="1" x14ac:dyDescent="0.3">
      <c r="A28" s="729" t="s">
        <v>596</v>
      </c>
      <c r="B28" s="730" t="s">
        <v>597</v>
      </c>
      <c r="C28" s="731" t="s">
        <v>577</v>
      </c>
      <c r="D28" s="731" t="s">
        <v>577</v>
      </c>
      <c r="E28" s="731"/>
      <c r="F28" s="731" t="s">
        <v>577</v>
      </c>
      <c r="G28" s="731" t="s">
        <v>577</v>
      </c>
      <c r="H28" s="731" t="s">
        <v>577</v>
      </c>
      <c r="I28" s="732" t="s">
        <v>577</v>
      </c>
      <c r="J28" s="733" t="s">
        <v>0</v>
      </c>
    </row>
    <row r="29" spans="1:10" ht="14.4" customHeight="1" x14ac:dyDescent="0.3">
      <c r="A29" s="729" t="s">
        <v>596</v>
      </c>
      <c r="B29" s="730" t="s">
        <v>578</v>
      </c>
      <c r="C29" s="731">
        <v>177.38120999999998</v>
      </c>
      <c r="D29" s="731">
        <v>179.8379700000001</v>
      </c>
      <c r="E29" s="731"/>
      <c r="F29" s="731">
        <v>179.16343999999998</v>
      </c>
      <c r="G29" s="731">
        <v>180</v>
      </c>
      <c r="H29" s="731">
        <v>-0.83656000000001995</v>
      </c>
      <c r="I29" s="732">
        <v>0.99535244444444437</v>
      </c>
      <c r="J29" s="733" t="s">
        <v>1</v>
      </c>
    </row>
    <row r="30" spans="1:10" ht="14.4" customHeight="1" x14ac:dyDescent="0.3">
      <c r="A30" s="729" t="s">
        <v>596</v>
      </c>
      <c r="B30" s="730" t="s">
        <v>580</v>
      </c>
      <c r="C30" s="731">
        <v>0</v>
      </c>
      <c r="D30" s="731">
        <v>0.15336000000000002</v>
      </c>
      <c r="E30" s="731"/>
      <c r="F30" s="731">
        <v>0</v>
      </c>
      <c r="G30" s="731">
        <v>0</v>
      </c>
      <c r="H30" s="731">
        <v>0</v>
      </c>
      <c r="I30" s="732" t="s">
        <v>577</v>
      </c>
      <c r="J30" s="733" t="s">
        <v>1</v>
      </c>
    </row>
    <row r="31" spans="1:10" ht="14.4" customHeight="1" x14ac:dyDescent="0.3">
      <c r="A31" s="729" t="s">
        <v>596</v>
      </c>
      <c r="B31" s="730" t="s">
        <v>585</v>
      </c>
      <c r="C31" s="731">
        <v>35.027629999999995</v>
      </c>
      <c r="D31" s="731">
        <v>33.474770000000014</v>
      </c>
      <c r="E31" s="731"/>
      <c r="F31" s="731">
        <v>62.885659999999966</v>
      </c>
      <c r="G31" s="731">
        <v>40</v>
      </c>
      <c r="H31" s="731">
        <v>22.885659999999966</v>
      </c>
      <c r="I31" s="732">
        <v>1.5721414999999992</v>
      </c>
      <c r="J31" s="733" t="s">
        <v>1</v>
      </c>
    </row>
    <row r="32" spans="1:10" ht="14.4" customHeight="1" x14ac:dyDescent="0.3">
      <c r="A32" s="729" t="s">
        <v>596</v>
      </c>
      <c r="B32" s="730" t="s">
        <v>586</v>
      </c>
      <c r="C32" s="731">
        <v>0</v>
      </c>
      <c r="D32" s="731">
        <v>0.19140000000000001</v>
      </c>
      <c r="E32" s="731"/>
      <c r="F32" s="731">
        <v>0</v>
      </c>
      <c r="G32" s="731">
        <v>0</v>
      </c>
      <c r="H32" s="731">
        <v>0</v>
      </c>
      <c r="I32" s="732" t="s">
        <v>577</v>
      </c>
      <c r="J32" s="733" t="s">
        <v>1</v>
      </c>
    </row>
    <row r="33" spans="1:10" ht="14.4" customHeight="1" x14ac:dyDescent="0.3">
      <c r="A33" s="729" t="s">
        <v>596</v>
      </c>
      <c r="B33" s="730" t="s">
        <v>598</v>
      </c>
      <c r="C33" s="731">
        <v>212.40883999999997</v>
      </c>
      <c r="D33" s="731">
        <v>213.65750000000008</v>
      </c>
      <c r="E33" s="731"/>
      <c r="F33" s="731">
        <v>242.04909999999995</v>
      </c>
      <c r="G33" s="731">
        <v>220</v>
      </c>
      <c r="H33" s="731">
        <v>22.049099999999953</v>
      </c>
      <c r="I33" s="732">
        <v>1.1002231818181816</v>
      </c>
      <c r="J33" s="733" t="s">
        <v>594</v>
      </c>
    </row>
    <row r="34" spans="1:10" ht="14.4" customHeight="1" x14ac:dyDescent="0.3">
      <c r="A34" s="729" t="s">
        <v>577</v>
      </c>
      <c r="B34" s="730" t="s">
        <v>577</v>
      </c>
      <c r="C34" s="731" t="s">
        <v>577</v>
      </c>
      <c r="D34" s="731" t="s">
        <v>577</v>
      </c>
      <c r="E34" s="731"/>
      <c r="F34" s="731" t="s">
        <v>577</v>
      </c>
      <c r="G34" s="731" t="s">
        <v>577</v>
      </c>
      <c r="H34" s="731" t="s">
        <v>577</v>
      </c>
      <c r="I34" s="732" t="s">
        <v>577</v>
      </c>
      <c r="J34" s="733" t="s">
        <v>595</v>
      </c>
    </row>
    <row r="35" spans="1:10" ht="14.4" customHeight="1" x14ac:dyDescent="0.3">
      <c r="A35" s="729" t="s">
        <v>599</v>
      </c>
      <c r="B35" s="730" t="s">
        <v>600</v>
      </c>
      <c r="C35" s="731" t="s">
        <v>577</v>
      </c>
      <c r="D35" s="731" t="s">
        <v>577</v>
      </c>
      <c r="E35" s="731"/>
      <c r="F35" s="731" t="s">
        <v>577</v>
      </c>
      <c r="G35" s="731" t="s">
        <v>577</v>
      </c>
      <c r="H35" s="731" t="s">
        <v>577</v>
      </c>
      <c r="I35" s="732" t="s">
        <v>577</v>
      </c>
      <c r="J35" s="733" t="s">
        <v>0</v>
      </c>
    </row>
    <row r="36" spans="1:10" ht="14.4" customHeight="1" x14ac:dyDescent="0.3">
      <c r="A36" s="729" t="s">
        <v>599</v>
      </c>
      <c r="B36" s="730" t="s">
        <v>578</v>
      </c>
      <c r="C36" s="731">
        <v>2.7903199999999999</v>
      </c>
      <c r="D36" s="731">
        <v>3.0451199999999998</v>
      </c>
      <c r="E36" s="731"/>
      <c r="F36" s="731">
        <v>2.3127399999999998</v>
      </c>
      <c r="G36" s="731">
        <v>2</v>
      </c>
      <c r="H36" s="731">
        <v>0.3127399999999998</v>
      </c>
      <c r="I36" s="732">
        <v>1.1563699999999999</v>
      </c>
      <c r="J36" s="733" t="s">
        <v>1</v>
      </c>
    </row>
    <row r="37" spans="1:10" ht="14.4" customHeight="1" x14ac:dyDescent="0.3">
      <c r="A37" s="729" t="s">
        <v>599</v>
      </c>
      <c r="B37" s="730" t="s">
        <v>587</v>
      </c>
      <c r="C37" s="731">
        <v>105.82961999999999</v>
      </c>
      <c r="D37" s="731">
        <v>130.48808</v>
      </c>
      <c r="E37" s="731"/>
      <c r="F37" s="731">
        <v>85.268290000000007</v>
      </c>
      <c r="G37" s="731">
        <v>173</v>
      </c>
      <c r="H37" s="731">
        <v>-87.731709999999993</v>
      </c>
      <c r="I37" s="732">
        <v>0.4928802890173411</v>
      </c>
      <c r="J37" s="733" t="s">
        <v>1</v>
      </c>
    </row>
    <row r="38" spans="1:10" ht="14.4" customHeight="1" x14ac:dyDescent="0.3">
      <c r="A38" s="729" t="s">
        <v>599</v>
      </c>
      <c r="B38" s="730" t="s">
        <v>601</v>
      </c>
      <c r="C38" s="731">
        <v>108.61993999999999</v>
      </c>
      <c r="D38" s="731">
        <v>133.53319999999999</v>
      </c>
      <c r="E38" s="731"/>
      <c r="F38" s="731">
        <v>87.581030000000013</v>
      </c>
      <c r="G38" s="731">
        <v>175</v>
      </c>
      <c r="H38" s="731">
        <v>-87.418969999999987</v>
      </c>
      <c r="I38" s="732">
        <v>0.50046302857142866</v>
      </c>
      <c r="J38" s="733" t="s">
        <v>594</v>
      </c>
    </row>
    <row r="39" spans="1:10" ht="14.4" customHeight="1" x14ac:dyDescent="0.3">
      <c r="A39" s="729" t="s">
        <v>577</v>
      </c>
      <c r="B39" s="730" t="s">
        <v>577</v>
      </c>
      <c r="C39" s="731" t="s">
        <v>577</v>
      </c>
      <c r="D39" s="731" t="s">
        <v>577</v>
      </c>
      <c r="E39" s="731"/>
      <c r="F39" s="731" t="s">
        <v>577</v>
      </c>
      <c r="G39" s="731" t="s">
        <v>577</v>
      </c>
      <c r="H39" s="731" t="s">
        <v>577</v>
      </c>
      <c r="I39" s="732" t="s">
        <v>577</v>
      </c>
      <c r="J39" s="733" t="s">
        <v>595</v>
      </c>
    </row>
    <row r="40" spans="1:10" ht="14.4" customHeight="1" x14ac:dyDescent="0.3">
      <c r="A40" s="729" t="s">
        <v>602</v>
      </c>
      <c r="B40" s="730" t="s">
        <v>603</v>
      </c>
      <c r="C40" s="731" t="s">
        <v>577</v>
      </c>
      <c r="D40" s="731" t="s">
        <v>577</v>
      </c>
      <c r="E40" s="731"/>
      <c r="F40" s="731" t="s">
        <v>577</v>
      </c>
      <c r="G40" s="731" t="s">
        <v>577</v>
      </c>
      <c r="H40" s="731" t="s">
        <v>577</v>
      </c>
      <c r="I40" s="732" t="s">
        <v>577</v>
      </c>
      <c r="J40" s="733" t="s">
        <v>0</v>
      </c>
    </row>
    <row r="41" spans="1:10" ht="14.4" customHeight="1" x14ac:dyDescent="0.3">
      <c r="A41" s="729" t="s">
        <v>602</v>
      </c>
      <c r="B41" s="730" t="s">
        <v>578</v>
      </c>
      <c r="C41" s="731">
        <v>1656.576520000001</v>
      </c>
      <c r="D41" s="731">
        <v>1687.4604500000005</v>
      </c>
      <c r="E41" s="731"/>
      <c r="F41" s="731">
        <v>1398.5113599999997</v>
      </c>
      <c r="G41" s="731">
        <v>1675</v>
      </c>
      <c r="H41" s="731">
        <v>-276.48864000000026</v>
      </c>
      <c r="I41" s="732">
        <v>0.83493215522388042</v>
      </c>
      <c r="J41" s="733" t="s">
        <v>1</v>
      </c>
    </row>
    <row r="42" spans="1:10" ht="14.4" customHeight="1" x14ac:dyDescent="0.3">
      <c r="A42" s="729" t="s">
        <v>602</v>
      </c>
      <c r="B42" s="730" t="s">
        <v>579</v>
      </c>
      <c r="C42" s="731">
        <v>132.26076999999998</v>
      </c>
      <c r="D42" s="731">
        <v>139.68163000000001</v>
      </c>
      <c r="E42" s="731"/>
      <c r="F42" s="731">
        <v>211.00648999999996</v>
      </c>
      <c r="G42" s="731">
        <v>165</v>
      </c>
      <c r="H42" s="731">
        <v>46.006489999999957</v>
      </c>
      <c r="I42" s="732">
        <v>1.2788272121212119</v>
      </c>
      <c r="J42" s="733" t="s">
        <v>1</v>
      </c>
    </row>
    <row r="43" spans="1:10" ht="14.4" customHeight="1" x14ac:dyDescent="0.3">
      <c r="A43" s="729" t="s">
        <v>602</v>
      </c>
      <c r="B43" s="730" t="s">
        <v>580</v>
      </c>
      <c r="C43" s="731">
        <v>129.14261000000002</v>
      </c>
      <c r="D43" s="731">
        <v>105.49804999999999</v>
      </c>
      <c r="E43" s="731"/>
      <c r="F43" s="731">
        <v>105.02294999999998</v>
      </c>
      <c r="G43" s="731">
        <v>120</v>
      </c>
      <c r="H43" s="731">
        <v>-14.97705000000002</v>
      </c>
      <c r="I43" s="732">
        <v>0.87519124999999987</v>
      </c>
      <c r="J43" s="733" t="s">
        <v>1</v>
      </c>
    </row>
    <row r="44" spans="1:10" ht="14.4" customHeight="1" x14ac:dyDescent="0.3">
      <c r="A44" s="729" t="s">
        <v>602</v>
      </c>
      <c r="B44" s="730" t="s">
        <v>582</v>
      </c>
      <c r="C44" s="731">
        <v>366.33122999999989</v>
      </c>
      <c r="D44" s="731">
        <v>422.01500000000004</v>
      </c>
      <c r="E44" s="731"/>
      <c r="F44" s="731">
        <v>516.75000000000011</v>
      </c>
      <c r="G44" s="731">
        <v>420</v>
      </c>
      <c r="H44" s="731">
        <v>96.750000000000114</v>
      </c>
      <c r="I44" s="732">
        <v>1.2303571428571431</v>
      </c>
      <c r="J44" s="733" t="s">
        <v>1</v>
      </c>
    </row>
    <row r="45" spans="1:10" ht="14.4" customHeight="1" x14ac:dyDescent="0.3">
      <c r="A45" s="729" t="s">
        <v>602</v>
      </c>
      <c r="B45" s="730" t="s">
        <v>584</v>
      </c>
      <c r="C45" s="731">
        <v>0</v>
      </c>
      <c r="D45" s="731">
        <v>101.21414999999999</v>
      </c>
      <c r="E45" s="731"/>
      <c r="F45" s="731">
        <v>0</v>
      </c>
      <c r="G45" s="731">
        <v>98</v>
      </c>
      <c r="H45" s="731">
        <v>-98</v>
      </c>
      <c r="I45" s="732">
        <v>0</v>
      </c>
      <c r="J45" s="733" t="s">
        <v>1</v>
      </c>
    </row>
    <row r="46" spans="1:10" ht="14.4" customHeight="1" x14ac:dyDescent="0.3">
      <c r="A46" s="729" t="s">
        <v>602</v>
      </c>
      <c r="B46" s="730" t="s">
        <v>585</v>
      </c>
      <c r="C46" s="731">
        <v>147.23563999999996</v>
      </c>
      <c r="D46" s="731">
        <v>166.62170999999995</v>
      </c>
      <c r="E46" s="731"/>
      <c r="F46" s="731">
        <v>259.01350999999994</v>
      </c>
      <c r="G46" s="731">
        <v>207</v>
      </c>
      <c r="H46" s="731">
        <v>52.01350999999994</v>
      </c>
      <c r="I46" s="732">
        <v>1.2512729951690817</v>
      </c>
      <c r="J46" s="733" t="s">
        <v>1</v>
      </c>
    </row>
    <row r="47" spans="1:10" ht="14.4" customHeight="1" x14ac:dyDescent="0.3">
      <c r="A47" s="729" t="s">
        <v>602</v>
      </c>
      <c r="B47" s="730" t="s">
        <v>586</v>
      </c>
      <c r="C47" s="731">
        <v>4.1555999999999989</v>
      </c>
      <c r="D47" s="731">
        <v>5.2438100000000007</v>
      </c>
      <c r="E47" s="731"/>
      <c r="F47" s="731">
        <v>27.709559999999996</v>
      </c>
      <c r="G47" s="731">
        <v>11</v>
      </c>
      <c r="H47" s="731">
        <v>16.709559999999996</v>
      </c>
      <c r="I47" s="732">
        <v>2.5190509090909088</v>
      </c>
      <c r="J47" s="733" t="s">
        <v>1</v>
      </c>
    </row>
    <row r="48" spans="1:10" ht="14.4" customHeight="1" x14ac:dyDescent="0.3">
      <c r="A48" s="729" t="s">
        <v>602</v>
      </c>
      <c r="B48" s="730" t="s">
        <v>588</v>
      </c>
      <c r="C48" s="731">
        <v>78.968850000000003</v>
      </c>
      <c r="D48" s="731">
        <v>82.979079999999996</v>
      </c>
      <c r="E48" s="731"/>
      <c r="F48" s="731">
        <v>84.385600000000011</v>
      </c>
      <c r="G48" s="731">
        <v>86</v>
      </c>
      <c r="H48" s="731">
        <v>-1.6143999999999892</v>
      </c>
      <c r="I48" s="732">
        <v>0.98122790697674434</v>
      </c>
      <c r="J48" s="733" t="s">
        <v>1</v>
      </c>
    </row>
    <row r="49" spans="1:10" ht="14.4" customHeight="1" x14ac:dyDescent="0.3">
      <c r="A49" s="729" t="s">
        <v>602</v>
      </c>
      <c r="B49" s="730" t="s">
        <v>604</v>
      </c>
      <c r="C49" s="731">
        <v>2514.6712200000011</v>
      </c>
      <c r="D49" s="731">
        <v>2710.7138800000002</v>
      </c>
      <c r="E49" s="731"/>
      <c r="F49" s="731">
        <v>2602.3994699999994</v>
      </c>
      <c r="G49" s="731">
        <v>2781</v>
      </c>
      <c r="H49" s="731">
        <v>-178.60053000000062</v>
      </c>
      <c r="I49" s="732">
        <v>0.93577830636461679</v>
      </c>
      <c r="J49" s="733" t="s">
        <v>594</v>
      </c>
    </row>
    <row r="50" spans="1:10" ht="14.4" customHeight="1" x14ac:dyDescent="0.3">
      <c r="A50" s="729" t="s">
        <v>577</v>
      </c>
      <c r="B50" s="730" t="s">
        <v>577</v>
      </c>
      <c r="C50" s="731" t="s">
        <v>577</v>
      </c>
      <c r="D50" s="731" t="s">
        <v>577</v>
      </c>
      <c r="E50" s="731"/>
      <c r="F50" s="731" t="s">
        <v>577</v>
      </c>
      <c r="G50" s="731" t="s">
        <v>577</v>
      </c>
      <c r="H50" s="731" t="s">
        <v>577</v>
      </c>
      <c r="I50" s="732" t="s">
        <v>577</v>
      </c>
      <c r="J50" s="733" t="s">
        <v>595</v>
      </c>
    </row>
    <row r="51" spans="1:10" ht="14.4" customHeight="1" x14ac:dyDescent="0.3">
      <c r="A51" s="729" t="s">
        <v>605</v>
      </c>
      <c r="B51" s="730" t="s">
        <v>606</v>
      </c>
      <c r="C51" s="731" t="s">
        <v>577</v>
      </c>
      <c r="D51" s="731" t="s">
        <v>577</v>
      </c>
      <c r="E51" s="731"/>
      <c r="F51" s="731" t="s">
        <v>577</v>
      </c>
      <c r="G51" s="731" t="s">
        <v>577</v>
      </c>
      <c r="H51" s="731" t="s">
        <v>577</v>
      </c>
      <c r="I51" s="732" t="s">
        <v>577</v>
      </c>
      <c r="J51" s="733" t="s">
        <v>0</v>
      </c>
    </row>
    <row r="52" spans="1:10" ht="14.4" customHeight="1" x14ac:dyDescent="0.3">
      <c r="A52" s="729" t="s">
        <v>605</v>
      </c>
      <c r="B52" s="730" t="s">
        <v>578</v>
      </c>
      <c r="C52" s="731">
        <v>961.50837000000001</v>
      </c>
      <c r="D52" s="731">
        <v>1173.4763</v>
      </c>
      <c r="E52" s="731"/>
      <c r="F52" s="731">
        <v>1744.9325100000005</v>
      </c>
      <c r="G52" s="731">
        <v>1763</v>
      </c>
      <c r="H52" s="731">
        <v>-18.067489999999452</v>
      </c>
      <c r="I52" s="732">
        <v>0.98975184912081715</v>
      </c>
      <c r="J52" s="733" t="s">
        <v>1</v>
      </c>
    </row>
    <row r="53" spans="1:10" ht="14.4" customHeight="1" x14ac:dyDescent="0.3">
      <c r="A53" s="729" t="s">
        <v>605</v>
      </c>
      <c r="B53" s="730" t="s">
        <v>581</v>
      </c>
      <c r="C53" s="731">
        <v>0</v>
      </c>
      <c r="D53" s="731">
        <v>0</v>
      </c>
      <c r="E53" s="731"/>
      <c r="F53" s="731">
        <v>0</v>
      </c>
      <c r="G53" s="731">
        <v>0</v>
      </c>
      <c r="H53" s="731">
        <v>0</v>
      </c>
      <c r="I53" s="732" t="s">
        <v>577</v>
      </c>
      <c r="J53" s="733" t="s">
        <v>1</v>
      </c>
    </row>
    <row r="54" spans="1:10" ht="14.4" customHeight="1" x14ac:dyDescent="0.3">
      <c r="A54" s="729" t="s">
        <v>605</v>
      </c>
      <c r="B54" s="730" t="s">
        <v>583</v>
      </c>
      <c r="C54" s="731">
        <v>9.6101299999999998</v>
      </c>
      <c r="D54" s="731">
        <v>12.831970000000002</v>
      </c>
      <c r="E54" s="731"/>
      <c r="F54" s="731">
        <v>0</v>
      </c>
      <c r="G54" s="731">
        <v>14</v>
      </c>
      <c r="H54" s="731">
        <v>-14</v>
      </c>
      <c r="I54" s="732">
        <v>0</v>
      </c>
      <c r="J54" s="733" t="s">
        <v>1</v>
      </c>
    </row>
    <row r="55" spans="1:10" ht="14.4" customHeight="1" x14ac:dyDescent="0.3">
      <c r="A55" s="729" t="s">
        <v>605</v>
      </c>
      <c r="B55" s="730" t="s">
        <v>585</v>
      </c>
      <c r="C55" s="731">
        <v>0.87279999999999991</v>
      </c>
      <c r="D55" s="731">
        <v>0.47928999999999994</v>
      </c>
      <c r="E55" s="731"/>
      <c r="F55" s="731">
        <v>0.81314000000000008</v>
      </c>
      <c r="G55" s="731">
        <v>0</v>
      </c>
      <c r="H55" s="731">
        <v>0.81314000000000008</v>
      </c>
      <c r="I55" s="732" t="s">
        <v>577</v>
      </c>
      <c r="J55" s="733" t="s">
        <v>1</v>
      </c>
    </row>
    <row r="56" spans="1:10" ht="14.4" customHeight="1" x14ac:dyDescent="0.3">
      <c r="A56" s="729" t="s">
        <v>605</v>
      </c>
      <c r="B56" s="730" t="s">
        <v>588</v>
      </c>
      <c r="C56" s="731">
        <v>97.063299999999998</v>
      </c>
      <c r="D56" s="731">
        <v>99.352609999999984</v>
      </c>
      <c r="E56" s="731"/>
      <c r="F56" s="731">
        <v>91.261920000000018</v>
      </c>
      <c r="G56" s="731">
        <v>98</v>
      </c>
      <c r="H56" s="731">
        <v>-6.7380799999999823</v>
      </c>
      <c r="I56" s="732">
        <v>0.93124408163265326</v>
      </c>
      <c r="J56" s="733" t="s">
        <v>1</v>
      </c>
    </row>
    <row r="57" spans="1:10" ht="14.4" customHeight="1" x14ac:dyDescent="0.3">
      <c r="A57" s="729" t="s">
        <v>605</v>
      </c>
      <c r="B57" s="730" t="s">
        <v>607</v>
      </c>
      <c r="C57" s="731">
        <v>1069.0545999999999</v>
      </c>
      <c r="D57" s="731">
        <v>1286.1401699999999</v>
      </c>
      <c r="E57" s="731"/>
      <c r="F57" s="731">
        <v>1837.0075700000004</v>
      </c>
      <c r="G57" s="731">
        <v>1875</v>
      </c>
      <c r="H57" s="731">
        <v>-37.992429999999558</v>
      </c>
      <c r="I57" s="732">
        <v>0.97973737066666688</v>
      </c>
      <c r="J57" s="733" t="s">
        <v>594</v>
      </c>
    </row>
    <row r="58" spans="1:10" ht="14.4" customHeight="1" x14ac:dyDescent="0.3">
      <c r="A58" s="729" t="s">
        <v>577</v>
      </c>
      <c r="B58" s="730" t="s">
        <v>577</v>
      </c>
      <c r="C58" s="731" t="s">
        <v>577</v>
      </c>
      <c r="D58" s="731" t="s">
        <v>577</v>
      </c>
      <c r="E58" s="731"/>
      <c r="F58" s="731" t="s">
        <v>577</v>
      </c>
      <c r="G58" s="731" t="s">
        <v>577</v>
      </c>
      <c r="H58" s="731" t="s">
        <v>577</v>
      </c>
      <c r="I58" s="732" t="s">
        <v>577</v>
      </c>
      <c r="J58" s="733" t="s">
        <v>595</v>
      </c>
    </row>
    <row r="59" spans="1:10" ht="14.4" customHeight="1" x14ac:dyDescent="0.3">
      <c r="A59" s="729" t="s">
        <v>575</v>
      </c>
      <c r="B59" s="730" t="s">
        <v>589</v>
      </c>
      <c r="C59" s="731">
        <v>4093.5982200000003</v>
      </c>
      <c r="D59" s="731">
        <v>4531.6049100000009</v>
      </c>
      <c r="E59" s="731"/>
      <c r="F59" s="731">
        <v>4953.5729000000001</v>
      </c>
      <c r="G59" s="731">
        <v>5237</v>
      </c>
      <c r="H59" s="731">
        <v>-283.42709999999988</v>
      </c>
      <c r="I59" s="732">
        <v>0.94587987397364903</v>
      </c>
      <c r="J59" s="733" t="s">
        <v>590</v>
      </c>
    </row>
  </sheetData>
  <mergeCells count="3">
    <mergeCell ref="F3:I3"/>
    <mergeCell ref="C4:D4"/>
    <mergeCell ref="A1:I1"/>
  </mergeCells>
  <conditionalFormatting sqref="F18 F60:F65537">
    <cfRule type="cellIs" dxfId="75" priority="18" stopIfTrue="1" operator="greaterThan">
      <formula>1</formula>
    </cfRule>
  </conditionalFormatting>
  <conditionalFormatting sqref="H5:H17">
    <cfRule type="expression" dxfId="74" priority="14">
      <formula>$H5&gt;0</formula>
    </cfRule>
  </conditionalFormatting>
  <conditionalFormatting sqref="I5:I17">
    <cfRule type="expression" dxfId="73" priority="15">
      <formula>$I5&gt;1</formula>
    </cfRule>
  </conditionalFormatting>
  <conditionalFormatting sqref="B5:B17">
    <cfRule type="expression" dxfId="72" priority="11">
      <formula>OR($J5="NS",$J5="SumaNS",$J5="Účet")</formula>
    </cfRule>
  </conditionalFormatting>
  <conditionalFormatting sqref="B5:D17 F5:I17">
    <cfRule type="expression" dxfId="71" priority="17">
      <formula>AND($J5&lt;&gt;"",$J5&lt;&gt;"mezeraKL")</formula>
    </cfRule>
  </conditionalFormatting>
  <conditionalFormatting sqref="B5:D17 F5:I17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7 B5:D17">
    <cfRule type="expression" dxfId="69" priority="13">
      <formula>OR($J5="SumaNS",$J5="NS")</formula>
    </cfRule>
  </conditionalFormatting>
  <conditionalFormatting sqref="A5:A17">
    <cfRule type="expression" dxfId="68" priority="9">
      <formula>AND($J5&lt;&gt;"mezeraKL",$J5&lt;&gt;"")</formula>
    </cfRule>
  </conditionalFormatting>
  <conditionalFormatting sqref="A5:A17">
    <cfRule type="expression" dxfId="67" priority="10">
      <formula>AND($J5&lt;&gt;"",$J5&lt;&gt;"mezeraKL")</formula>
    </cfRule>
  </conditionalFormatting>
  <conditionalFormatting sqref="H19:H59">
    <cfRule type="expression" dxfId="66" priority="5">
      <formula>$H19&gt;0</formula>
    </cfRule>
  </conditionalFormatting>
  <conditionalFormatting sqref="A19:A59">
    <cfRule type="expression" dxfId="65" priority="2">
      <formula>AND($J19&lt;&gt;"mezeraKL",$J19&lt;&gt;"")</formula>
    </cfRule>
  </conditionalFormatting>
  <conditionalFormatting sqref="I19:I59">
    <cfRule type="expression" dxfId="64" priority="6">
      <formula>$I19&gt;1</formula>
    </cfRule>
  </conditionalFormatting>
  <conditionalFormatting sqref="B19:B59">
    <cfRule type="expression" dxfId="63" priority="1">
      <formula>OR($J19="NS",$J19="SumaNS",$J19="Účet")</formula>
    </cfRule>
  </conditionalFormatting>
  <conditionalFormatting sqref="A19:D59 F19:I59">
    <cfRule type="expression" dxfId="62" priority="8">
      <formula>AND($J19&lt;&gt;"",$J19&lt;&gt;"mezeraKL")</formula>
    </cfRule>
  </conditionalFormatting>
  <conditionalFormatting sqref="B19:D59 F19:I59">
    <cfRule type="expression" dxfId="61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59 F19:I59">
    <cfRule type="expression" dxfId="60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329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281.11551467006666</v>
      </c>
      <c r="M3" s="203">
        <f>SUBTOTAL(9,M5:M1048576)</f>
        <v>16542.399999999994</v>
      </c>
      <c r="N3" s="204">
        <f>SUBTOTAL(9,N5:N1048576)</f>
        <v>4650325.2898781095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575</v>
      </c>
      <c r="B5" s="741" t="s">
        <v>576</v>
      </c>
      <c r="C5" s="742" t="s">
        <v>591</v>
      </c>
      <c r="D5" s="743" t="s">
        <v>592</v>
      </c>
      <c r="E5" s="744">
        <v>50113001</v>
      </c>
      <c r="F5" s="743" t="s">
        <v>608</v>
      </c>
      <c r="G5" s="742" t="s">
        <v>609</v>
      </c>
      <c r="H5" s="742">
        <v>100362</v>
      </c>
      <c r="I5" s="742">
        <v>362</v>
      </c>
      <c r="J5" s="742" t="s">
        <v>610</v>
      </c>
      <c r="K5" s="742" t="s">
        <v>611</v>
      </c>
      <c r="L5" s="745">
        <v>86.734999999999985</v>
      </c>
      <c r="M5" s="745">
        <v>2</v>
      </c>
      <c r="N5" s="746">
        <v>173.46999999999997</v>
      </c>
    </row>
    <row r="6" spans="1:14" ht="14.4" customHeight="1" x14ac:dyDescent="0.3">
      <c r="A6" s="747" t="s">
        <v>575</v>
      </c>
      <c r="B6" s="748" t="s">
        <v>576</v>
      </c>
      <c r="C6" s="749" t="s">
        <v>591</v>
      </c>
      <c r="D6" s="750" t="s">
        <v>592</v>
      </c>
      <c r="E6" s="751">
        <v>50113001</v>
      </c>
      <c r="F6" s="750" t="s">
        <v>608</v>
      </c>
      <c r="G6" s="749" t="s">
        <v>609</v>
      </c>
      <c r="H6" s="749">
        <v>990178</v>
      </c>
      <c r="I6" s="749">
        <v>0</v>
      </c>
      <c r="J6" s="749" t="s">
        <v>612</v>
      </c>
      <c r="K6" s="749" t="s">
        <v>577</v>
      </c>
      <c r="L6" s="752">
        <v>54.859999999999992</v>
      </c>
      <c r="M6" s="752">
        <v>2</v>
      </c>
      <c r="N6" s="753">
        <v>109.71999999999998</v>
      </c>
    </row>
    <row r="7" spans="1:14" ht="14.4" customHeight="1" x14ac:dyDescent="0.3">
      <c r="A7" s="747" t="s">
        <v>575</v>
      </c>
      <c r="B7" s="748" t="s">
        <v>576</v>
      </c>
      <c r="C7" s="749" t="s">
        <v>591</v>
      </c>
      <c r="D7" s="750" t="s">
        <v>592</v>
      </c>
      <c r="E7" s="751">
        <v>50113001</v>
      </c>
      <c r="F7" s="750" t="s">
        <v>608</v>
      </c>
      <c r="G7" s="749" t="s">
        <v>609</v>
      </c>
      <c r="H7" s="749">
        <v>202701</v>
      </c>
      <c r="I7" s="749">
        <v>202701</v>
      </c>
      <c r="J7" s="749" t="s">
        <v>613</v>
      </c>
      <c r="K7" s="749" t="s">
        <v>614</v>
      </c>
      <c r="L7" s="752">
        <v>131.11000000000007</v>
      </c>
      <c r="M7" s="752">
        <v>1</v>
      </c>
      <c r="N7" s="753">
        <v>131.11000000000007</v>
      </c>
    </row>
    <row r="8" spans="1:14" ht="14.4" customHeight="1" x14ac:dyDescent="0.3">
      <c r="A8" s="747" t="s">
        <v>575</v>
      </c>
      <c r="B8" s="748" t="s">
        <v>576</v>
      </c>
      <c r="C8" s="749" t="s">
        <v>591</v>
      </c>
      <c r="D8" s="750" t="s">
        <v>592</v>
      </c>
      <c r="E8" s="751">
        <v>50113001</v>
      </c>
      <c r="F8" s="750" t="s">
        <v>608</v>
      </c>
      <c r="G8" s="749" t="s">
        <v>609</v>
      </c>
      <c r="H8" s="749">
        <v>845008</v>
      </c>
      <c r="I8" s="749">
        <v>107806</v>
      </c>
      <c r="J8" s="749" t="s">
        <v>613</v>
      </c>
      <c r="K8" s="749" t="s">
        <v>615</v>
      </c>
      <c r="L8" s="752">
        <v>61.76493049264301</v>
      </c>
      <c r="M8" s="752">
        <v>16</v>
      </c>
      <c r="N8" s="753">
        <v>988.23888788228817</v>
      </c>
    </row>
    <row r="9" spans="1:14" ht="14.4" customHeight="1" x14ac:dyDescent="0.3">
      <c r="A9" s="747" t="s">
        <v>575</v>
      </c>
      <c r="B9" s="748" t="s">
        <v>576</v>
      </c>
      <c r="C9" s="749" t="s">
        <v>591</v>
      </c>
      <c r="D9" s="750" t="s">
        <v>592</v>
      </c>
      <c r="E9" s="751">
        <v>50113001</v>
      </c>
      <c r="F9" s="750" t="s">
        <v>608</v>
      </c>
      <c r="G9" s="749" t="s">
        <v>609</v>
      </c>
      <c r="H9" s="749">
        <v>167547</v>
      </c>
      <c r="I9" s="749">
        <v>67547</v>
      </c>
      <c r="J9" s="749" t="s">
        <v>616</v>
      </c>
      <c r="K9" s="749" t="s">
        <v>617</v>
      </c>
      <c r="L9" s="752">
        <v>46.994285714285709</v>
      </c>
      <c r="M9" s="752">
        <v>7</v>
      </c>
      <c r="N9" s="753">
        <v>328.96</v>
      </c>
    </row>
    <row r="10" spans="1:14" ht="14.4" customHeight="1" x14ac:dyDescent="0.3">
      <c r="A10" s="747" t="s">
        <v>575</v>
      </c>
      <c r="B10" s="748" t="s">
        <v>576</v>
      </c>
      <c r="C10" s="749" t="s">
        <v>591</v>
      </c>
      <c r="D10" s="750" t="s">
        <v>592</v>
      </c>
      <c r="E10" s="751">
        <v>50113001</v>
      </c>
      <c r="F10" s="750" t="s">
        <v>608</v>
      </c>
      <c r="G10" s="749" t="s">
        <v>609</v>
      </c>
      <c r="H10" s="749">
        <v>196610</v>
      </c>
      <c r="I10" s="749">
        <v>96610</v>
      </c>
      <c r="J10" s="749" t="s">
        <v>618</v>
      </c>
      <c r="K10" s="749" t="s">
        <v>619</v>
      </c>
      <c r="L10" s="752">
        <v>46.389999999999993</v>
      </c>
      <c r="M10" s="752">
        <v>2</v>
      </c>
      <c r="N10" s="753">
        <v>92.779999999999987</v>
      </c>
    </row>
    <row r="11" spans="1:14" ht="14.4" customHeight="1" x14ac:dyDescent="0.3">
      <c r="A11" s="747" t="s">
        <v>575</v>
      </c>
      <c r="B11" s="748" t="s">
        <v>576</v>
      </c>
      <c r="C11" s="749" t="s">
        <v>591</v>
      </c>
      <c r="D11" s="750" t="s">
        <v>592</v>
      </c>
      <c r="E11" s="751">
        <v>50113001</v>
      </c>
      <c r="F11" s="750" t="s">
        <v>608</v>
      </c>
      <c r="G11" s="749" t="s">
        <v>609</v>
      </c>
      <c r="H11" s="749">
        <v>847974</v>
      </c>
      <c r="I11" s="749">
        <v>125525</v>
      </c>
      <c r="J11" s="749" t="s">
        <v>620</v>
      </c>
      <c r="K11" s="749" t="s">
        <v>621</v>
      </c>
      <c r="L11" s="752">
        <v>45.849999999999994</v>
      </c>
      <c r="M11" s="752">
        <v>3</v>
      </c>
      <c r="N11" s="753">
        <v>137.54999999999998</v>
      </c>
    </row>
    <row r="12" spans="1:14" ht="14.4" customHeight="1" x14ac:dyDescent="0.3">
      <c r="A12" s="747" t="s">
        <v>575</v>
      </c>
      <c r="B12" s="748" t="s">
        <v>576</v>
      </c>
      <c r="C12" s="749" t="s">
        <v>591</v>
      </c>
      <c r="D12" s="750" t="s">
        <v>592</v>
      </c>
      <c r="E12" s="751">
        <v>50113001</v>
      </c>
      <c r="F12" s="750" t="s">
        <v>608</v>
      </c>
      <c r="G12" s="749" t="s">
        <v>609</v>
      </c>
      <c r="H12" s="749">
        <v>208456</v>
      </c>
      <c r="I12" s="749">
        <v>208456</v>
      </c>
      <c r="J12" s="749" t="s">
        <v>622</v>
      </c>
      <c r="K12" s="749" t="s">
        <v>623</v>
      </c>
      <c r="L12" s="752">
        <v>738.54</v>
      </c>
      <c r="M12" s="752">
        <v>0.05</v>
      </c>
      <c r="N12" s="753">
        <v>36.927</v>
      </c>
    </row>
    <row r="13" spans="1:14" ht="14.4" customHeight="1" x14ac:dyDescent="0.3">
      <c r="A13" s="747" t="s">
        <v>575</v>
      </c>
      <c r="B13" s="748" t="s">
        <v>576</v>
      </c>
      <c r="C13" s="749" t="s">
        <v>591</v>
      </c>
      <c r="D13" s="750" t="s">
        <v>592</v>
      </c>
      <c r="E13" s="751">
        <v>50113001</v>
      </c>
      <c r="F13" s="750" t="s">
        <v>608</v>
      </c>
      <c r="G13" s="749" t="s">
        <v>609</v>
      </c>
      <c r="H13" s="749">
        <v>173389</v>
      </c>
      <c r="I13" s="749">
        <v>173389</v>
      </c>
      <c r="J13" s="749" t="s">
        <v>624</v>
      </c>
      <c r="K13" s="749" t="s">
        <v>625</v>
      </c>
      <c r="L13" s="752">
        <v>753.28</v>
      </c>
      <c r="M13" s="752">
        <v>1</v>
      </c>
      <c r="N13" s="753">
        <v>753.28</v>
      </c>
    </row>
    <row r="14" spans="1:14" ht="14.4" customHeight="1" x14ac:dyDescent="0.3">
      <c r="A14" s="747" t="s">
        <v>575</v>
      </c>
      <c r="B14" s="748" t="s">
        <v>576</v>
      </c>
      <c r="C14" s="749" t="s">
        <v>591</v>
      </c>
      <c r="D14" s="750" t="s">
        <v>592</v>
      </c>
      <c r="E14" s="751">
        <v>50113001</v>
      </c>
      <c r="F14" s="750" t="s">
        <v>608</v>
      </c>
      <c r="G14" s="749" t="s">
        <v>609</v>
      </c>
      <c r="H14" s="749">
        <v>169743</v>
      </c>
      <c r="I14" s="749">
        <v>69743</v>
      </c>
      <c r="J14" s="749" t="s">
        <v>626</v>
      </c>
      <c r="K14" s="749" t="s">
        <v>627</v>
      </c>
      <c r="L14" s="752">
        <v>37.659999999999997</v>
      </c>
      <c r="M14" s="752">
        <v>60</v>
      </c>
      <c r="N14" s="753">
        <v>2259.6</v>
      </c>
    </row>
    <row r="15" spans="1:14" ht="14.4" customHeight="1" x14ac:dyDescent="0.3">
      <c r="A15" s="747" t="s">
        <v>575</v>
      </c>
      <c r="B15" s="748" t="s">
        <v>576</v>
      </c>
      <c r="C15" s="749" t="s">
        <v>591</v>
      </c>
      <c r="D15" s="750" t="s">
        <v>592</v>
      </c>
      <c r="E15" s="751">
        <v>50113001</v>
      </c>
      <c r="F15" s="750" t="s">
        <v>608</v>
      </c>
      <c r="G15" s="749" t="s">
        <v>577</v>
      </c>
      <c r="H15" s="749">
        <v>132853</v>
      </c>
      <c r="I15" s="749">
        <v>132853</v>
      </c>
      <c r="J15" s="749" t="s">
        <v>628</v>
      </c>
      <c r="K15" s="749" t="s">
        <v>629</v>
      </c>
      <c r="L15" s="752">
        <v>103.31999999999998</v>
      </c>
      <c r="M15" s="752">
        <v>1</v>
      </c>
      <c r="N15" s="753">
        <v>103.31999999999998</v>
      </c>
    </row>
    <row r="16" spans="1:14" ht="14.4" customHeight="1" x14ac:dyDescent="0.3">
      <c r="A16" s="747" t="s">
        <v>575</v>
      </c>
      <c r="B16" s="748" t="s">
        <v>576</v>
      </c>
      <c r="C16" s="749" t="s">
        <v>591</v>
      </c>
      <c r="D16" s="750" t="s">
        <v>592</v>
      </c>
      <c r="E16" s="751">
        <v>50113001</v>
      </c>
      <c r="F16" s="750" t="s">
        <v>608</v>
      </c>
      <c r="G16" s="749" t="s">
        <v>630</v>
      </c>
      <c r="H16" s="749">
        <v>112891</v>
      </c>
      <c r="I16" s="749">
        <v>12891</v>
      </c>
      <c r="J16" s="749" t="s">
        <v>628</v>
      </c>
      <c r="K16" s="749" t="s">
        <v>631</v>
      </c>
      <c r="L16" s="752">
        <v>58.562222222222232</v>
      </c>
      <c r="M16" s="752">
        <v>9</v>
      </c>
      <c r="N16" s="753">
        <v>527.06000000000006</v>
      </c>
    </row>
    <row r="17" spans="1:14" ht="14.4" customHeight="1" x14ac:dyDescent="0.3">
      <c r="A17" s="747" t="s">
        <v>575</v>
      </c>
      <c r="B17" s="748" t="s">
        <v>576</v>
      </c>
      <c r="C17" s="749" t="s">
        <v>591</v>
      </c>
      <c r="D17" s="750" t="s">
        <v>592</v>
      </c>
      <c r="E17" s="751">
        <v>50113001</v>
      </c>
      <c r="F17" s="750" t="s">
        <v>608</v>
      </c>
      <c r="G17" s="749" t="s">
        <v>630</v>
      </c>
      <c r="H17" s="749">
        <v>112892</v>
      </c>
      <c r="I17" s="749">
        <v>12892</v>
      </c>
      <c r="J17" s="749" t="s">
        <v>628</v>
      </c>
      <c r="K17" s="749" t="s">
        <v>629</v>
      </c>
      <c r="L17" s="752">
        <v>104.35000000000002</v>
      </c>
      <c r="M17" s="752">
        <v>1</v>
      </c>
      <c r="N17" s="753">
        <v>104.35000000000002</v>
      </c>
    </row>
    <row r="18" spans="1:14" ht="14.4" customHeight="1" x14ac:dyDescent="0.3">
      <c r="A18" s="747" t="s">
        <v>575</v>
      </c>
      <c r="B18" s="748" t="s">
        <v>576</v>
      </c>
      <c r="C18" s="749" t="s">
        <v>591</v>
      </c>
      <c r="D18" s="750" t="s">
        <v>592</v>
      </c>
      <c r="E18" s="751">
        <v>50113001</v>
      </c>
      <c r="F18" s="750" t="s">
        <v>608</v>
      </c>
      <c r="G18" s="749" t="s">
        <v>609</v>
      </c>
      <c r="H18" s="749">
        <v>162315</v>
      </c>
      <c r="I18" s="749">
        <v>62315</v>
      </c>
      <c r="J18" s="749" t="s">
        <v>632</v>
      </c>
      <c r="K18" s="749" t="s">
        <v>633</v>
      </c>
      <c r="L18" s="752">
        <v>74.870000000000019</v>
      </c>
      <c r="M18" s="752">
        <v>1</v>
      </c>
      <c r="N18" s="753">
        <v>74.870000000000019</v>
      </c>
    </row>
    <row r="19" spans="1:14" ht="14.4" customHeight="1" x14ac:dyDescent="0.3">
      <c r="A19" s="747" t="s">
        <v>575</v>
      </c>
      <c r="B19" s="748" t="s">
        <v>576</v>
      </c>
      <c r="C19" s="749" t="s">
        <v>591</v>
      </c>
      <c r="D19" s="750" t="s">
        <v>592</v>
      </c>
      <c r="E19" s="751">
        <v>50113001</v>
      </c>
      <c r="F19" s="750" t="s">
        <v>608</v>
      </c>
      <c r="G19" s="749" t="s">
        <v>609</v>
      </c>
      <c r="H19" s="749">
        <v>196620</v>
      </c>
      <c r="I19" s="749">
        <v>96620</v>
      </c>
      <c r="J19" s="749" t="s">
        <v>634</v>
      </c>
      <c r="K19" s="749" t="s">
        <v>635</v>
      </c>
      <c r="L19" s="752">
        <v>168.33333333333334</v>
      </c>
      <c r="M19" s="752">
        <v>3</v>
      </c>
      <c r="N19" s="753">
        <v>505</v>
      </c>
    </row>
    <row r="20" spans="1:14" ht="14.4" customHeight="1" x14ac:dyDescent="0.3">
      <c r="A20" s="747" t="s">
        <v>575</v>
      </c>
      <c r="B20" s="748" t="s">
        <v>576</v>
      </c>
      <c r="C20" s="749" t="s">
        <v>591</v>
      </c>
      <c r="D20" s="750" t="s">
        <v>592</v>
      </c>
      <c r="E20" s="751">
        <v>50113001</v>
      </c>
      <c r="F20" s="750" t="s">
        <v>608</v>
      </c>
      <c r="G20" s="749" t="s">
        <v>609</v>
      </c>
      <c r="H20" s="749">
        <v>203954</v>
      </c>
      <c r="I20" s="749">
        <v>203954</v>
      </c>
      <c r="J20" s="749" t="s">
        <v>636</v>
      </c>
      <c r="K20" s="749" t="s">
        <v>637</v>
      </c>
      <c r="L20" s="752">
        <v>96.134545454545432</v>
      </c>
      <c r="M20" s="752">
        <v>11</v>
      </c>
      <c r="N20" s="753">
        <v>1057.4799999999998</v>
      </c>
    </row>
    <row r="21" spans="1:14" ht="14.4" customHeight="1" x14ac:dyDescent="0.3">
      <c r="A21" s="747" t="s">
        <v>575</v>
      </c>
      <c r="B21" s="748" t="s">
        <v>576</v>
      </c>
      <c r="C21" s="749" t="s">
        <v>591</v>
      </c>
      <c r="D21" s="750" t="s">
        <v>592</v>
      </c>
      <c r="E21" s="751">
        <v>50113001</v>
      </c>
      <c r="F21" s="750" t="s">
        <v>608</v>
      </c>
      <c r="G21" s="749" t="s">
        <v>609</v>
      </c>
      <c r="H21" s="749">
        <v>171571</v>
      </c>
      <c r="I21" s="749">
        <v>171571</v>
      </c>
      <c r="J21" s="749" t="s">
        <v>638</v>
      </c>
      <c r="K21" s="749" t="s">
        <v>639</v>
      </c>
      <c r="L21" s="752">
        <v>60.17</v>
      </c>
      <c r="M21" s="752">
        <v>1</v>
      </c>
      <c r="N21" s="753">
        <v>60.17</v>
      </c>
    </row>
    <row r="22" spans="1:14" ht="14.4" customHeight="1" x14ac:dyDescent="0.3">
      <c r="A22" s="747" t="s">
        <v>575</v>
      </c>
      <c r="B22" s="748" t="s">
        <v>576</v>
      </c>
      <c r="C22" s="749" t="s">
        <v>591</v>
      </c>
      <c r="D22" s="750" t="s">
        <v>592</v>
      </c>
      <c r="E22" s="751">
        <v>50113001</v>
      </c>
      <c r="F22" s="750" t="s">
        <v>608</v>
      </c>
      <c r="G22" s="749" t="s">
        <v>630</v>
      </c>
      <c r="H22" s="749">
        <v>110252</v>
      </c>
      <c r="I22" s="749">
        <v>10252</v>
      </c>
      <c r="J22" s="749" t="s">
        <v>640</v>
      </c>
      <c r="K22" s="749" t="s">
        <v>641</v>
      </c>
      <c r="L22" s="752">
        <v>82.821249999999992</v>
      </c>
      <c r="M22" s="752">
        <v>8</v>
      </c>
      <c r="N22" s="753">
        <v>662.56999999999994</v>
      </c>
    </row>
    <row r="23" spans="1:14" ht="14.4" customHeight="1" x14ac:dyDescent="0.3">
      <c r="A23" s="747" t="s">
        <v>575</v>
      </c>
      <c r="B23" s="748" t="s">
        <v>576</v>
      </c>
      <c r="C23" s="749" t="s">
        <v>591</v>
      </c>
      <c r="D23" s="750" t="s">
        <v>592</v>
      </c>
      <c r="E23" s="751">
        <v>50113001</v>
      </c>
      <c r="F23" s="750" t="s">
        <v>608</v>
      </c>
      <c r="G23" s="749" t="s">
        <v>630</v>
      </c>
      <c r="H23" s="749">
        <v>117425</v>
      </c>
      <c r="I23" s="749">
        <v>17425</v>
      </c>
      <c r="J23" s="749" t="s">
        <v>642</v>
      </c>
      <c r="K23" s="749" t="s">
        <v>643</v>
      </c>
      <c r="L23" s="752">
        <v>19.930000000000003</v>
      </c>
      <c r="M23" s="752">
        <v>3</v>
      </c>
      <c r="N23" s="753">
        <v>59.790000000000013</v>
      </c>
    </row>
    <row r="24" spans="1:14" ht="14.4" customHeight="1" x14ac:dyDescent="0.3">
      <c r="A24" s="747" t="s">
        <v>575</v>
      </c>
      <c r="B24" s="748" t="s">
        <v>576</v>
      </c>
      <c r="C24" s="749" t="s">
        <v>591</v>
      </c>
      <c r="D24" s="750" t="s">
        <v>592</v>
      </c>
      <c r="E24" s="751">
        <v>50113001</v>
      </c>
      <c r="F24" s="750" t="s">
        <v>608</v>
      </c>
      <c r="G24" s="749" t="s">
        <v>609</v>
      </c>
      <c r="H24" s="749">
        <v>156993</v>
      </c>
      <c r="I24" s="749">
        <v>56993</v>
      </c>
      <c r="J24" s="749" t="s">
        <v>644</v>
      </c>
      <c r="K24" s="749" t="s">
        <v>645</v>
      </c>
      <c r="L24" s="752">
        <v>73.489959742171322</v>
      </c>
      <c r="M24" s="752">
        <v>3</v>
      </c>
      <c r="N24" s="753">
        <v>220.46987922651397</v>
      </c>
    </row>
    <row r="25" spans="1:14" ht="14.4" customHeight="1" x14ac:dyDescent="0.3">
      <c r="A25" s="747" t="s">
        <v>575</v>
      </c>
      <c r="B25" s="748" t="s">
        <v>576</v>
      </c>
      <c r="C25" s="749" t="s">
        <v>591</v>
      </c>
      <c r="D25" s="750" t="s">
        <v>592</v>
      </c>
      <c r="E25" s="751">
        <v>50113001</v>
      </c>
      <c r="F25" s="750" t="s">
        <v>608</v>
      </c>
      <c r="G25" s="749" t="s">
        <v>630</v>
      </c>
      <c r="H25" s="749">
        <v>214435</v>
      </c>
      <c r="I25" s="749">
        <v>214435</v>
      </c>
      <c r="J25" s="749" t="s">
        <v>646</v>
      </c>
      <c r="K25" s="749" t="s">
        <v>647</v>
      </c>
      <c r="L25" s="752">
        <v>96.631999999999977</v>
      </c>
      <c r="M25" s="752">
        <v>10</v>
      </c>
      <c r="N25" s="753">
        <v>966.31999999999971</v>
      </c>
    </row>
    <row r="26" spans="1:14" ht="14.4" customHeight="1" x14ac:dyDescent="0.3">
      <c r="A26" s="747" t="s">
        <v>575</v>
      </c>
      <c r="B26" s="748" t="s">
        <v>576</v>
      </c>
      <c r="C26" s="749" t="s">
        <v>591</v>
      </c>
      <c r="D26" s="750" t="s">
        <v>592</v>
      </c>
      <c r="E26" s="751">
        <v>50113001</v>
      </c>
      <c r="F26" s="750" t="s">
        <v>608</v>
      </c>
      <c r="G26" s="749" t="s">
        <v>630</v>
      </c>
      <c r="H26" s="749">
        <v>214427</v>
      </c>
      <c r="I26" s="749">
        <v>214427</v>
      </c>
      <c r="J26" s="749" t="s">
        <v>648</v>
      </c>
      <c r="K26" s="749" t="s">
        <v>649</v>
      </c>
      <c r="L26" s="752">
        <v>67.405000000000001</v>
      </c>
      <c r="M26" s="752">
        <v>14</v>
      </c>
      <c r="N26" s="753">
        <v>943.67</v>
      </c>
    </row>
    <row r="27" spans="1:14" ht="14.4" customHeight="1" x14ac:dyDescent="0.3">
      <c r="A27" s="747" t="s">
        <v>575</v>
      </c>
      <c r="B27" s="748" t="s">
        <v>576</v>
      </c>
      <c r="C27" s="749" t="s">
        <v>591</v>
      </c>
      <c r="D27" s="750" t="s">
        <v>592</v>
      </c>
      <c r="E27" s="751">
        <v>50113001</v>
      </c>
      <c r="F27" s="750" t="s">
        <v>608</v>
      </c>
      <c r="G27" s="749" t="s">
        <v>609</v>
      </c>
      <c r="H27" s="749">
        <v>193104</v>
      </c>
      <c r="I27" s="749">
        <v>93104</v>
      </c>
      <c r="J27" s="749" t="s">
        <v>650</v>
      </c>
      <c r="K27" s="749" t="s">
        <v>651</v>
      </c>
      <c r="L27" s="752">
        <v>47.649999999999991</v>
      </c>
      <c r="M27" s="752">
        <v>1</v>
      </c>
      <c r="N27" s="753">
        <v>47.649999999999991</v>
      </c>
    </row>
    <row r="28" spans="1:14" ht="14.4" customHeight="1" x14ac:dyDescent="0.3">
      <c r="A28" s="747" t="s">
        <v>575</v>
      </c>
      <c r="B28" s="748" t="s">
        <v>576</v>
      </c>
      <c r="C28" s="749" t="s">
        <v>591</v>
      </c>
      <c r="D28" s="750" t="s">
        <v>592</v>
      </c>
      <c r="E28" s="751">
        <v>50113001</v>
      </c>
      <c r="F28" s="750" t="s">
        <v>608</v>
      </c>
      <c r="G28" s="749" t="s">
        <v>609</v>
      </c>
      <c r="H28" s="749">
        <v>988310</v>
      </c>
      <c r="I28" s="749">
        <v>0</v>
      </c>
      <c r="J28" s="749" t="s">
        <v>652</v>
      </c>
      <c r="K28" s="749" t="s">
        <v>577</v>
      </c>
      <c r="L28" s="752">
        <v>96.494285714285709</v>
      </c>
      <c r="M28" s="752">
        <v>7</v>
      </c>
      <c r="N28" s="753">
        <v>675.45999999999992</v>
      </c>
    </row>
    <row r="29" spans="1:14" ht="14.4" customHeight="1" x14ac:dyDescent="0.3">
      <c r="A29" s="747" t="s">
        <v>575</v>
      </c>
      <c r="B29" s="748" t="s">
        <v>576</v>
      </c>
      <c r="C29" s="749" t="s">
        <v>591</v>
      </c>
      <c r="D29" s="750" t="s">
        <v>592</v>
      </c>
      <c r="E29" s="751">
        <v>50113001</v>
      </c>
      <c r="F29" s="750" t="s">
        <v>608</v>
      </c>
      <c r="G29" s="749" t="s">
        <v>609</v>
      </c>
      <c r="H29" s="749">
        <v>197522</v>
      </c>
      <c r="I29" s="749">
        <v>97522</v>
      </c>
      <c r="J29" s="749" t="s">
        <v>653</v>
      </c>
      <c r="K29" s="749" t="s">
        <v>654</v>
      </c>
      <c r="L29" s="752">
        <v>159.21000000000004</v>
      </c>
      <c r="M29" s="752">
        <v>1</v>
      </c>
      <c r="N29" s="753">
        <v>159.21000000000004</v>
      </c>
    </row>
    <row r="30" spans="1:14" ht="14.4" customHeight="1" x14ac:dyDescent="0.3">
      <c r="A30" s="747" t="s">
        <v>575</v>
      </c>
      <c r="B30" s="748" t="s">
        <v>576</v>
      </c>
      <c r="C30" s="749" t="s">
        <v>591</v>
      </c>
      <c r="D30" s="750" t="s">
        <v>592</v>
      </c>
      <c r="E30" s="751">
        <v>50113001</v>
      </c>
      <c r="F30" s="750" t="s">
        <v>608</v>
      </c>
      <c r="G30" s="749" t="s">
        <v>609</v>
      </c>
      <c r="H30" s="749">
        <v>184090</v>
      </c>
      <c r="I30" s="749">
        <v>84090</v>
      </c>
      <c r="J30" s="749" t="s">
        <v>655</v>
      </c>
      <c r="K30" s="749" t="s">
        <v>656</v>
      </c>
      <c r="L30" s="752">
        <v>60.139949996238329</v>
      </c>
      <c r="M30" s="752">
        <v>14</v>
      </c>
      <c r="N30" s="753">
        <v>841.9592999473366</v>
      </c>
    </row>
    <row r="31" spans="1:14" ht="14.4" customHeight="1" x14ac:dyDescent="0.3">
      <c r="A31" s="747" t="s">
        <v>575</v>
      </c>
      <c r="B31" s="748" t="s">
        <v>576</v>
      </c>
      <c r="C31" s="749" t="s">
        <v>591</v>
      </c>
      <c r="D31" s="750" t="s">
        <v>592</v>
      </c>
      <c r="E31" s="751">
        <v>50113001</v>
      </c>
      <c r="F31" s="750" t="s">
        <v>608</v>
      </c>
      <c r="G31" s="749" t="s">
        <v>609</v>
      </c>
      <c r="H31" s="749">
        <v>102477</v>
      </c>
      <c r="I31" s="749">
        <v>2477</v>
      </c>
      <c r="J31" s="749" t="s">
        <v>657</v>
      </c>
      <c r="K31" s="749" t="s">
        <v>658</v>
      </c>
      <c r="L31" s="752">
        <v>40.202000000000012</v>
      </c>
      <c r="M31" s="752">
        <v>10</v>
      </c>
      <c r="N31" s="753">
        <v>402.0200000000001</v>
      </c>
    </row>
    <row r="32" spans="1:14" ht="14.4" customHeight="1" x14ac:dyDescent="0.3">
      <c r="A32" s="747" t="s">
        <v>575</v>
      </c>
      <c r="B32" s="748" t="s">
        <v>576</v>
      </c>
      <c r="C32" s="749" t="s">
        <v>591</v>
      </c>
      <c r="D32" s="750" t="s">
        <v>592</v>
      </c>
      <c r="E32" s="751">
        <v>50113001</v>
      </c>
      <c r="F32" s="750" t="s">
        <v>608</v>
      </c>
      <c r="G32" s="749" t="s">
        <v>609</v>
      </c>
      <c r="H32" s="749">
        <v>102478</v>
      </c>
      <c r="I32" s="749">
        <v>2478</v>
      </c>
      <c r="J32" s="749" t="s">
        <v>657</v>
      </c>
      <c r="K32" s="749" t="s">
        <v>659</v>
      </c>
      <c r="L32" s="752">
        <v>77.570859702597261</v>
      </c>
      <c r="M32" s="752">
        <v>43</v>
      </c>
      <c r="N32" s="753">
        <v>3335.5469672116824</v>
      </c>
    </row>
    <row r="33" spans="1:14" ht="14.4" customHeight="1" x14ac:dyDescent="0.3">
      <c r="A33" s="747" t="s">
        <v>575</v>
      </c>
      <c r="B33" s="748" t="s">
        <v>576</v>
      </c>
      <c r="C33" s="749" t="s">
        <v>591</v>
      </c>
      <c r="D33" s="750" t="s">
        <v>592</v>
      </c>
      <c r="E33" s="751">
        <v>50113001</v>
      </c>
      <c r="F33" s="750" t="s">
        <v>608</v>
      </c>
      <c r="G33" s="749" t="s">
        <v>609</v>
      </c>
      <c r="H33" s="749">
        <v>208694</v>
      </c>
      <c r="I33" s="749">
        <v>208694</v>
      </c>
      <c r="J33" s="749" t="s">
        <v>657</v>
      </c>
      <c r="K33" s="749" t="s">
        <v>658</v>
      </c>
      <c r="L33" s="752">
        <v>39.510000000000005</v>
      </c>
      <c r="M33" s="752">
        <v>1</v>
      </c>
      <c r="N33" s="753">
        <v>39.510000000000005</v>
      </c>
    </row>
    <row r="34" spans="1:14" ht="14.4" customHeight="1" x14ac:dyDescent="0.3">
      <c r="A34" s="747" t="s">
        <v>575</v>
      </c>
      <c r="B34" s="748" t="s">
        <v>576</v>
      </c>
      <c r="C34" s="749" t="s">
        <v>591</v>
      </c>
      <c r="D34" s="750" t="s">
        <v>592</v>
      </c>
      <c r="E34" s="751">
        <v>50113001</v>
      </c>
      <c r="F34" s="750" t="s">
        <v>608</v>
      </c>
      <c r="G34" s="749" t="s">
        <v>609</v>
      </c>
      <c r="H34" s="749">
        <v>208695</v>
      </c>
      <c r="I34" s="749">
        <v>208695</v>
      </c>
      <c r="J34" s="749" t="s">
        <v>657</v>
      </c>
      <c r="K34" s="749" t="s">
        <v>659</v>
      </c>
      <c r="L34" s="752">
        <v>77.565714285714293</v>
      </c>
      <c r="M34" s="752">
        <v>7</v>
      </c>
      <c r="N34" s="753">
        <v>542.96</v>
      </c>
    </row>
    <row r="35" spans="1:14" ht="14.4" customHeight="1" x14ac:dyDescent="0.3">
      <c r="A35" s="747" t="s">
        <v>575</v>
      </c>
      <c r="B35" s="748" t="s">
        <v>576</v>
      </c>
      <c r="C35" s="749" t="s">
        <v>591</v>
      </c>
      <c r="D35" s="750" t="s">
        <v>592</v>
      </c>
      <c r="E35" s="751">
        <v>50113001</v>
      </c>
      <c r="F35" s="750" t="s">
        <v>608</v>
      </c>
      <c r="G35" s="749" t="s">
        <v>609</v>
      </c>
      <c r="H35" s="749">
        <v>103645</v>
      </c>
      <c r="I35" s="749">
        <v>3645</v>
      </c>
      <c r="J35" s="749" t="s">
        <v>660</v>
      </c>
      <c r="K35" s="749" t="s">
        <v>661</v>
      </c>
      <c r="L35" s="752">
        <v>69.919999999999987</v>
      </c>
      <c r="M35" s="752">
        <v>1</v>
      </c>
      <c r="N35" s="753">
        <v>69.919999999999987</v>
      </c>
    </row>
    <row r="36" spans="1:14" ht="14.4" customHeight="1" x14ac:dyDescent="0.3">
      <c r="A36" s="747" t="s">
        <v>575</v>
      </c>
      <c r="B36" s="748" t="s">
        <v>576</v>
      </c>
      <c r="C36" s="749" t="s">
        <v>591</v>
      </c>
      <c r="D36" s="750" t="s">
        <v>592</v>
      </c>
      <c r="E36" s="751">
        <v>50113001</v>
      </c>
      <c r="F36" s="750" t="s">
        <v>608</v>
      </c>
      <c r="G36" s="749" t="s">
        <v>609</v>
      </c>
      <c r="H36" s="749">
        <v>108499</v>
      </c>
      <c r="I36" s="749">
        <v>8499</v>
      </c>
      <c r="J36" s="749" t="s">
        <v>662</v>
      </c>
      <c r="K36" s="749" t="s">
        <v>663</v>
      </c>
      <c r="L36" s="752">
        <v>111.62888888888891</v>
      </c>
      <c r="M36" s="752">
        <v>180</v>
      </c>
      <c r="N36" s="753">
        <v>20093.200000000004</v>
      </c>
    </row>
    <row r="37" spans="1:14" ht="14.4" customHeight="1" x14ac:dyDescent="0.3">
      <c r="A37" s="747" t="s">
        <v>575</v>
      </c>
      <c r="B37" s="748" t="s">
        <v>576</v>
      </c>
      <c r="C37" s="749" t="s">
        <v>591</v>
      </c>
      <c r="D37" s="750" t="s">
        <v>592</v>
      </c>
      <c r="E37" s="751">
        <v>50113001</v>
      </c>
      <c r="F37" s="750" t="s">
        <v>608</v>
      </c>
      <c r="G37" s="749" t="s">
        <v>609</v>
      </c>
      <c r="H37" s="749">
        <v>102479</v>
      </c>
      <c r="I37" s="749">
        <v>2479</v>
      </c>
      <c r="J37" s="749" t="s">
        <v>664</v>
      </c>
      <c r="K37" s="749" t="s">
        <v>665</v>
      </c>
      <c r="L37" s="752">
        <v>65.579999999999984</v>
      </c>
      <c r="M37" s="752">
        <v>2</v>
      </c>
      <c r="N37" s="753">
        <v>131.15999999999997</v>
      </c>
    </row>
    <row r="38" spans="1:14" ht="14.4" customHeight="1" x14ac:dyDescent="0.3">
      <c r="A38" s="747" t="s">
        <v>575</v>
      </c>
      <c r="B38" s="748" t="s">
        <v>576</v>
      </c>
      <c r="C38" s="749" t="s">
        <v>591</v>
      </c>
      <c r="D38" s="750" t="s">
        <v>592</v>
      </c>
      <c r="E38" s="751">
        <v>50113001</v>
      </c>
      <c r="F38" s="750" t="s">
        <v>608</v>
      </c>
      <c r="G38" s="749" t="s">
        <v>609</v>
      </c>
      <c r="H38" s="749">
        <v>58880</v>
      </c>
      <c r="I38" s="749">
        <v>58880</v>
      </c>
      <c r="J38" s="749" t="s">
        <v>666</v>
      </c>
      <c r="K38" s="749" t="s">
        <v>667</v>
      </c>
      <c r="L38" s="752">
        <v>46.659999999999982</v>
      </c>
      <c r="M38" s="752">
        <v>1</v>
      </c>
      <c r="N38" s="753">
        <v>46.659999999999982</v>
      </c>
    </row>
    <row r="39" spans="1:14" ht="14.4" customHeight="1" x14ac:dyDescent="0.3">
      <c r="A39" s="747" t="s">
        <v>575</v>
      </c>
      <c r="B39" s="748" t="s">
        <v>576</v>
      </c>
      <c r="C39" s="749" t="s">
        <v>591</v>
      </c>
      <c r="D39" s="750" t="s">
        <v>592</v>
      </c>
      <c r="E39" s="751">
        <v>50113001</v>
      </c>
      <c r="F39" s="750" t="s">
        <v>608</v>
      </c>
      <c r="G39" s="749" t="s">
        <v>609</v>
      </c>
      <c r="H39" s="749">
        <v>158425</v>
      </c>
      <c r="I39" s="749">
        <v>58425</v>
      </c>
      <c r="J39" s="749" t="s">
        <v>668</v>
      </c>
      <c r="K39" s="749" t="s">
        <v>669</v>
      </c>
      <c r="L39" s="752">
        <v>82.569999999999979</v>
      </c>
      <c r="M39" s="752">
        <v>2</v>
      </c>
      <c r="N39" s="753">
        <v>165.13999999999996</v>
      </c>
    </row>
    <row r="40" spans="1:14" ht="14.4" customHeight="1" x14ac:dyDescent="0.3">
      <c r="A40" s="747" t="s">
        <v>575</v>
      </c>
      <c r="B40" s="748" t="s">
        <v>576</v>
      </c>
      <c r="C40" s="749" t="s">
        <v>591</v>
      </c>
      <c r="D40" s="750" t="s">
        <v>592</v>
      </c>
      <c r="E40" s="751">
        <v>50113001</v>
      </c>
      <c r="F40" s="750" t="s">
        <v>608</v>
      </c>
      <c r="G40" s="749" t="s">
        <v>630</v>
      </c>
      <c r="H40" s="749">
        <v>215713</v>
      </c>
      <c r="I40" s="749">
        <v>215713</v>
      </c>
      <c r="J40" s="749" t="s">
        <v>670</v>
      </c>
      <c r="K40" s="749" t="s">
        <v>671</v>
      </c>
      <c r="L40" s="752">
        <v>51.959999999999994</v>
      </c>
      <c r="M40" s="752">
        <v>1</v>
      </c>
      <c r="N40" s="753">
        <v>51.959999999999994</v>
      </c>
    </row>
    <row r="41" spans="1:14" ht="14.4" customHeight="1" x14ac:dyDescent="0.3">
      <c r="A41" s="747" t="s">
        <v>575</v>
      </c>
      <c r="B41" s="748" t="s">
        <v>576</v>
      </c>
      <c r="C41" s="749" t="s">
        <v>591</v>
      </c>
      <c r="D41" s="750" t="s">
        <v>592</v>
      </c>
      <c r="E41" s="751">
        <v>50113001</v>
      </c>
      <c r="F41" s="750" t="s">
        <v>608</v>
      </c>
      <c r="G41" s="749" t="s">
        <v>630</v>
      </c>
      <c r="H41" s="749">
        <v>215715</v>
      </c>
      <c r="I41" s="749">
        <v>215715</v>
      </c>
      <c r="J41" s="749" t="s">
        <v>670</v>
      </c>
      <c r="K41" s="749" t="s">
        <v>672</v>
      </c>
      <c r="L41" s="752">
        <v>66.339999999999989</v>
      </c>
      <c r="M41" s="752">
        <v>1</v>
      </c>
      <c r="N41" s="753">
        <v>66.339999999999989</v>
      </c>
    </row>
    <row r="42" spans="1:14" ht="14.4" customHeight="1" x14ac:dyDescent="0.3">
      <c r="A42" s="747" t="s">
        <v>575</v>
      </c>
      <c r="B42" s="748" t="s">
        <v>576</v>
      </c>
      <c r="C42" s="749" t="s">
        <v>591</v>
      </c>
      <c r="D42" s="750" t="s">
        <v>592</v>
      </c>
      <c r="E42" s="751">
        <v>50113001</v>
      </c>
      <c r="F42" s="750" t="s">
        <v>608</v>
      </c>
      <c r="G42" s="749" t="s">
        <v>609</v>
      </c>
      <c r="H42" s="749">
        <v>23987</v>
      </c>
      <c r="I42" s="749">
        <v>23987</v>
      </c>
      <c r="J42" s="749" t="s">
        <v>673</v>
      </c>
      <c r="K42" s="749" t="s">
        <v>674</v>
      </c>
      <c r="L42" s="752">
        <v>175.03005319648088</v>
      </c>
      <c r="M42" s="752">
        <v>5</v>
      </c>
      <c r="N42" s="753">
        <v>875.15026598240433</v>
      </c>
    </row>
    <row r="43" spans="1:14" ht="14.4" customHeight="1" x14ac:dyDescent="0.3">
      <c r="A43" s="747" t="s">
        <v>575</v>
      </c>
      <c r="B43" s="748" t="s">
        <v>576</v>
      </c>
      <c r="C43" s="749" t="s">
        <v>591</v>
      </c>
      <c r="D43" s="750" t="s">
        <v>592</v>
      </c>
      <c r="E43" s="751">
        <v>50113001</v>
      </c>
      <c r="F43" s="750" t="s">
        <v>608</v>
      </c>
      <c r="G43" s="749" t="s">
        <v>609</v>
      </c>
      <c r="H43" s="749">
        <v>500845</v>
      </c>
      <c r="I43" s="749">
        <v>82015</v>
      </c>
      <c r="J43" s="749" t="s">
        <v>675</v>
      </c>
      <c r="K43" s="749" t="s">
        <v>577</v>
      </c>
      <c r="L43" s="752">
        <v>248.96333333333334</v>
      </c>
      <c r="M43" s="752">
        <v>2</v>
      </c>
      <c r="N43" s="753">
        <v>497.92666666666668</v>
      </c>
    </row>
    <row r="44" spans="1:14" ht="14.4" customHeight="1" x14ac:dyDescent="0.3">
      <c r="A44" s="747" t="s">
        <v>575</v>
      </c>
      <c r="B44" s="748" t="s">
        <v>576</v>
      </c>
      <c r="C44" s="749" t="s">
        <v>591</v>
      </c>
      <c r="D44" s="750" t="s">
        <v>592</v>
      </c>
      <c r="E44" s="751">
        <v>50113001</v>
      </c>
      <c r="F44" s="750" t="s">
        <v>608</v>
      </c>
      <c r="G44" s="749" t="s">
        <v>609</v>
      </c>
      <c r="H44" s="749">
        <v>102818</v>
      </c>
      <c r="I44" s="749">
        <v>2818</v>
      </c>
      <c r="J44" s="749" t="s">
        <v>676</v>
      </c>
      <c r="K44" s="749" t="s">
        <v>677</v>
      </c>
      <c r="L44" s="752">
        <v>111.72</v>
      </c>
      <c r="M44" s="752">
        <v>1</v>
      </c>
      <c r="N44" s="753">
        <v>111.72</v>
      </c>
    </row>
    <row r="45" spans="1:14" ht="14.4" customHeight="1" x14ac:dyDescent="0.3">
      <c r="A45" s="747" t="s">
        <v>575</v>
      </c>
      <c r="B45" s="748" t="s">
        <v>576</v>
      </c>
      <c r="C45" s="749" t="s">
        <v>591</v>
      </c>
      <c r="D45" s="750" t="s">
        <v>592</v>
      </c>
      <c r="E45" s="751">
        <v>50113001</v>
      </c>
      <c r="F45" s="750" t="s">
        <v>608</v>
      </c>
      <c r="G45" s="749" t="s">
        <v>609</v>
      </c>
      <c r="H45" s="749">
        <v>202924</v>
      </c>
      <c r="I45" s="749">
        <v>202924</v>
      </c>
      <c r="J45" s="749" t="s">
        <v>676</v>
      </c>
      <c r="K45" s="749" t="s">
        <v>678</v>
      </c>
      <c r="L45" s="752">
        <v>83.589625459270565</v>
      </c>
      <c r="M45" s="752">
        <v>5</v>
      </c>
      <c r="N45" s="753">
        <v>417.94812729635282</v>
      </c>
    </row>
    <row r="46" spans="1:14" ht="14.4" customHeight="1" x14ac:dyDescent="0.3">
      <c r="A46" s="747" t="s">
        <v>575</v>
      </c>
      <c r="B46" s="748" t="s">
        <v>576</v>
      </c>
      <c r="C46" s="749" t="s">
        <v>591</v>
      </c>
      <c r="D46" s="750" t="s">
        <v>592</v>
      </c>
      <c r="E46" s="751">
        <v>50113001</v>
      </c>
      <c r="F46" s="750" t="s">
        <v>608</v>
      </c>
      <c r="G46" s="749" t="s">
        <v>609</v>
      </c>
      <c r="H46" s="749">
        <v>192757</v>
      </c>
      <c r="I46" s="749">
        <v>92757</v>
      </c>
      <c r="J46" s="749" t="s">
        <v>679</v>
      </c>
      <c r="K46" s="749" t="s">
        <v>680</v>
      </c>
      <c r="L46" s="752">
        <v>74.349999999999994</v>
      </c>
      <c r="M46" s="752">
        <v>1</v>
      </c>
      <c r="N46" s="753">
        <v>74.349999999999994</v>
      </c>
    </row>
    <row r="47" spans="1:14" ht="14.4" customHeight="1" x14ac:dyDescent="0.3">
      <c r="A47" s="747" t="s">
        <v>575</v>
      </c>
      <c r="B47" s="748" t="s">
        <v>576</v>
      </c>
      <c r="C47" s="749" t="s">
        <v>591</v>
      </c>
      <c r="D47" s="750" t="s">
        <v>592</v>
      </c>
      <c r="E47" s="751">
        <v>50113001</v>
      </c>
      <c r="F47" s="750" t="s">
        <v>608</v>
      </c>
      <c r="G47" s="749" t="s">
        <v>630</v>
      </c>
      <c r="H47" s="749">
        <v>114439</v>
      </c>
      <c r="I47" s="749">
        <v>14439</v>
      </c>
      <c r="J47" s="749" t="s">
        <v>681</v>
      </c>
      <c r="K47" s="749" t="s">
        <v>682</v>
      </c>
      <c r="L47" s="752">
        <v>74.589999999999975</v>
      </c>
      <c r="M47" s="752">
        <v>1</v>
      </c>
      <c r="N47" s="753">
        <v>74.589999999999975</v>
      </c>
    </row>
    <row r="48" spans="1:14" ht="14.4" customHeight="1" x14ac:dyDescent="0.3">
      <c r="A48" s="747" t="s">
        <v>575</v>
      </c>
      <c r="B48" s="748" t="s">
        <v>576</v>
      </c>
      <c r="C48" s="749" t="s">
        <v>591</v>
      </c>
      <c r="D48" s="750" t="s">
        <v>592</v>
      </c>
      <c r="E48" s="751">
        <v>50113001</v>
      </c>
      <c r="F48" s="750" t="s">
        <v>608</v>
      </c>
      <c r="G48" s="749" t="s">
        <v>609</v>
      </c>
      <c r="H48" s="749">
        <v>152334</v>
      </c>
      <c r="I48" s="749">
        <v>52334</v>
      </c>
      <c r="J48" s="749" t="s">
        <v>683</v>
      </c>
      <c r="K48" s="749" t="s">
        <v>684</v>
      </c>
      <c r="L48" s="752">
        <v>289.42</v>
      </c>
      <c r="M48" s="752">
        <v>11</v>
      </c>
      <c r="N48" s="753">
        <v>3183.62</v>
      </c>
    </row>
    <row r="49" spans="1:14" ht="14.4" customHeight="1" x14ac:dyDescent="0.3">
      <c r="A49" s="747" t="s">
        <v>575</v>
      </c>
      <c r="B49" s="748" t="s">
        <v>576</v>
      </c>
      <c r="C49" s="749" t="s">
        <v>591</v>
      </c>
      <c r="D49" s="750" t="s">
        <v>592</v>
      </c>
      <c r="E49" s="751">
        <v>50113001</v>
      </c>
      <c r="F49" s="750" t="s">
        <v>608</v>
      </c>
      <c r="G49" s="749" t="s">
        <v>630</v>
      </c>
      <c r="H49" s="749">
        <v>213477</v>
      </c>
      <c r="I49" s="749">
        <v>213477</v>
      </c>
      <c r="J49" s="749" t="s">
        <v>685</v>
      </c>
      <c r="K49" s="749" t="s">
        <v>686</v>
      </c>
      <c r="L49" s="752">
        <v>3300</v>
      </c>
      <c r="M49" s="752">
        <v>9</v>
      </c>
      <c r="N49" s="753">
        <v>29700</v>
      </c>
    </row>
    <row r="50" spans="1:14" ht="14.4" customHeight="1" x14ac:dyDescent="0.3">
      <c r="A50" s="747" t="s">
        <v>575</v>
      </c>
      <c r="B50" s="748" t="s">
        <v>576</v>
      </c>
      <c r="C50" s="749" t="s">
        <v>591</v>
      </c>
      <c r="D50" s="750" t="s">
        <v>592</v>
      </c>
      <c r="E50" s="751">
        <v>50113001</v>
      </c>
      <c r="F50" s="750" t="s">
        <v>608</v>
      </c>
      <c r="G50" s="749" t="s">
        <v>630</v>
      </c>
      <c r="H50" s="749">
        <v>213487</v>
      </c>
      <c r="I50" s="749">
        <v>213487</v>
      </c>
      <c r="J50" s="749" t="s">
        <v>687</v>
      </c>
      <c r="K50" s="749" t="s">
        <v>688</v>
      </c>
      <c r="L50" s="752">
        <v>301.46999999999997</v>
      </c>
      <c r="M50" s="752">
        <v>7</v>
      </c>
      <c r="N50" s="753">
        <v>2110.29</v>
      </c>
    </row>
    <row r="51" spans="1:14" ht="14.4" customHeight="1" x14ac:dyDescent="0.3">
      <c r="A51" s="747" t="s">
        <v>575</v>
      </c>
      <c r="B51" s="748" t="s">
        <v>576</v>
      </c>
      <c r="C51" s="749" t="s">
        <v>591</v>
      </c>
      <c r="D51" s="750" t="s">
        <v>592</v>
      </c>
      <c r="E51" s="751">
        <v>50113001</v>
      </c>
      <c r="F51" s="750" t="s">
        <v>608</v>
      </c>
      <c r="G51" s="749" t="s">
        <v>609</v>
      </c>
      <c r="H51" s="749">
        <v>31915</v>
      </c>
      <c r="I51" s="749">
        <v>31915</v>
      </c>
      <c r="J51" s="749" t="s">
        <v>689</v>
      </c>
      <c r="K51" s="749" t="s">
        <v>690</v>
      </c>
      <c r="L51" s="752">
        <v>173.69</v>
      </c>
      <c r="M51" s="752">
        <v>9</v>
      </c>
      <c r="N51" s="753">
        <v>1563.21</v>
      </c>
    </row>
    <row r="52" spans="1:14" ht="14.4" customHeight="1" x14ac:dyDescent="0.3">
      <c r="A52" s="747" t="s">
        <v>575</v>
      </c>
      <c r="B52" s="748" t="s">
        <v>576</v>
      </c>
      <c r="C52" s="749" t="s">
        <v>591</v>
      </c>
      <c r="D52" s="750" t="s">
        <v>592</v>
      </c>
      <c r="E52" s="751">
        <v>50113001</v>
      </c>
      <c r="F52" s="750" t="s">
        <v>608</v>
      </c>
      <c r="G52" s="749" t="s">
        <v>609</v>
      </c>
      <c r="H52" s="749">
        <v>47244</v>
      </c>
      <c r="I52" s="749">
        <v>47244</v>
      </c>
      <c r="J52" s="749" t="s">
        <v>691</v>
      </c>
      <c r="K52" s="749" t="s">
        <v>690</v>
      </c>
      <c r="L52" s="752">
        <v>143</v>
      </c>
      <c r="M52" s="752">
        <v>3</v>
      </c>
      <c r="N52" s="753">
        <v>429</v>
      </c>
    </row>
    <row r="53" spans="1:14" ht="14.4" customHeight="1" x14ac:dyDescent="0.3">
      <c r="A53" s="747" t="s">
        <v>575</v>
      </c>
      <c r="B53" s="748" t="s">
        <v>576</v>
      </c>
      <c r="C53" s="749" t="s">
        <v>591</v>
      </c>
      <c r="D53" s="750" t="s">
        <v>592</v>
      </c>
      <c r="E53" s="751">
        <v>50113001</v>
      </c>
      <c r="F53" s="750" t="s">
        <v>608</v>
      </c>
      <c r="G53" s="749" t="s">
        <v>609</v>
      </c>
      <c r="H53" s="749">
        <v>158249</v>
      </c>
      <c r="I53" s="749">
        <v>58249</v>
      </c>
      <c r="J53" s="749" t="s">
        <v>692</v>
      </c>
      <c r="K53" s="749" t="s">
        <v>577</v>
      </c>
      <c r="L53" s="752">
        <v>202.43999999999994</v>
      </c>
      <c r="M53" s="752">
        <v>1</v>
      </c>
      <c r="N53" s="753">
        <v>202.43999999999994</v>
      </c>
    </row>
    <row r="54" spans="1:14" ht="14.4" customHeight="1" x14ac:dyDescent="0.3">
      <c r="A54" s="747" t="s">
        <v>575</v>
      </c>
      <c r="B54" s="748" t="s">
        <v>576</v>
      </c>
      <c r="C54" s="749" t="s">
        <v>591</v>
      </c>
      <c r="D54" s="750" t="s">
        <v>592</v>
      </c>
      <c r="E54" s="751">
        <v>50113001</v>
      </c>
      <c r="F54" s="750" t="s">
        <v>608</v>
      </c>
      <c r="G54" s="749" t="s">
        <v>609</v>
      </c>
      <c r="H54" s="749">
        <v>215605</v>
      </c>
      <c r="I54" s="749">
        <v>215605</v>
      </c>
      <c r="J54" s="749" t="s">
        <v>693</v>
      </c>
      <c r="K54" s="749" t="s">
        <v>694</v>
      </c>
      <c r="L54" s="752">
        <v>28.600000000000016</v>
      </c>
      <c r="M54" s="752">
        <v>2</v>
      </c>
      <c r="N54" s="753">
        <v>57.200000000000031</v>
      </c>
    </row>
    <row r="55" spans="1:14" ht="14.4" customHeight="1" x14ac:dyDescent="0.3">
      <c r="A55" s="747" t="s">
        <v>575</v>
      </c>
      <c r="B55" s="748" t="s">
        <v>576</v>
      </c>
      <c r="C55" s="749" t="s">
        <v>591</v>
      </c>
      <c r="D55" s="750" t="s">
        <v>592</v>
      </c>
      <c r="E55" s="751">
        <v>50113001</v>
      </c>
      <c r="F55" s="750" t="s">
        <v>608</v>
      </c>
      <c r="G55" s="749" t="s">
        <v>577</v>
      </c>
      <c r="H55" s="749">
        <v>103575</v>
      </c>
      <c r="I55" s="749">
        <v>3575</v>
      </c>
      <c r="J55" s="749" t="s">
        <v>695</v>
      </c>
      <c r="K55" s="749" t="s">
        <v>696</v>
      </c>
      <c r="L55" s="752">
        <v>66.720000000000027</v>
      </c>
      <c r="M55" s="752">
        <v>1</v>
      </c>
      <c r="N55" s="753">
        <v>66.720000000000027</v>
      </c>
    </row>
    <row r="56" spans="1:14" ht="14.4" customHeight="1" x14ac:dyDescent="0.3">
      <c r="A56" s="747" t="s">
        <v>575</v>
      </c>
      <c r="B56" s="748" t="s">
        <v>576</v>
      </c>
      <c r="C56" s="749" t="s">
        <v>591</v>
      </c>
      <c r="D56" s="750" t="s">
        <v>592</v>
      </c>
      <c r="E56" s="751">
        <v>50113001</v>
      </c>
      <c r="F56" s="750" t="s">
        <v>608</v>
      </c>
      <c r="G56" s="749" t="s">
        <v>630</v>
      </c>
      <c r="H56" s="749">
        <v>100308</v>
      </c>
      <c r="I56" s="749">
        <v>100308</v>
      </c>
      <c r="J56" s="749" t="s">
        <v>697</v>
      </c>
      <c r="K56" s="749" t="s">
        <v>698</v>
      </c>
      <c r="L56" s="752">
        <v>73.009999999999991</v>
      </c>
      <c r="M56" s="752">
        <v>1</v>
      </c>
      <c r="N56" s="753">
        <v>73.009999999999991</v>
      </c>
    </row>
    <row r="57" spans="1:14" ht="14.4" customHeight="1" x14ac:dyDescent="0.3">
      <c r="A57" s="747" t="s">
        <v>575</v>
      </c>
      <c r="B57" s="748" t="s">
        <v>576</v>
      </c>
      <c r="C57" s="749" t="s">
        <v>591</v>
      </c>
      <c r="D57" s="750" t="s">
        <v>592</v>
      </c>
      <c r="E57" s="751">
        <v>50113001</v>
      </c>
      <c r="F57" s="750" t="s">
        <v>608</v>
      </c>
      <c r="G57" s="749" t="s">
        <v>609</v>
      </c>
      <c r="H57" s="749">
        <v>147193</v>
      </c>
      <c r="I57" s="749">
        <v>47193</v>
      </c>
      <c r="J57" s="749" t="s">
        <v>699</v>
      </c>
      <c r="K57" s="749" t="s">
        <v>700</v>
      </c>
      <c r="L57" s="752">
        <v>224.15500000000006</v>
      </c>
      <c r="M57" s="752">
        <v>8</v>
      </c>
      <c r="N57" s="753">
        <v>1793.2400000000005</v>
      </c>
    </row>
    <row r="58" spans="1:14" ht="14.4" customHeight="1" x14ac:dyDescent="0.3">
      <c r="A58" s="747" t="s">
        <v>575</v>
      </c>
      <c r="B58" s="748" t="s">
        <v>576</v>
      </c>
      <c r="C58" s="749" t="s">
        <v>591</v>
      </c>
      <c r="D58" s="750" t="s">
        <v>592</v>
      </c>
      <c r="E58" s="751">
        <v>50113001</v>
      </c>
      <c r="F58" s="750" t="s">
        <v>608</v>
      </c>
      <c r="G58" s="749" t="s">
        <v>609</v>
      </c>
      <c r="H58" s="749">
        <v>176205</v>
      </c>
      <c r="I58" s="749">
        <v>180825</v>
      </c>
      <c r="J58" s="749" t="s">
        <v>701</v>
      </c>
      <c r="K58" s="749" t="s">
        <v>659</v>
      </c>
      <c r="L58" s="752">
        <v>105.20599999999999</v>
      </c>
      <c r="M58" s="752">
        <v>5</v>
      </c>
      <c r="N58" s="753">
        <v>526.03</v>
      </c>
    </row>
    <row r="59" spans="1:14" ht="14.4" customHeight="1" x14ac:dyDescent="0.3">
      <c r="A59" s="747" t="s">
        <v>575</v>
      </c>
      <c r="B59" s="748" t="s">
        <v>576</v>
      </c>
      <c r="C59" s="749" t="s">
        <v>591</v>
      </c>
      <c r="D59" s="750" t="s">
        <v>592</v>
      </c>
      <c r="E59" s="751">
        <v>50113001</v>
      </c>
      <c r="F59" s="750" t="s">
        <v>608</v>
      </c>
      <c r="G59" s="749" t="s">
        <v>609</v>
      </c>
      <c r="H59" s="749">
        <v>100858</v>
      </c>
      <c r="I59" s="749">
        <v>858</v>
      </c>
      <c r="J59" s="749" t="s">
        <v>702</v>
      </c>
      <c r="K59" s="749" t="s">
        <v>703</v>
      </c>
      <c r="L59" s="752">
        <v>29.059999999999995</v>
      </c>
      <c r="M59" s="752">
        <v>2</v>
      </c>
      <c r="N59" s="753">
        <v>58.11999999999999</v>
      </c>
    </row>
    <row r="60" spans="1:14" ht="14.4" customHeight="1" x14ac:dyDescent="0.3">
      <c r="A60" s="747" t="s">
        <v>575</v>
      </c>
      <c r="B60" s="748" t="s">
        <v>576</v>
      </c>
      <c r="C60" s="749" t="s">
        <v>591</v>
      </c>
      <c r="D60" s="750" t="s">
        <v>592</v>
      </c>
      <c r="E60" s="751">
        <v>50113001</v>
      </c>
      <c r="F60" s="750" t="s">
        <v>608</v>
      </c>
      <c r="G60" s="749" t="s">
        <v>609</v>
      </c>
      <c r="H60" s="749">
        <v>124067</v>
      </c>
      <c r="I60" s="749">
        <v>124067</v>
      </c>
      <c r="J60" s="749" t="s">
        <v>704</v>
      </c>
      <c r="K60" s="749" t="s">
        <v>705</v>
      </c>
      <c r="L60" s="752">
        <v>36.686078737276368</v>
      </c>
      <c r="M60" s="752">
        <v>51</v>
      </c>
      <c r="N60" s="753">
        <v>1870.9900156010949</v>
      </c>
    </row>
    <row r="61" spans="1:14" ht="14.4" customHeight="1" x14ac:dyDescent="0.3">
      <c r="A61" s="747" t="s">
        <v>575</v>
      </c>
      <c r="B61" s="748" t="s">
        <v>576</v>
      </c>
      <c r="C61" s="749" t="s">
        <v>591</v>
      </c>
      <c r="D61" s="750" t="s">
        <v>592</v>
      </c>
      <c r="E61" s="751">
        <v>50113001</v>
      </c>
      <c r="F61" s="750" t="s">
        <v>608</v>
      </c>
      <c r="G61" s="749" t="s">
        <v>609</v>
      </c>
      <c r="H61" s="749">
        <v>216572</v>
      </c>
      <c r="I61" s="749">
        <v>216572</v>
      </c>
      <c r="J61" s="749" t="s">
        <v>704</v>
      </c>
      <c r="K61" s="749" t="s">
        <v>705</v>
      </c>
      <c r="L61" s="752">
        <v>36.29</v>
      </c>
      <c r="M61" s="752">
        <v>26</v>
      </c>
      <c r="N61" s="753">
        <v>943.54</v>
      </c>
    </row>
    <row r="62" spans="1:14" ht="14.4" customHeight="1" x14ac:dyDescent="0.3">
      <c r="A62" s="747" t="s">
        <v>575</v>
      </c>
      <c r="B62" s="748" t="s">
        <v>576</v>
      </c>
      <c r="C62" s="749" t="s">
        <v>591</v>
      </c>
      <c r="D62" s="750" t="s">
        <v>592</v>
      </c>
      <c r="E62" s="751">
        <v>50113001</v>
      </c>
      <c r="F62" s="750" t="s">
        <v>608</v>
      </c>
      <c r="G62" s="749" t="s">
        <v>609</v>
      </c>
      <c r="H62" s="749">
        <v>51366</v>
      </c>
      <c r="I62" s="749">
        <v>51366</v>
      </c>
      <c r="J62" s="749" t="s">
        <v>706</v>
      </c>
      <c r="K62" s="749" t="s">
        <v>707</v>
      </c>
      <c r="L62" s="752">
        <v>171.60000009265033</v>
      </c>
      <c r="M62" s="752">
        <v>28</v>
      </c>
      <c r="N62" s="753">
        <v>4804.8000025942092</v>
      </c>
    </row>
    <row r="63" spans="1:14" ht="14.4" customHeight="1" x14ac:dyDescent="0.3">
      <c r="A63" s="747" t="s">
        <v>575</v>
      </c>
      <c r="B63" s="748" t="s">
        <v>576</v>
      </c>
      <c r="C63" s="749" t="s">
        <v>591</v>
      </c>
      <c r="D63" s="750" t="s">
        <v>592</v>
      </c>
      <c r="E63" s="751">
        <v>50113001</v>
      </c>
      <c r="F63" s="750" t="s">
        <v>608</v>
      </c>
      <c r="G63" s="749" t="s">
        <v>609</v>
      </c>
      <c r="H63" s="749">
        <v>51383</v>
      </c>
      <c r="I63" s="749">
        <v>51383</v>
      </c>
      <c r="J63" s="749" t="s">
        <v>706</v>
      </c>
      <c r="K63" s="749" t="s">
        <v>708</v>
      </c>
      <c r="L63" s="752">
        <v>93.5</v>
      </c>
      <c r="M63" s="752">
        <v>4</v>
      </c>
      <c r="N63" s="753">
        <v>374</v>
      </c>
    </row>
    <row r="64" spans="1:14" ht="14.4" customHeight="1" x14ac:dyDescent="0.3">
      <c r="A64" s="747" t="s">
        <v>575</v>
      </c>
      <c r="B64" s="748" t="s">
        <v>576</v>
      </c>
      <c r="C64" s="749" t="s">
        <v>591</v>
      </c>
      <c r="D64" s="750" t="s">
        <v>592</v>
      </c>
      <c r="E64" s="751">
        <v>50113001</v>
      </c>
      <c r="F64" s="750" t="s">
        <v>608</v>
      </c>
      <c r="G64" s="749" t="s">
        <v>609</v>
      </c>
      <c r="H64" s="749">
        <v>132082</v>
      </c>
      <c r="I64" s="749">
        <v>32082</v>
      </c>
      <c r="J64" s="749" t="s">
        <v>709</v>
      </c>
      <c r="K64" s="749" t="s">
        <v>710</v>
      </c>
      <c r="L64" s="752">
        <v>82.75</v>
      </c>
      <c r="M64" s="752">
        <v>4</v>
      </c>
      <c r="N64" s="753">
        <v>331</v>
      </c>
    </row>
    <row r="65" spans="1:14" ht="14.4" customHeight="1" x14ac:dyDescent="0.3">
      <c r="A65" s="747" t="s">
        <v>575</v>
      </c>
      <c r="B65" s="748" t="s">
        <v>576</v>
      </c>
      <c r="C65" s="749" t="s">
        <v>591</v>
      </c>
      <c r="D65" s="750" t="s">
        <v>592</v>
      </c>
      <c r="E65" s="751">
        <v>50113001</v>
      </c>
      <c r="F65" s="750" t="s">
        <v>608</v>
      </c>
      <c r="G65" s="749" t="s">
        <v>609</v>
      </c>
      <c r="H65" s="749">
        <v>146991</v>
      </c>
      <c r="I65" s="749">
        <v>46991</v>
      </c>
      <c r="J65" s="749" t="s">
        <v>711</v>
      </c>
      <c r="K65" s="749" t="s">
        <v>712</v>
      </c>
      <c r="L65" s="752">
        <v>138.83999999999997</v>
      </c>
      <c r="M65" s="752">
        <v>2</v>
      </c>
      <c r="N65" s="753">
        <v>277.67999999999995</v>
      </c>
    </row>
    <row r="66" spans="1:14" ht="14.4" customHeight="1" x14ac:dyDescent="0.3">
      <c r="A66" s="747" t="s">
        <v>575</v>
      </c>
      <c r="B66" s="748" t="s">
        <v>576</v>
      </c>
      <c r="C66" s="749" t="s">
        <v>591</v>
      </c>
      <c r="D66" s="750" t="s">
        <v>592</v>
      </c>
      <c r="E66" s="751">
        <v>50113001</v>
      </c>
      <c r="F66" s="750" t="s">
        <v>608</v>
      </c>
      <c r="G66" s="749" t="s">
        <v>609</v>
      </c>
      <c r="H66" s="749">
        <v>100802</v>
      </c>
      <c r="I66" s="749">
        <v>1000</v>
      </c>
      <c r="J66" s="749" t="s">
        <v>713</v>
      </c>
      <c r="K66" s="749" t="s">
        <v>714</v>
      </c>
      <c r="L66" s="752">
        <v>74.256432284067131</v>
      </c>
      <c r="M66" s="752">
        <v>34</v>
      </c>
      <c r="N66" s="753">
        <v>2524.7186976582825</v>
      </c>
    </row>
    <row r="67" spans="1:14" ht="14.4" customHeight="1" x14ac:dyDescent="0.3">
      <c r="A67" s="747" t="s">
        <v>575</v>
      </c>
      <c r="B67" s="748" t="s">
        <v>576</v>
      </c>
      <c r="C67" s="749" t="s">
        <v>591</v>
      </c>
      <c r="D67" s="750" t="s">
        <v>592</v>
      </c>
      <c r="E67" s="751">
        <v>50113001</v>
      </c>
      <c r="F67" s="750" t="s">
        <v>608</v>
      </c>
      <c r="G67" s="749" t="s">
        <v>609</v>
      </c>
      <c r="H67" s="749">
        <v>102486</v>
      </c>
      <c r="I67" s="749">
        <v>2486</v>
      </c>
      <c r="J67" s="749" t="s">
        <v>715</v>
      </c>
      <c r="K67" s="749" t="s">
        <v>716</v>
      </c>
      <c r="L67" s="752">
        <v>119.32749999999999</v>
      </c>
      <c r="M67" s="752">
        <v>4</v>
      </c>
      <c r="N67" s="753">
        <v>477.30999999999995</v>
      </c>
    </row>
    <row r="68" spans="1:14" ht="14.4" customHeight="1" x14ac:dyDescent="0.3">
      <c r="A68" s="747" t="s">
        <v>575</v>
      </c>
      <c r="B68" s="748" t="s">
        <v>576</v>
      </c>
      <c r="C68" s="749" t="s">
        <v>591</v>
      </c>
      <c r="D68" s="750" t="s">
        <v>592</v>
      </c>
      <c r="E68" s="751">
        <v>50113001</v>
      </c>
      <c r="F68" s="750" t="s">
        <v>608</v>
      </c>
      <c r="G68" s="749" t="s">
        <v>609</v>
      </c>
      <c r="H68" s="749">
        <v>100489</v>
      </c>
      <c r="I68" s="749">
        <v>489</v>
      </c>
      <c r="J68" s="749" t="s">
        <v>717</v>
      </c>
      <c r="K68" s="749" t="s">
        <v>718</v>
      </c>
      <c r="L68" s="752">
        <v>41.9</v>
      </c>
      <c r="M68" s="752">
        <v>1</v>
      </c>
      <c r="N68" s="753">
        <v>41.9</v>
      </c>
    </row>
    <row r="69" spans="1:14" ht="14.4" customHeight="1" x14ac:dyDescent="0.3">
      <c r="A69" s="747" t="s">
        <v>575</v>
      </c>
      <c r="B69" s="748" t="s">
        <v>576</v>
      </c>
      <c r="C69" s="749" t="s">
        <v>591</v>
      </c>
      <c r="D69" s="750" t="s">
        <v>592</v>
      </c>
      <c r="E69" s="751">
        <v>50113001</v>
      </c>
      <c r="F69" s="750" t="s">
        <v>608</v>
      </c>
      <c r="G69" s="749" t="s">
        <v>609</v>
      </c>
      <c r="H69" s="749">
        <v>930661</v>
      </c>
      <c r="I69" s="749">
        <v>0</v>
      </c>
      <c r="J69" s="749" t="s">
        <v>719</v>
      </c>
      <c r="K69" s="749" t="s">
        <v>577</v>
      </c>
      <c r="L69" s="752">
        <v>316.90820353340399</v>
      </c>
      <c r="M69" s="752">
        <v>2</v>
      </c>
      <c r="N69" s="753">
        <v>633.81640706680798</v>
      </c>
    </row>
    <row r="70" spans="1:14" ht="14.4" customHeight="1" x14ac:dyDescent="0.3">
      <c r="A70" s="747" t="s">
        <v>575</v>
      </c>
      <c r="B70" s="748" t="s">
        <v>576</v>
      </c>
      <c r="C70" s="749" t="s">
        <v>591</v>
      </c>
      <c r="D70" s="750" t="s">
        <v>592</v>
      </c>
      <c r="E70" s="751">
        <v>50113001</v>
      </c>
      <c r="F70" s="750" t="s">
        <v>608</v>
      </c>
      <c r="G70" s="749" t="s">
        <v>609</v>
      </c>
      <c r="H70" s="749">
        <v>920356</v>
      </c>
      <c r="I70" s="749">
        <v>0</v>
      </c>
      <c r="J70" s="749" t="s">
        <v>720</v>
      </c>
      <c r="K70" s="749" t="s">
        <v>577</v>
      </c>
      <c r="L70" s="752">
        <v>99.018646858114764</v>
      </c>
      <c r="M70" s="752">
        <v>3</v>
      </c>
      <c r="N70" s="753">
        <v>297.05594057434428</v>
      </c>
    </row>
    <row r="71" spans="1:14" ht="14.4" customHeight="1" x14ac:dyDescent="0.3">
      <c r="A71" s="747" t="s">
        <v>575</v>
      </c>
      <c r="B71" s="748" t="s">
        <v>576</v>
      </c>
      <c r="C71" s="749" t="s">
        <v>591</v>
      </c>
      <c r="D71" s="750" t="s">
        <v>592</v>
      </c>
      <c r="E71" s="751">
        <v>50113001</v>
      </c>
      <c r="F71" s="750" t="s">
        <v>608</v>
      </c>
      <c r="G71" s="749" t="s">
        <v>609</v>
      </c>
      <c r="H71" s="749">
        <v>920358</v>
      </c>
      <c r="I71" s="749">
        <v>0</v>
      </c>
      <c r="J71" s="749" t="s">
        <v>721</v>
      </c>
      <c r="K71" s="749" t="s">
        <v>577</v>
      </c>
      <c r="L71" s="752">
        <v>138.92280966328755</v>
      </c>
      <c r="M71" s="752">
        <v>2</v>
      </c>
      <c r="N71" s="753">
        <v>277.8456193265751</v>
      </c>
    </row>
    <row r="72" spans="1:14" ht="14.4" customHeight="1" x14ac:dyDescent="0.3">
      <c r="A72" s="747" t="s">
        <v>575</v>
      </c>
      <c r="B72" s="748" t="s">
        <v>576</v>
      </c>
      <c r="C72" s="749" t="s">
        <v>591</v>
      </c>
      <c r="D72" s="750" t="s">
        <v>592</v>
      </c>
      <c r="E72" s="751">
        <v>50113001</v>
      </c>
      <c r="F72" s="750" t="s">
        <v>608</v>
      </c>
      <c r="G72" s="749" t="s">
        <v>609</v>
      </c>
      <c r="H72" s="749">
        <v>920361</v>
      </c>
      <c r="I72" s="749">
        <v>0</v>
      </c>
      <c r="J72" s="749" t="s">
        <v>722</v>
      </c>
      <c r="K72" s="749" t="s">
        <v>577</v>
      </c>
      <c r="L72" s="752">
        <v>187.96149127517799</v>
      </c>
      <c r="M72" s="752">
        <v>1</v>
      </c>
      <c r="N72" s="753">
        <v>187.96149127517799</v>
      </c>
    </row>
    <row r="73" spans="1:14" ht="14.4" customHeight="1" x14ac:dyDescent="0.3">
      <c r="A73" s="747" t="s">
        <v>575</v>
      </c>
      <c r="B73" s="748" t="s">
        <v>576</v>
      </c>
      <c r="C73" s="749" t="s">
        <v>591</v>
      </c>
      <c r="D73" s="750" t="s">
        <v>592</v>
      </c>
      <c r="E73" s="751">
        <v>50113001</v>
      </c>
      <c r="F73" s="750" t="s">
        <v>608</v>
      </c>
      <c r="G73" s="749" t="s">
        <v>609</v>
      </c>
      <c r="H73" s="749">
        <v>900493</v>
      </c>
      <c r="I73" s="749">
        <v>0</v>
      </c>
      <c r="J73" s="749" t="s">
        <v>723</v>
      </c>
      <c r="K73" s="749" t="s">
        <v>577</v>
      </c>
      <c r="L73" s="752">
        <v>291.88046589761177</v>
      </c>
      <c r="M73" s="752">
        <v>6</v>
      </c>
      <c r="N73" s="753">
        <v>1751.2827953856706</v>
      </c>
    </row>
    <row r="74" spans="1:14" ht="14.4" customHeight="1" x14ac:dyDescent="0.3">
      <c r="A74" s="747" t="s">
        <v>575</v>
      </c>
      <c r="B74" s="748" t="s">
        <v>576</v>
      </c>
      <c r="C74" s="749" t="s">
        <v>591</v>
      </c>
      <c r="D74" s="750" t="s">
        <v>592</v>
      </c>
      <c r="E74" s="751">
        <v>50113001</v>
      </c>
      <c r="F74" s="750" t="s">
        <v>608</v>
      </c>
      <c r="G74" s="749" t="s">
        <v>609</v>
      </c>
      <c r="H74" s="749">
        <v>843067</v>
      </c>
      <c r="I74" s="749">
        <v>0</v>
      </c>
      <c r="J74" s="749" t="s">
        <v>724</v>
      </c>
      <c r="K74" s="749" t="s">
        <v>577</v>
      </c>
      <c r="L74" s="752">
        <v>369.36307298619641</v>
      </c>
      <c r="M74" s="752">
        <v>6</v>
      </c>
      <c r="N74" s="753">
        <v>2216.1784379171786</v>
      </c>
    </row>
    <row r="75" spans="1:14" ht="14.4" customHeight="1" x14ac:dyDescent="0.3">
      <c r="A75" s="747" t="s">
        <v>575</v>
      </c>
      <c r="B75" s="748" t="s">
        <v>576</v>
      </c>
      <c r="C75" s="749" t="s">
        <v>591</v>
      </c>
      <c r="D75" s="750" t="s">
        <v>592</v>
      </c>
      <c r="E75" s="751">
        <v>50113001</v>
      </c>
      <c r="F75" s="750" t="s">
        <v>608</v>
      </c>
      <c r="G75" s="749" t="s">
        <v>577</v>
      </c>
      <c r="H75" s="749">
        <v>187906</v>
      </c>
      <c r="I75" s="749">
        <v>87906</v>
      </c>
      <c r="J75" s="749" t="s">
        <v>725</v>
      </c>
      <c r="K75" s="749" t="s">
        <v>726</v>
      </c>
      <c r="L75" s="752">
        <v>46.539999999999992</v>
      </c>
      <c r="M75" s="752">
        <v>32</v>
      </c>
      <c r="N75" s="753">
        <v>1489.2799999999997</v>
      </c>
    </row>
    <row r="76" spans="1:14" ht="14.4" customHeight="1" x14ac:dyDescent="0.3">
      <c r="A76" s="747" t="s">
        <v>575</v>
      </c>
      <c r="B76" s="748" t="s">
        <v>576</v>
      </c>
      <c r="C76" s="749" t="s">
        <v>591</v>
      </c>
      <c r="D76" s="750" t="s">
        <v>592</v>
      </c>
      <c r="E76" s="751">
        <v>50113001</v>
      </c>
      <c r="F76" s="750" t="s">
        <v>608</v>
      </c>
      <c r="G76" s="749" t="s">
        <v>630</v>
      </c>
      <c r="H76" s="749">
        <v>848895</v>
      </c>
      <c r="I76" s="749">
        <v>151056</v>
      </c>
      <c r="J76" s="749" t="s">
        <v>727</v>
      </c>
      <c r="K76" s="749" t="s">
        <v>728</v>
      </c>
      <c r="L76" s="752">
        <v>174.61</v>
      </c>
      <c r="M76" s="752">
        <v>1</v>
      </c>
      <c r="N76" s="753">
        <v>174.61</v>
      </c>
    </row>
    <row r="77" spans="1:14" ht="14.4" customHeight="1" x14ac:dyDescent="0.3">
      <c r="A77" s="747" t="s">
        <v>575</v>
      </c>
      <c r="B77" s="748" t="s">
        <v>576</v>
      </c>
      <c r="C77" s="749" t="s">
        <v>591</v>
      </c>
      <c r="D77" s="750" t="s">
        <v>592</v>
      </c>
      <c r="E77" s="751">
        <v>50113001</v>
      </c>
      <c r="F77" s="750" t="s">
        <v>608</v>
      </c>
      <c r="G77" s="749" t="s">
        <v>609</v>
      </c>
      <c r="H77" s="749">
        <v>188217</v>
      </c>
      <c r="I77" s="749">
        <v>88217</v>
      </c>
      <c r="J77" s="749" t="s">
        <v>729</v>
      </c>
      <c r="K77" s="749" t="s">
        <v>730</v>
      </c>
      <c r="L77" s="752">
        <v>127.94499999999999</v>
      </c>
      <c r="M77" s="752">
        <v>6</v>
      </c>
      <c r="N77" s="753">
        <v>767.67</v>
      </c>
    </row>
    <row r="78" spans="1:14" ht="14.4" customHeight="1" x14ac:dyDescent="0.3">
      <c r="A78" s="747" t="s">
        <v>575</v>
      </c>
      <c r="B78" s="748" t="s">
        <v>576</v>
      </c>
      <c r="C78" s="749" t="s">
        <v>591</v>
      </c>
      <c r="D78" s="750" t="s">
        <v>592</v>
      </c>
      <c r="E78" s="751">
        <v>50113001</v>
      </c>
      <c r="F78" s="750" t="s">
        <v>608</v>
      </c>
      <c r="G78" s="749" t="s">
        <v>630</v>
      </c>
      <c r="H78" s="749">
        <v>844554</v>
      </c>
      <c r="I78" s="749">
        <v>114065</v>
      </c>
      <c r="J78" s="749" t="s">
        <v>731</v>
      </c>
      <c r="K78" s="749" t="s">
        <v>732</v>
      </c>
      <c r="L78" s="752">
        <v>21.67</v>
      </c>
      <c r="M78" s="752">
        <v>1</v>
      </c>
      <c r="N78" s="753">
        <v>21.67</v>
      </c>
    </row>
    <row r="79" spans="1:14" ht="14.4" customHeight="1" x14ac:dyDescent="0.3">
      <c r="A79" s="747" t="s">
        <v>575</v>
      </c>
      <c r="B79" s="748" t="s">
        <v>576</v>
      </c>
      <c r="C79" s="749" t="s">
        <v>591</v>
      </c>
      <c r="D79" s="750" t="s">
        <v>592</v>
      </c>
      <c r="E79" s="751">
        <v>50113001</v>
      </c>
      <c r="F79" s="750" t="s">
        <v>608</v>
      </c>
      <c r="G79" s="749" t="s">
        <v>609</v>
      </c>
      <c r="H79" s="749">
        <v>67558</v>
      </c>
      <c r="I79" s="749">
        <v>67558</v>
      </c>
      <c r="J79" s="749" t="s">
        <v>733</v>
      </c>
      <c r="K79" s="749" t="s">
        <v>734</v>
      </c>
      <c r="L79" s="752">
        <v>27.398567307104123</v>
      </c>
      <c r="M79" s="752">
        <v>28</v>
      </c>
      <c r="N79" s="753">
        <v>767.15988459891548</v>
      </c>
    </row>
    <row r="80" spans="1:14" ht="14.4" customHeight="1" x14ac:dyDescent="0.3">
      <c r="A80" s="747" t="s">
        <v>575</v>
      </c>
      <c r="B80" s="748" t="s">
        <v>576</v>
      </c>
      <c r="C80" s="749" t="s">
        <v>591</v>
      </c>
      <c r="D80" s="750" t="s">
        <v>592</v>
      </c>
      <c r="E80" s="751">
        <v>50113001</v>
      </c>
      <c r="F80" s="750" t="s">
        <v>608</v>
      </c>
      <c r="G80" s="749" t="s">
        <v>609</v>
      </c>
      <c r="H80" s="749">
        <v>186393</v>
      </c>
      <c r="I80" s="749">
        <v>86393</v>
      </c>
      <c r="J80" s="749" t="s">
        <v>735</v>
      </c>
      <c r="K80" s="749" t="s">
        <v>736</v>
      </c>
      <c r="L80" s="752">
        <v>51.670000000000016</v>
      </c>
      <c r="M80" s="752">
        <v>2</v>
      </c>
      <c r="N80" s="753">
        <v>103.34000000000003</v>
      </c>
    </row>
    <row r="81" spans="1:14" ht="14.4" customHeight="1" x14ac:dyDescent="0.3">
      <c r="A81" s="747" t="s">
        <v>575</v>
      </c>
      <c r="B81" s="748" t="s">
        <v>576</v>
      </c>
      <c r="C81" s="749" t="s">
        <v>591</v>
      </c>
      <c r="D81" s="750" t="s">
        <v>592</v>
      </c>
      <c r="E81" s="751">
        <v>50113001</v>
      </c>
      <c r="F81" s="750" t="s">
        <v>608</v>
      </c>
      <c r="G81" s="749" t="s">
        <v>609</v>
      </c>
      <c r="H81" s="749">
        <v>100498</v>
      </c>
      <c r="I81" s="749">
        <v>498</v>
      </c>
      <c r="J81" s="749" t="s">
        <v>737</v>
      </c>
      <c r="K81" s="749" t="s">
        <v>738</v>
      </c>
      <c r="L81" s="752">
        <v>96.490000000000009</v>
      </c>
      <c r="M81" s="752">
        <v>5</v>
      </c>
      <c r="N81" s="753">
        <v>482.45000000000005</v>
      </c>
    </row>
    <row r="82" spans="1:14" ht="14.4" customHeight="1" x14ac:dyDescent="0.3">
      <c r="A82" s="747" t="s">
        <v>575</v>
      </c>
      <c r="B82" s="748" t="s">
        <v>576</v>
      </c>
      <c r="C82" s="749" t="s">
        <v>591</v>
      </c>
      <c r="D82" s="750" t="s">
        <v>592</v>
      </c>
      <c r="E82" s="751">
        <v>50113001</v>
      </c>
      <c r="F82" s="750" t="s">
        <v>608</v>
      </c>
      <c r="G82" s="749" t="s">
        <v>609</v>
      </c>
      <c r="H82" s="749">
        <v>100499</v>
      </c>
      <c r="I82" s="749">
        <v>499</v>
      </c>
      <c r="J82" s="749" t="s">
        <v>737</v>
      </c>
      <c r="K82" s="749" t="s">
        <v>739</v>
      </c>
      <c r="L82" s="752">
        <v>100.46500000000002</v>
      </c>
      <c r="M82" s="752">
        <v>2</v>
      </c>
      <c r="N82" s="753">
        <v>200.93000000000004</v>
      </c>
    </row>
    <row r="83" spans="1:14" ht="14.4" customHeight="1" x14ac:dyDescent="0.3">
      <c r="A83" s="747" t="s">
        <v>575</v>
      </c>
      <c r="B83" s="748" t="s">
        <v>576</v>
      </c>
      <c r="C83" s="749" t="s">
        <v>591</v>
      </c>
      <c r="D83" s="750" t="s">
        <v>592</v>
      </c>
      <c r="E83" s="751">
        <v>50113001</v>
      </c>
      <c r="F83" s="750" t="s">
        <v>608</v>
      </c>
      <c r="G83" s="749" t="s">
        <v>609</v>
      </c>
      <c r="H83" s="749">
        <v>102684</v>
      </c>
      <c r="I83" s="749">
        <v>2684</v>
      </c>
      <c r="J83" s="749" t="s">
        <v>740</v>
      </c>
      <c r="K83" s="749" t="s">
        <v>741</v>
      </c>
      <c r="L83" s="752">
        <v>73.789999999999992</v>
      </c>
      <c r="M83" s="752">
        <v>2</v>
      </c>
      <c r="N83" s="753">
        <v>147.57999999999998</v>
      </c>
    </row>
    <row r="84" spans="1:14" ht="14.4" customHeight="1" x14ac:dyDescent="0.3">
      <c r="A84" s="747" t="s">
        <v>575</v>
      </c>
      <c r="B84" s="748" t="s">
        <v>576</v>
      </c>
      <c r="C84" s="749" t="s">
        <v>591</v>
      </c>
      <c r="D84" s="750" t="s">
        <v>592</v>
      </c>
      <c r="E84" s="751">
        <v>50113001</v>
      </c>
      <c r="F84" s="750" t="s">
        <v>608</v>
      </c>
      <c r="G84" s="749" t="s">
        <v>609</v>
      </c>
      <c r="H84" s="749">
        <v>147271</v>
      </c>
      <c r="I84" s="749">
        <v>47271</v>
      </c>
      <c r="J84" s="749" t="s">
        <v>742</v>
      </c>
      <c r="K84" s="749" t="s">
        <v>743</v>
      </c>
      <c r="L84" s="752">
        <v>92.629999999999981</v>
      </c>
      <c r="M84" s="752">
        <v>1</v>
      </c>
      <c r="N84" s="753">
        <v>92.629999999999981</v>
      </c>
    </row>
    <row r="85" spans="1:14" ht="14.4" customHeight="1" x14ac:dyDescent="0.3">
      <c r="A85" s="747" t="s">
        <v>575</v>
      </c>
      <c r="B85" s="748" t="s">
        <v>576</v>
      </c>
      <c r="C85" s="749" t="s">
        <v>591</v>
      </c>
      <c r="D85" s="750" t="s">
        <v>592</v>
      </c>
      <c r="E85" s="751">
        <v>50113001</v>
      </c>
      <c r="F85" s="750" t="s">
        <v>608</v>
      </c>
      <c r="G85" s="749" t="s">
        <v>609</v>
      </c>
      <c r="H85" s="749">
        <v>849253</v>
      </c>
      <c r="I85" s="749">
        <v>141763</v>
      </c>
      <c r="J85" s="749" t="s">
        <v>744</v>
      </c>
      <c r="K85" s="749" t="s">
        <v>745</v>
      </c>
      <c r="L85" s="752">
        <v>74.599999999999994</v>
      </c>
      <c r="M85" s="752">
        <v>1</v>
      </c>
      <c r="N85" s="753">
        <v>74.599999999999994</v>
      </c>
    </row>
    <row r="86" spans="1:14" ht="14.4" customHeight="1" x14ac:dyDescent="0.3">
      <c r="A86" s="747" t="s">
        <v>575</v>
      </c>
      <c r="B86" s="748" t="s">
        <v>576</v>
      </c>
      <c r="C86" s="749" t="s">
        <v>591</v>
      </c>
      <c r="D86" s="750" t="s">
        <v>592</v>
      </c>
      <c r="E86" s="751">
        <v>50113001</v>
      </c>
      <c r="F86" s="750" t="s">
        <v>608</v>
      </c>
      <c r="G86" s="749" t="s">
        <v>609</v>
      </c>
      <c r="H86" s="749">
        <v>100527</v>
      </c>
      <c r="I86" s="749">
        <v>527</v>
      </c>
      <c r="J86" s="749" t="s">
        <v>746</v>
      </c>
      <c r="K86" s="749" t="s">
        <v>747</v>
      </c>
      <c r="L86" s="752">
        <v>120.85</v>
      </c>
      <c r="M86" s="752">
        <v>1</v>
      </c>
      <c r="N86" s="753">
        <v>120.85</v>
      </c>
    </row>
    <row r="87" spans="1:14" ht="14.4" customHeight="1" x14ac:dyDescent="0.3">
      <c r="A87" s="747" t="s">
        <v>575</v>
      </c>
      <c r="B87" s="748" t="s">
        <v>576</v>
      </c>
      <c r="C87" s="749" t="s">
        <v>591</v>
      </c>
      <c r="D87" s="750" t="s">
        <v>592</v>
      </c>
      <c r="E87" s="751">
        <v>50113001</v>
      </c>
      <c r="F87" s="750" t="s">
        <v>608</v>
      </c>
      <c r="G87" s="749" t="s">
        <v>609</v>
      </c>
      <c r="H87" s="749">
        <v>110086</v>
      </c>
      <c r="I87" s="749">
        <v>10086</v>
      </c>
      <c r="J87" s="749" t="s">
        <v>748</v>
      </c>
      <c r="K87" s="749" t="s">
        <v>749</v>
      </c>
      <c r="L87" s="752">
        <v>1592.8</v>
      </c>
      <c r="M87" s="752">
        <v>0.2</v>
      </c>
      <c r="N87" s="753">
        <v>318.56</v>
      </c>
    </row>
    <row r="88" spans="1:14" ht="14.4" customHeight="1" x14ac:dyDescent="0.3">
      <c r="A88" s="747" t="s">
        <v>575</v>
      </c>
      <c r="B88" s="748" t="s">
        <v>576</v>
      </c>
      <c r="C88" s="749" t="s">
        <v>591</v>
      </c>
      <c r="D88" s="750" t="s">
        <v>592</v>
      </c>
      <c r="E88" s="751">
        <v>50113001</v>
      </c>
      <c r="F88" s="750" t="s">
        <v>608</v>
      </c>
      <c r="G88" s="749" t="s">
        <v>630</v>
      </c>
      <c r="H88" s="749">
        <v>191788</v>
      </c>
      <c r="I88" s="749">
        <v>91788</v>
      </c>
      <c r="J88" s="749" t="s">
        <v>750</v>
      </c>
      <c r="K88" s="749" t="s">
        <v>751</v>
      </c>
      <c r="L88" s="752">
        <v>29.769999999999992</v>
      </c>
      <c r="M88" s="752">
        <v>2</v>
      </c>
      <c r="N88" s="753">
        <v>59.539999999999985</v>
      </c>
    </row>
    <row r="89" spans="1:14" ht="14.4" customHeight="1" x14ac:dyDescent="0.3">
      <c r="A89" s="747" t="s">
        <v>575</v>
      </c>
      <c r="B89" s="748" t="s">
        <v>576</v>
      </c>
      <c r="C89" s="749" t="s">
        <v>591</v>
      </c>
      <c r="D89" s="750" t="s">
        <v>592</v>
      </c>
      <c r="E89" s="751">
        <v>50113001</v>
      </c>
      <c r="F89" s="750" t="s">
        <v>608</v>
      </c>
      <c r="G89" s="749" t="s">
        <v>609</v>
      </c>
      <c r="H89" s="749">
        <v>184398</v>
      </c>
      <c r="I89" s="749">
        <v>84398</v>
      </c>
      <c r="J89" s="749" t="s">
        <v>752</v>
      </c>
      <c r="K89" s="749" t="s">
        <v>753</v>
      </c>
      <c r="L89" s="752">
        <v>411.96</v>
      </c>
      <c r="M89" s="752">
        <v>1</v>
      </c>
      <c r="N89" s="753">
        <v>411.96</v>
      </c>
    </row>
    <row r="90" spans="1:14" ht="14.4" customHeight="1" x14ac:dyDescent="0.3">
      <c r="A90" s="747" t="s">
        <v>575</v>
      </c>
      <c r="B90" s="748" t="s">
        <v>576</v>
      </c>
      <c r="C90" s="749" t="s">
        <v>591</v>
      </c>
      <c r="D90" s="750" t="s">
        <v>592</v>
      </c>
      <c r="E90" s="751">
        <v>50113001</v>
      </c>
      <c r="F90" s="750" t="s">
        <v>608</v>
      </c>
      <c r="G90" s="749" t="s">
        <v>609</v>
      </c>
      <c r="H90" s="749">
        <v>184399</v>
      </c>
      <c r="I90" s="749">
        <v>84399</v>
      </c>
      <c r="J90" s="749" t="s">
        <v>754</v>
      </c>
      <c r="K90" s="749" t="s">
        <v>755</v>
      </c>
      <c r="L90" s="752">
        <v>322.49000000000007</v>
      </c>
      <c r="M90" s="752">
        <v>1</v>
      </c>
      <c r="N90" s="753">
        <v>322.49000000000007</v>
      </c>
    </row>
    <row r="91" spans="1:14" ht="14.4" customHeight="1" x14ac:dyDescent="0.3">
      <c r="A91" s="747" t="s">
        <v>575</v>
      </c>
      <c r="B91" s="748" t="s">
        <v>576</v>
      </c>
      <c r="C91" s="749" t="s">
        <v>591</v>
      </c>
      <c r="D91" s="750" t="s">
        <v>592</v>
      </c>
      <c r="E91" s="751">
        <v>50113001</v>
      </c>
      <c r="F91" s="750" t="s">
        <v>608</v>
      </c>
      <c r="G91" s="749" t="s">
        <v>609</v>
      </c>
      <c r="H91" s="749">
        <v>216963</v>
      </c>
      <c r="I91" s="749">
        <v>216963</v>
      </c>
      <c r="J91" s="749" t="s">
        <v>756</v>
      </c>
      <c r="K91" s="749" t="s">
        <v>757</v>
      </c>
      <c r="L91" s="752">
        <v>112.67000000000002</v>
      </c>
      <c r="M91" s="752">
        <v>1</v>
      </c>
      <c r="N91" s="753">
        <v>112.67000000000002</v>
      </c>
    </row>
    <row r="92" spans="1:14" ht="14.4" customHeight="1" x14ac:dyDescent="0.3">
      <c r="A92" s="747" t="s">
        <v>575</v>
      </c>
      <c r="B92" s="748" t="s">
        <v>576</v>
      </c>
      <c r="C92" s="749" t="s">
        <v>591</v>
      </c>
      <c r="D92" s="750" t="s">
        <v>592</v>
      </c>
      <c r="E92" s="751">
        <v>50113001</v>
      </c>
      <c r="F92" s="750" t="s">
        <v>608</v>
      </c>
      <c r="G92" s="749" t="s">
        <v>630</v>
      </c>
      <c r="H92" s="749">
        <v>107981</v>
      </c>
      <c r="I92" s="749">
        <v>7981</v>
      </c>
      <c r="J92" s="749" t="s">
        <v>758</v>
      </c>
      <c r="K92" s="749" t="s">
        <v>759</v>
      </c>
      <c r="L92" s="752">
        <v>53.553200000000011</v>
      </c>
      <c r="M92" s="752">
        <v>125</v>
      </c>
      <c r="N92" s="753">
        <v>6694.1500000000015</v>
      </c>
    </row>
    <row r="93" spans="1:14" ht="14.4" customHeight="1" x14ac:dyDescent="0.3">
      <c r="A93" s="747" t="s">
        <v>575</v>
      </c>
      <c r="B93" s="748" t="s">
        <v>576</v>
      </c>
      <c r="C93" s="749" t="s">
        <v>591</v>
      </c>
      <c r="D93" s="750" t="s">
        <v>592</v>
      </c>
      <c r="E93" s="751">
        <v>50113001</v>
      </c>
      <c r="F93" s="750" t="s">
        <v>608</v>
      </c>
      <c r="G93" s="749" t="s">
        <v>630</v>
      </c>
      <c r="H93" s="749">
        <v>155823</v>
      </c>
      <c r="I93" s="749">
        <v>55823</v>
      </c>
      <c r="J93" s="749" t="s">
        <v>758</v>
      </c>
      <c r="K93" s="749" t="s">
        <v>760</v>
      </c>
      <c r="L93" s="752">
        <v>38.086197721647977</v>
      </c>
      <c r="M93" s="752">
        <v>249</v>
      </c>
      <c r="N93" s="753">
        <v>9483.4632326903466</v>
      </c>
    </row>
    <row r="94" spans="1:14" ht="14.4" customHeight="1" x14ac:dyDescent="0.3">
      <c r="A94" s="747" t="s">
        <v>575</v>
      </c>
      <c r="B94" s="748" t="s">
        <v>576</v>
      </c>
      <c r="C94" s="749" t="s">
        <v>591</v>
      </c>
      <c r="D94" s="750" t="s">
        <v>592</v>
      </c>
      <c r="E94" s="751">
        <v>50113001</v>
      </c>
      <c r="F94" s="750" t="s">
        <v>608</v>
      </c>
      <c r="G94" s="749" t="s">
        <v>630</v>
      </c>
      <c r="H94" s="749">
        <v>155824</v>
      </c>
      <c r="I94" s="749">
        <v>55824</v>
      </c>
      <c r="J94" s="749" t="s">
        <v>758</v>
      </c>
      <c r="K94" s="749" t="s">
        <v>761</v>
      </c>
      <c r="L94" s="752">
        <v>52.780658455163142</v>
      </c>
      <c r="M94" s="752">
        <v>32</v>
      </c>
      <c r="N94" s="753">
        <v>1688.9810705652205</v>
      </c>
    </row>
    <row r="95" spans="1:14" ht="14.4" customHeight="1" x14ac:dyDescent="0.3">
      <c r="A95" s="747" t="s">
        <v>575</v>
      </c>
      <c r="B95" s="748" t="s">
        <v>576</v>
      </c>
      <c r="C95" s="749" t="s">
        <v>591</v>
      </c>
      <c r="D95" s="750" t="s">
        <v>592</v>
      </c>
      <c r="E95" s="751">
        <v>50113001</v>
      </c>
      <c r="F95" s="750" t="s">
        <v>608</v>
      </c>
      <c r="G95" s="749" t="s">
        <v>609</v>
      </c>
      <c r="H95" s="749">
        <v>162579</v>
      </c>
      <c r="I95" s="749">
        <v>162579</v>
      </c>
      <c r="J95" s="749" t="s">
        <v>762</v>
      </c>
      <c r="K95" s="749" t="s">
        <v>763</v>
      </c>
      <c r="L95" s="752">
        <v>46.282499999999999</v>
      </c>
      <c r="M95" s="752">
        <v>4</v>
      </c>
      <c r="N95" s="753">
        <v>185.13</v>
      </c>
    </row>
    <row r="96" spans="1:14" ht="14.4" customHeight="1" x14ac:dyDescent="0.3">
      <c r="A96" s="747" t="s">
        <v>575</v>
      </c>
      <c r="B96" s="748" t="s">
        <v>576</v>
      </c>
      <c r="C96" s="749" t="s">
        <v>591</v>
      </c>
      <c r="D96" s="750" t="s">
        <v>592</v>
      </c>
      <c r="E96" s="751">
        <v>50113001</v>
      </c>
      <c r="F96" s="750" t="s">
        <v>608</v>
      </c>
      <c r="G96" s="749" t="s">
        <v>630</v>
      </c>
      <c r="H96" s="749">
        <v>24550</v>
      </c>
      <c r="I96" s="749">
        <v>24550</v>
      </c>
      <c r="J96" s="749" t="s">
        <v>764</v>
      </c>
      <c r="K96" s="749" t="s">
        <v>765</v>
      </c>
      <c r="L96" s="752">
        <v>57.699951187406519</v>
      </c>
      <c r="M96" s="752">
        <v>12</v>
      </c>
      <c r="N96" s="753">
        <v>692.3994142488782</v>
      </c>
    </row>
    <row r="97" spans="1:14" ht="14.4" customHeight="1" x14ac:dyDescent="0.3">
      <c r="A97" s="747" t="s">
        <v>575</v>
      </c>
      <c r="B97" s="748" t="s">
        <v>576</v>
      </c>
      <c r="C97" s="749" t="s">
        <v>591</v>
      </c>
      <c r="D97" s="750" t="s">
        <v>592</v>
      </c>
      <c r="E97" s="751">
        <v>50113001</v>
      </c>
      <c r="F97" s="750" t="s">
        <v>608</v>
      </c>
      <c r="G97" s="749" t="s">
        <v>609</v>
      </c>
      <c r="H97" s="749">
        <v>100874</v>
      </c>
      <c r="I97" s="749">
        <v>874</v>
      </c>
      <c r="J97" s="749" t="s">
        <v>766</v>
      </c>
      <c r="K97" s="749" t="s">
        <v>767</v>
      </c>
      <c r="L97" s="752">
        <v>48.44</v>
      </c>
      <c r="M97" s="752">
        <v>3</v>
      </c>
      <c r="N97" s="753">
        <v>145.32</v>
      </c>
    </row>
    <row r="98" spans="1:14" ht="14.4" customHeight="1" x14ac:dyDescent="0.3">
      <c r="A98" s="747" t="s">
        <v>575</v>
      </c>
      <c r="B98" s="748" t="s">
        <v>576</v>
      </c>
      <c r="C98" s="749" t="s">
        <v>591</v>
      </c>
      <c r="D98" s="750" t="s">
        <v>592</v>
      </c>
      <c r="E98" s="751">
        <v>50113001</v>
      </c>
      <c r="F98" s="750" t="s">
        <v>608</v>
      </c>
      <c r="G98" s="749" t="s">
        <v>609</v>
      </c>
      <c r="H98" s="749">
        <v>100876</v>
      </c>
      <c r="I98" s="749">
        <v>876</v>
      </c>
      <c r="J98" s="749" t="s">
        <v>768</v>
      </c>
      <c r="K98" s="749" t="s">
        <v>767</v>
      </c>
      <c r="L98" s="752">
        <v>66.497142857142848</v>
      </c>
      <c r="M98" s="752">
        <v>7</v>
      </c>
      <c r="N98" s="753">
        <v>465.47999999999996</v>
      </c>
    </row>
    <row r="99" spans="1:14" ht="14.4" customHeight="1" x14ac:dyDescent="0.3">
      <c r="A99" s="747" t="s">
        <v>575</v>
      </c>
      <c r="B99" s="748" t="s">
        <v>576</v>
      </c>
      <c r="C99" s="749" t="s">
        <v>591</v>
      </c>
      <c r="D99" s="750" t="s">
        <v>592</v>
      </c>
      <c r="E99" s="751">
        <v>50113001</v>
      </c>
      <c r="F99" s="750" t="s">
        <v>608</v>
      </c>
      <c r="G99" s="749" t="s">
        <v>609</v>
      </c>
      <c r="H99" s="749">
        <v>195613</v>
      </c>
      <c r="I99" s="749">
        <v>95613</v>
      </c>
      <c r="J99" s="749" t="s">
        <v>769</v>
      </c>
      <c r="K99" s="749" t="s">
        <v>770</v>
      </c>
      <c r="L99" s="752">
        <v>43.570000000000007</v>
      </c>
      <c r="M99" s="752">
        <v>1</v>
      </c>
      <c r="N99" s="753">
        <v>43.570000000000007</v>
      </c>
    </row>
    <row r="100" spans="1:14" ht="14.4" customHeight="1" x14ac:dyDescent="0.3">
      <c r="A100" s="747" t="s">
        <v>575</v>
      </c>
      <c r="B100" s="748" t="s">
        <v>576</v>
      </c>
      <c r="C100" s="749" t="s">
        <v>591</v>
      </c>
      <c r="D100" s="750" t="s">
        <v>592</v>
      </c>
      <c r="E100" s="751">
        <v>50113001</v>
      </c>
      <c r="F100" s="750" t="s">
        <v>608</v>
      </c>
      <c r="G100" s="749" t="s">
        <v>609</v>
      </c>
      <c r="H100" s="749">
        <v>848950</v>
      </c>
      <c r="I100" s="749">
        <v>155148</v>
      </c>
      <c r="J100" s="749" t="s">
        <v>771</v>
      </c>
      <c r="K100" s="749" t="s">
        <v>772</v>
      </c>
      <c r="L100" s="752">
        <v>18.625999999999998</v>
      </c>
      <c r="M100" s="752">
        <v>35</v>
      </c>
      <c r="N100" s="753">
        <v>651.91</v>
      </c>
    </row>
    <row r="101" spans="1:14" ht="14.4" customHeight="1" x14ac:dyDescent="0.3">
      <c r="A101" s="747" t="s">
        <v>575</v>
      </c>
      <c r="B101" s="748" t="s">
        <v>576</v>
      </c>
      <c r="C101" s="749" t="s">
        <v>591</v>
      </c>
      <c r="D101" s="750" t="s">
        <v>592</v>
      </c>
      <c r="E101" s="751">
        <v>50113001</v>
      </c>
      <c r="F101" s="750" t="s">
        <v>608</v>
      </c>
      <c r="G101" s="749" t="s">
        <v>609</v>
      </c>
      <c r="H101" s="749">
        <v>849941</v>
      </c>
      <c r="I101" s="749">
        <v>162142</v>
      </c>
      <c r="J101" s="749" t="s">
        <v>771</v>
      </c>
      <c r="K101" s="749" t="s">
        <v>773</v>
      </c>
      <c r="L101" s="752">
        <v>28.409999999999997</v>
      </c>
      <c r="M101" s="752">
        <v>8</v>
      </c>
      <c r="N101" s="753">
        <v>227.27999999999997</v>
      </c>
    </row>
    <row r="102" spans="1:14" ht="14.4" customHeight="1" x14ac:dyDescent="0.3">
      <c r="A102" s="747" t="s">
        <v>575</v>
      </c>
      <c r="B102" s="748" t="s">
        <v>576</v>
      </c>
      <c r="C102" s="749" t="s">
        <v>591</v>
      </c>
      <c r="D102" s="750" t="s">
        <v>592</v>
      </c>
      <c r="E102" s="751">
        <v>50113001</v>
      </c>
      <c r="F102" s="750" t="s">
        <v>608</v>
      </c>
      <c r="G102" s="749" t="s">
        <v>609</v>
      </c>
      <c r="H102" s="749">
        <v>155911</v>
      </c>
      <c r="I102" s="749">
        <v>55911</v>
      </c>
      <c r="J102" s="749" t="s">
        <v>774</v>
      </c>
      <c r="K102" s="749" t="s">
        <v>775</v>
      </c>
      <c r="L102" s="752">
        <v>35.590000000000011</v>
      </c>
      <c r="M102" s="752">
        <v>2</v>
      </c>
      <c r="N102" s="753">
        <v>71.180000000000021</v>
      </c>
    </row>
    <row r="103" spans="1:14" ht="14.4" customHeight="1" x14ac:dyDescent="0.3">
      <c r="A103" s="747" t="s">
        <v>575</v>
      </c>
      <c r="B103" s="748" t="s">
        <v>576</v>
      </c>
      <c r="C103" s="749" t="s">
        <v>591</v>
      </c>
      <c r="D103" s="750" t="s">
        <v>592</v>
      </c>
      <c r="E103" s="751">
        <v>50113001</v>
      </c>
      <c r="F103" s="750" t="s">
        <v>608</v>
      </c>
      <c r="G103" s="749" t="s">
        <v>609</v>
      </c>
      <c r="H103" s="749">
        <v>102957</v>
      </c>
      <c r="I103" s="749">
        <v>2957</v>
      </c>
      <c r="J103" s="749" t="s">
        <v>776</v>
      </c>
      <c r="K103" s="749" t="s">
        <v>777</v>
      </c>
      <c r="L103" s="752">
        <v>56.530000000000008</v>
      </c>
      <c r="M103" s="752">
        <v>1</v>
      </c>
      <c r="N103" s="753">
        <v>56.530000000000008</v>
      </c>
    </row>
    <row r="104" spans="1:14" ht="14.4" customHeight="1" x14ac:dyDescent="0.3">
      <c r="A104" s="747" t="s">
        <v>575</v>
      </c>
      <c r="B104" s="748" t="s">
        <v>576</v>
      </c>
      <c r="C104" s="749" t="s">
        <v>591</v>
      </c>
      <c r="D104" s="750" t="s">
        <v>592</v>
      </c>
      <c r="E104" s="751">
        <v>50113001</v>
      </c>
      <c r="F104" s="750" t="s">
        <v>608</v>
      </c>
      <c r="G104" s="749" t="s">
        <v>630</v>
      </c>
      <c r="H104" s="749">
        <v>846338</v>
      </c>
      <c r="I104" s="749">
        <v>122685</v>
      </c>
      <c r="J104" s="749" t="s">
        <v>778</v>
      </c>
      <c r="K104" s="749" t="s">
        <v>779</v>
      </c>
      <c r="L104" s="752">
        <v>116.83999999999992</v>
      </c>
      <c r="M104" s="752">
        <v>1</v>
      </c>
      <c r="N104" s="753">
        <v>116.83999999999992</v>
      </c>
    </row>
    <row r="105" spans="1:14" ht="14.4" customHeight="1" x14ac:dyDescent="0.3">
      <c r="A105" s="747" t="s">
        <v>575</v>
      </c>
      <c r="B105" s="748" t="s">
        <v>576</v>
      </c>
      <c r="C105" s="749" t="s">
        <v>591</v>
      </c>
      <c r="D105" s="750" t="s">
        <v>592</v>
      </c>
      <c r="E105" s="751">
        <v>50113001</v>
      </c>
      <c r="F105" s="750" t="s">
        <v>608</v>
      </c>
      <c r="G105" s="749" t="s">
        <v>609</v>
      </c>
      <c r="H105" s="749">
        <v>118305</v>
      </c>
      <c r="I105" s="749">
        <v>18305</v>
      </c>
      <c r="J105" s="749" t="s">
        <v>780</v>
      </c>
      <c r="K105" s="749" t="s">
        <v>781</v>
      </c>
      <c r="L105" s="752">
        <v>241.99999996445496</v>
      </c>
      <c r="M105" s="752">
        <v>34</v>
      </c>
      <c r="N105" s="753">
        <v>8227.9999987914689</v>
      </c>
    </row>
    <row r="106" spans="1:14" ht="14.4" customHeight="1" x14ac:dyDescent="0.3">
      <c r="A106" s="747" t="s">
        <v>575</v>
      </c>
      <c r="B106" s="748" t="s">
        <v>576</v>
      </c>
      <c r="C106" s="749" t="s">
        <v>591</v>
      </c>
      <c r="D106" s="750" t="s">
        <v>592</v>
      </c>
      <c r="E106" s="751">
        <v>50113001</v>
      </c>
      <c r="F106" s="750" t="s">
        <v>608</v>
      </c>
      <c r="G106" s="749" t="s">
        <v>609</v>
      </c>
      <c r="H106" s="749">
        <v>501621</v>
      </c>
      <c r="I106" s="749">
        <v>1000</v>
      </c>
      <c r="J106" s="749" t="s">
        <v>782</v>
      </c>
      <c r="K106" s="749" t="s">
        <v>783</v>
      </c>
      <c r="L106" s="752">
        <v>213.08688597771044</v>
      </c>
      <c r="M106" s="752">
        <v>1</v>
      </c>
      <c r="N106" s="753">
        <v>213.08688597771044</v>
      </c>
    </row>
    <row r="107" spans="1:14" ht="14.4" customHeight="1" x14ac:dyDescent="0.3">
      <c r="A107" s="747" t="s">
        <v>575</v>
      </c>
      <c r="B107" s="748" t="s">
        <v>576</v>
      </c>
      <c r="C107" s="749" t="s">
        <v>591</v>
      </c>
      <c r="D107" s="750" t="s">
        <v>592</v>
      </c>
      <c r="E107" s="751">
        <v>50113001</v>
      </c>
      <c r="F107" s="750" t="s">
        <v>608</v>
      </c>
      <c r="G107" s="749" t="s">
        <v>609</v>
      </c>
      <c r="H107" s="749">
        <v>58159</v>
      </c>
      <c r="I107" s="749">
        <v>58159</v>
      </c>
      <c r="J107" s="749" t="s">
        <v>784</v>
      </c>
      <c r="K107" s="749" t="s">
        <v>785</v>
      </c>
      <c r="L107" s="752">
        <v>64.760000000000019</v>
      </c>
      <c r="M107" s="752">
        <v>1</v>
      </c>
      <c r="N107" s="753">
        <v>64.760000000000019</v>
      </c>
    </row>
    <row r="108" spans="1:14" ht="14.4" customHeight="1" x14ac:dyDescent="0.3">
      <c r="A108" s="747" t="s">
        <v>575</v>
      </c>
      <c r="B108" s="748" t="s">
        <v>576</v>
      </c>
      <c r="C108" s="749" t="s">
        <v>591</v>
      </c>
      <c r="D108" s="750" t="s">
        <v>592</v>
      </c>
      <c r="E108" s="751">
        <v>50113001</v>
      </c>
      <c r="F108" s="750" t="s">
        <v>608</v>
      </c>
      <c r="G108" s="749" t="s">
        <v>609</v>
      </c>
      <c r="H108" s="749">
        <v>845908</v>
      </c>
      <c r="I108" s="749">
        <v>122520</v>
      </c>
      <c r="J108" s="749" t="s">
        <v>786</v>
      </c>
      <c r="K108" s="749" t="s">
        <v>787</v>
      </c>
      <c r="L108" s="752">
        <v>82.390078139235101</v>
      </c>
      <c r="M108" s="752">
        <v>1</v>
      </c>
      <c r="N108" s="753">
        <v>82.390078139235101</v>
      </c>
    </row>
    <row r="109" spans="1:14" ht="14.4" customHeight="1" x14ac:dyDescent="0.3">
      <c r="A109" s="747" t="s">
        <v>575</v>
      </c>
      <c r="B109" s="748" t="s">
        <v>576</v>
      </c>
      <c r="C109" s="749" t="s">
        <v>591</v>
      </c>
      <c r="D109" s="750" t="s">
        <v>592</v>
      </c>
      <c r="E109" s="751">
        <v>50113001</v>
      </c>
      <c r="F109" s="750" t="s">
        <v>608</v>
      </c>
      <c r="G109" s="749" t="s">
        <v>609</v>
      </c>
      <c r="H109" s="749">
        <v>208207</v>
      </c>
      <c r="I109" s="749">
        <v>208207</v>
      </c>
      <c r="J109" s="749" t="s">
        <v>788</v>
      </c>
      <c r="K109" s="749" t="s">
        <v>789</v>
      </c>
      <c r="L109" s="752">
        <v>81.650000000000034</v>
      </c>
      <c r="M109" s="752">
        <v>1</v>
      </c>
      <c r="N109" s="753">
        <v>81.650000000000034</v>
      </c>
    </row>
    <row r="110" spans="1:14" ht="14.4" customHeight="1" x14ac:dyDescent="0.3">
      <c r="A110" s="747" t="s">
        <v>575</v>
      </c>
      <c r="B110" s="748" t="s">
        <v>576</v>
      </c>
      <c r="C110" s="749" t="s">
        <v>591</v>
      </c>
      <c r="D110" s="750" t="s">
        <v>592</v>
      </c>
      <c r="E110" s="751">
        <v>50113001</v>
      </c>
      <c r="F110" s="750" t="s">
        <v>608</v>
      </c>
      <c r="G110" s="749" t="s">
        <v>630</v>
      </c>
      <c r="H110" s="749">
        <v>109709</v>
      </c>
      <c r="I110" s="749">
        <v>9709</v>
      </c>
      <c r="J110" s="749" t="s">
        <v>790</v>
      </c>
      <c r="K110" s="749" t="s">
        <v>791</v>
      </c>
      <c r="L110" s="752">
        <v>45.301578947368426</v>
      </c>
      <c r="M110" s="752">
        <v>19</v>
      </c>
      <c r="N110" s="753">
        <v>860.73000000000013</v>
      </c>
    </row>
    <row r="111" spans="1:14" ht="14.4" customHeight="1" x14ac:dyDescent="0.3">
      <c r="A111" s="747" t="s">
        <v>575</v>
      </c>
      <c r="B111" s="748" t="s">
        <v>576</v>
      </c>
      <c r="C111" s="749" t="s">
        <v>591</v>
      </c>
      <c r="D111" s="750" t="s">
        <v>592</v>
      </c>
      <c r="E111" s="751">
        <v>50113001</v>
      </c>
      <c r="F111" s="750" t="s">
        <v>608</v>
      </c>
      <c r="G111" s="749" t="s">
        <v>609</v>
      </c>
      <c r="H111" s="749">
        <v>119653</v>
      </c>
      <c r="I111" s="749">
        <v>119653</v>
      </c>
      <c r="J111" s="749" t="s">
        <v>792</v>
      </c>
      <c r="K111" s="749" t="s">
        <v>793</v>
      </c>
      <c r="L111" s="752">
        <v>157.93999999999994</v>
      </c>
      <c r="M111" s="752">
        <v>2</v>
      </c>
      <c r="N111" s="753">
        <v>315.87999999999988</v>
      </c>
    </row>
    <row r="112" spans="1:14" ht="14.4" customHeight="1" x14ac:dyDescent="0.3">
      <c r="A112" s="747" t="s">
        <v>575</v>
      </c>
      <c r="B112" s="748" t="s">
        <v>576</v>
      </c>
      <c r="C112" s="749" t="s">
        <v>591</v>
      </c>
      <c r="D112" s="750" t="s">
        <v>592</v>
      </c>
      <c r="E112" s="751">
        <v>50113001</v>
      </c>
      <c r="F112" s="750" t="s">
        <v>608</v>
      </c>
      <c r="G112" s="749" t="s">
        <v>577</v>
      </c>
      <c r="H112" s="749">
        <v>193013</v>
      </c>
      <c r="I112" s="749">
        <v>93013</v>
      </c>
      <c r="J112" s="749" t="s">
        <v>794</v>
      </c>
      <c r="K112" s="749" t="s">
        <v>743</v>
      </c>
      <c r="L112" s="752">
        <v>44.120000000000005</v>
      </c>
      <c r="M112" s="752">
        <v>2</v>
      </c>
      <c r="N112" s="753">
        <v>88.240000000000009</v>
      </c>
    </row>
    <row r="113" spans="1:14" ht="14.4" customHeight="1" x14ac:dyDescent="0.3">
      <c r="A113" s="747" t="s">
        <v>575</v>
      </c>
      <c r="B113" s="748" t="s">
        <v>576</v>
      </c>
      <c r="C113" s="749" t="s">
        <v>591</v>
      </c>
      <c r="D113" s="750" t="s">
        <v>592</v>
      </c>
      <c r="E113" s="751">
        <v>50113001</v>
      </c>
      <c r="F113" s="750" t="s">
        <v>608</v>
      </c>
      <c r="G113" s="749" t="s">
        <v>609</v>
      </c>
      <c r="H113" s="749">
        <v>844145</v>
      </c>
      <c r="I113" s="749">
        <v>56350</v>
      </c>
      <c r="J113" s="749" t="s">
        <v>795</v>
      </c>
      <c r="K113" s="749" t="s">
        <v>796</v>
      </c>
      <c r="L113" s="752">
        <v>32.664999999999999</v>
      </c>
      <c r="M113" s="752">
        <v>14</v>
      </c>
      <c r="N113" s="753">
        <v>457.30999999999995</v>
      </c>
    </row>
    <row r="114" spans="1:14" ht="14.4" customHeight="1" x14ac:dyDescent="0.3">
      <c r="A114" s="747" t="s">
        <v>575</v>
      </c>
      <c r="B114" s="748" t="s">
        <v>576</v>
      </c>
      <c r="C114" s="749" t="s">
        <v>591</v>
      </c>
      <c r="D114" s="750" t="s">
        <v>592</v>
      </c>
      <c r="E114" s="751">
        <v>50113001</v>
      </c>
      <c r="F114" s="750" t="s">
        <v>608</v>
      </c>
      <c r="G114" s="749" t="s">
        <v>609</v>
      </c>
      <c r="H114" s="749">
        <v>100610</v>
      </c>
      <c r="I114" s="749">
        <v>610</v>
      </c>
      <c r="J114" s="749" t="s">
        <v>797</v>
      </c>
      <c r="K114" s="749" t="s">
        <v>798</v>
      </c>
      <c r="L114" s="752">
        <v>64.357500000000002</v>
      </c>
      <c r="M114" s="752">
        <v>8</v>
      </c>
      <c r="N114" s="753">
        <v>514.86</v>
      </c>
    </row>
    <row r="115" spans="1:14" ht="14.4" customHeight="1" x14ac:dyDescent="0.3">
      <c r="A115" s="747" t="s">
        <v>575</v>
      </c>
      <c r="B115" s="748" t="s">
        <v>576</v>
      </c>
      <c r="C115" s="749" t="s">
        <v>591</v>
      </c>
      <c r="D115" s="750" t="s">
        <v>592</v>
      </c>
      <c r="E115" s="751">
        <v>50113001</v>
      </c>
      <c r="F115" s="750" t="s">
        <v>608</v>
      </c>
      <c r="G115" s="749" t="s">
        <v>609</v>
      </c>
      <c r="H115" s="749">
        <v>100612</v>
      </c>
      <c r="I115" s="749">
        <v>612</v>
      </c>
      <c r="J115" s="749" t="s">
        <v>799</v>
      </c>
      <c r="K115" s="749" t="s">
        <v>800</v>
      </c>
      <c r="L115" s="752">
        <v>60.279901164461869</v>
      </c>
      <c r="M115" s="752">
        <v>1</v>
      </c>
      <c r="N115" s="753">
        <v>60.279901164461869</v>
      </c>
    </row>
    <row r="116" spans="1:14" ht="14.4" customHeight="1" x14ac:dyDescent="0.3">
      <c r="A116" s="747" t="s">
        <v>575</v>
      </c>
      <c r="B116" s="748" t="s">
        <v>576</v>
      </c>
      <c r="C116" s="749" t="s">
        <v>591</v>
      </c>
      <c r="D116" s="750" t="s">
        <v>592</v>
      </c>
      <c r="E116" s="751">
        <v>50113001</v>
      </c>
      <c r="F116" s="750" t="s">
        <v>608</v>
      </c>
      <c r="G116" s="749" t="s">
        <v>609</v>
      </c>
      <c r="H116" s="749">
        <v>128178</v>
      </c>
      <c r="I116" s="749">
        <v>28178</v>
      </c>
      <c r="J116" s="749" t="s">
        <v>801</v>
      </c>
      <c r="K116" s="749" t="s">
        <v>802</v>
      </c>
      <c r="L116" s="752">
        <v>1326.49</v>
      </c>
      <c r="M116" s="752">
        <v>2</v>
      </c>
      <c r="N116" s="753">
        <v>2652.98</v>
      </c>
    </row>
    <row r="117" spans="1:14" ht="14.4" customHeight="1" x14ac:dyDescent="0.3">
      <c r="A117" s="747" t="s">
        <v>575</v>
      </c>
      <c r="B117" s="748" t="s">
        <v>576</v>
      </c>
      <c r="C117" s="749" t="s">
        <v>591</v>
      </c>
      <c r="D117" s="750" t="s">
        <v>592</v>
      </c>
      <c r="E117" s="751">
        <v>50113001</v>
      </c>
      <c r="F117" s="750" t="s">
        <v>608</v>
      </c>
      <c r="G117" s="749" t="s">
        <v>609</v>
      </c>
      <c r="H117" s="749">
        <v>131385</v>
      </c>
      <c r="I117" s="749">
        <v>31385</v>
      </c>
      <c r="J117" s="749" t="s">
        <v>803</v>
      </c>
      <c r="K117" s="749" t="s">
        <v>804</v>
      </c>
      <c r="L117" s="752">
        <v>39.460000000000008</v>
      </c>
      <c r="M117" s="752">
        <v>1</v>
      </c>
      <c r="N117" s="753">
        <v>39.460000000000008</v>
      </c>
    </row>
    <row r="118" spans="1:14" ht="14.4" customHeight="1" x14ac:dyDescent="0.3">
      <c r="A118" s="747" t="s">
        <v>575</v>
      </c>
      <c r="B118" s="748" t="s">
        <v>576</v>
      </c>
      <c r="C118" s="749" t="s">
        <v>591</v>
      </c>
      <c r="D118" s="750" t="s">
        <v>592</v>
      </c>
      <c r="E118" s="751">
        <v>50113001</v>
      </c>
      <c r="F118" s="750" t="s">
        <v>608</v>
      </c>
      <c r="G118" s="749" t="s">
        <v>609</v>
      </c>
      <c r="H118" s="749">
        <v>148578</v>
      </c>
      <c r="I118" s="749">
        <v>48578</v>
      </c>
      <c r="J118" s="749" t="s">
        <v>805</v>
      </c>
      <c r="K118" s="749" t="s">
        <v>806</v>
      </c>
      <c r="L118" s="752">
        <v>54.98</v>
      </c>
      <c r="M118" s="752">
        <v>1</v>
      </c>
      <c r="N118" s="753">
        <v>54.98</v>
      </c>
    </row>
    <row r="119" spans="1:14" ht="14.4" customHeight="1" x14ac:dyDescent="0.3">
      <c r="A119" s="747" t="s">
        <v>575</v>
      </c>
      <c r="B119" s="748" t="s">
        <v>576</v>
      </c>
      <c r="C119" s="749" t="s">
        <v>591</v>
      </c>
      <c r="D119" s="750" t="s">
        <v>592</v>
      </c>
      <c r="E119" s="751">
        <v>50113001</v>
      </c>
      <c r="F119" s="750" t="s">
        <v>608</v>
      </c>
      <c r="G119" s="749" t="s">
        <v>609</v>
      </c>
      <c r="H119" s="749">
        <v>848632</v>
      </c>
      <c r="I119" s="749">
        <v>125315</v>
      </c>
      <c r="J119" s="749" t="s">
        <v>805</v>
      </c>
      <c r="K119" s="749" t="s">
        <v>807</v>
      </c>
      <c r="L119" s="752">
        <v>58.2</v>
      </c>
      <c r="M119" s="752">
        <v>1</v>
      </c>
      <c r="N119" s="753">
        <v>58.2</v>
      </c>
    </row>
    <row r="120" spans="1:14" ht="14.4" customHeight="1" x14ac:dyDescent="0.3">
      <c r="A120" s="747" t="s">
        <v>575</v>
      </c>
      <c r="B120" s="748" t="s">
        <v>576</v>
      </c>
      <c r="C120" s="749" t="s">
        <v>591</v>
      </c>
      <c r="D120" s="750" t="s">
        <v>592</v>
      </c>
      <c r="E120" s="751">
        <v>50113001</v>
      </c>
      <c r="F120" s="750" t="s">
        <v>608</v>
      </c>
      <c r="G120" s="749" t="s">
        <v>609</v>
      </c>
      <c r="H120" s="749">
        <v>191836</v>
      </c>
      <c r="I120" s="749">
        <v>91836</v>
      </c>
      <c r="J120" s="749" t="s">
        <v>808</v>
      </c>
      <c r="K120" s="749" t="s">
        <v>809</v>
      </c>
      <c r="L120" s="752">
        <v>44.682500000000005</v>
      </c>
      <c r="M120" s="752">
        <v>4</v>
      </c>
      <c r="N120" s="753">
        <v>178.73000000000002</v>
      </c>
    </row>
    <row r="121" spans="1:14" ht="14.4" customHeight="1" x14ac:dyDescent="0.3">
      <c r="A121" s="747" t="s">
        <v>575</v>
      </c>
      <c r="B121" s="748" t="s">
        <v>576</v>
      </c>
      <c r="C121" s="749" t="s">
        <v>591</v>
      </c>
      <c r="D121" s="750" t="s">
        <v>592</v>
      </c>
      <c r="E121" s="751">
        <v>50113001</v>
      </c>
      <c r="F121" s="750" t="s">
        <v>608</v>
      </c>
      <c r="G121" s="749" t="s">
        <v>609</v>
      </c>
      <c r="H121" s="749">
        <v>132086</v>
      </c>
      <c r="I121" s="749">
        <v>32086</v>
      </c>
      <c r="J121" s="749" t="s">
        <v>810</v>
      </c>
      <c r="K121" s="749" t="s">
        <v>811</v>
      </c>
      <c r="L121" s="752">
        <v>19.838571428571434</v>
      </c>
      <c r="M121" s="752">
        <v>7</v>
      </c>
      <c r="N121" s="753">
        <v>138.87000000000003</v>
      </c>
    </row>
    <row r="122" spans="1:14" ht="14.4" customHeight="1" x14ac:dyDescent="0.3">
      <c r="A122" s="747" t="s">
        <v>575</v>
      </c>
      <c r="B122" s="748" t="s">
        <v>576</v>
      </c>
      <c r="C122" s="749" t="s">
        <v>591</v>
      </c>
      <c r="D122" s="750" t="s">
        <v>592</v>
      </c>
      <c r="E122" s="751">
        <v>50113001</v>
      </c>
      <c r="F122" s="750" t="s">
        <v>608</v>
      </c>
      <c r="G122" s="749" t="s">
        <v>609</v>
      </c>
      <c r="H122" s="749">
        <v>159672</v>
      </c>
      <c r="I122" s="749">
        <v>59672</v>
      </c>
      <c r="J122" s="749" t="s">
        <v>812</v>
      </c>
      <c r="K122" s="749" t="s">
        <v>813</v>
      </c>
      <c r="L122" s="752">
        <v>46.96</v>
      </c>
      <c r="M122" s="752">
        <v>2</v>
      </c>
      <c r="N122" s="753">
        <v>93.92</v>
      </c>
    </row>
    <row r="123" spans="1:14" ht="14.4" customHeight="1" x14ac:dyDescent="0.3">
      <c r="A123" s="747" t="s">
        <v>575</v>
      </c>
      <c r="B123" s="748" t="s">
        <v>576</v>
      </c>
      <c r="C123" s="749" t="s">
        <v>591</v>
      </c>
      <c r="D123" s="750" t="s">
        <v>592</v>
      </c>
      <c r="E123" s="751">
        <v>50113001</v>
      </c>
      <c r="F123" s="750" t="s">
        <v>608</v>
      </c>
      <c r="G123" s="749" t="s">
        <v>609</v>
      </c>
      <c r="H123" s="749">
        <v>102360</v>
      </c>
      <c r="I123" s="749">
        <v>2360</v>
      </c>
      <c r="J123" s="749" t="s">
        <v>814</v>
      </c>
      <c r="K123" s="749" t="s">
        <v>658</v>
      </c>
      <c r="L123" s="752">
        <v>78.86</v>
      </c>
      <c r="M123" s="752">
        <v>1</v>
      </c>
      <c r="N123" s="753">
        <v>78.86</v>
      </c>
    </row>
    <row r="124" spans="1:14" ht="14.4" customHeight="1" x14ac:dyDescent="0.3">
      <c r="A124" s="747" t="s">
        <v>575</v>
      </c>
      <c r="B124" s="748" t="s">
        <v>576</v>
      </c>
      <c r="C124" s="749" t="s">
        <v>591</v>
      </c>
      <c r="D124" s="750" t="s">
        <v>592</v>
      </c>
      <c r="E124" s="751">
        <v>50113001</v>
      </c>
      <c r="F124" s="750" t="s">
        <v>608</v>
      </c>
      <c r="G124" s="749" t="s">
        <v>630</v>
      </c>
      <c r="H124" s="749">
        <v>845123</v>
      </c>
      <c r="I124" s="749">
        <v>109797</v>
      </c>
      <c r="J124" s="749" t="s">
        <v>815</v>
      </c>
      <c r="K124" s="749" t="s">
        <v>816</v>
      </c>
      <c r="L124" s="752">
        <v>38.970000000000013</v>
      </c>
      <c r="M124" s="752">
        <v>1</v>
      </c>
      <c r="N124" s="753">
        <v>38.970000000000013</v>
      </c>
    </row>
    <row r="125" spans="1:14" ht="14.4" customHeight="1" x14ac:dyDescent="0.3">
      <c r="A125" s="747" t="s">
        <v>575</v>
      </c>
      <c r="B125" s="748" t="s">
        <v>576</v>
      </c>
      <c r="C125" s="749" t="s">
        <v>591</v>
      </c>
      <c r="D125" s="750" t="s">
        <v>592</v>
      </c>
      <c r="E125" s="751">
        <v>50113001</v>
      </c>
      <c r="F125" s="750" t="s">
        <v>608</v>
      </c>
      <c r="G125" s="749" t="s">
        <v>630</v>
      </c>
      <c r="H125" s="749">
        <v>845240</v>
      </c>
      <c r="I125" s="749">
        <v>109799</v>
      </c>
      <c r="J125" s="749" t="s">
        <v>815</v>
      </c>
      <c r="K125" s="749" t="s">
        <v>817</v>
      </c>
      <c r="L125" s="752">
        <v>98.259281700314745</v>
      </c>
      <c r="M125" s="752">
        <v>27</v>
      </c>
      <c r="N125" s="753">
        <v>2653.0006059084981</v>
      </c>
    </row>
    <row r="126" spans="1:14" ht="14.4" customHeight="1" x14ac:dyDescent="0.3">
      <c r="A126" s="747" t="s">
        <v>575</v>
      </c>
      <c r="B126" s="748" t="s">
        <v>576</v>
      </c>
      <c r="C126" s="749" t="s">
        <v>591</v>
      </c>
      <c r="D126" s="750" t="s">
        <v>592</v>
      </c>
      <c r="E126" s="751">
        <v>50113001</v>
      </c>
      <c r="F126" s="750" t="s">
        <v>608</v>
      </c>
      <c r="G126" s="749" t="s">
        <v>609</v>
      </c>
      <c r="H126" s="749">
        <v>840155</v>
      </c>
      <c r="I126" s="749">
        <v>0</v>
      </c>
      <c r="J126" s="749" t="s">
        <v>818</v>
      </c>
      <c r="K126" s="749" t="s">
        <v>577</v>
      </c>
      <c r="L126" s="752">
        <v>62.850000000000016</v>
      </c>
      <c r="M126" s="752">
        <v>2</v>
      </c>
      <c r="N126" s="753">
        <v>125.70000000000003</v>
      </c>
    </row>
    <row r="127" spans="1:14" ht="14.4" customHeight="1" x14ac:dyDescent="0.3">
      <c r="A127" s="747" t="s">
        <v>575</v>
      </c>
      <c r="B127" s="748" t="s">
        <v>576</v>
      </c>
      <c r="C127" s="749" t="s">
        <v>591</v>
      </c>
      <c r="D127" s="750" t="s">
        <v>592</v>
      </c>
      <c r="E127" s="751">
        <v>50113001</v>
      </c>
      <c r="F127" s="750" t="s">
        <v>608</v>
      </c>
      <c r="G127" s="749" t="s">
        <v>609</v>
      </c>
      <c r="H127" s="749">
        <v>100643</v>
      </c>
      <c r="I127" s="749">
        <v>643</v>
      </c>
      <c r="J127" s="749" t="s">
        <v>819</v>
      </c>
      <c r="K127" s="749" t="s">
        <v>820</v>
      </c>
      <c r="L127" s="752">
        <v>53.63</v>
      </c>
      <c r="M127" s="752">
        <v>2</v>
      </c>
      <c r="N127" s="753">
        <v>107.26</v>
      </c>
    </row>
    <row r="128" spans="1:14" ht="14.4" customHeight="1" x14ac:dyDescent="0.3">
      <c r="A128" s="747" t="s">
        <v>575</v>
      </c>
      <c r="B128" s="748" t="s">
        <v>576</v>
      </c>
      <c r="C128" s="749" t="s">
        <v>591</v>
      </c>
      <c r="D128" s="750" t="s">
        <v>592</v>
      </c>
      <c r="E128" s="751">
        <v>50113001</v>
      </c>
      <c r="F128" s="750" t="s">
        <v>608</v>
      </c>
      <c r="G128" s="749" t="s">
        <v>630</v>
      </c>
      <c r="H128" s="749">
        <v>166030</v>
      </c>
      <c r="I128" s="749">
        <v>66030</v>
      </c>
      <c r="J128" s="749" t="s">
        <v>821</v>
      </c>
      <c r="K128" s="749" t="s">
        <v>743</v>
      </c>
      <c r="L128" s="752">
        <v>30.119999999999997</v>
      </c>
      <c r="M128" s="752">
        <v>2</v>
      </c>
      <c r="N128" s="753">
        <v>60.239999999999995</v>
      </c>
    </row>
    <row r="129" spans="1:14" ht="14.4" customHeight="1" x14ac:dyDescent="0.3">
      <c r="A129" s="747" t="s">
        <v>575</v>
      </c>
      <c r="B129" s="748" t="s">
        <v>576</v>
      </c>
      <c r="C129" s="749" t="s">
        <v>591</v>
      </c>
      <c r="D129" s="750" t="s">
        <v>592</v>
      </c>
      <c r="E129" s="751">
        <v>50113001</v>
      </c>
      <c r="F129" s="750" t="s">
        <v>608</v>
      </c>
      <c r="G129" s="749" t="s">
        <v>630</v>
      </c>
      <c r="H129" s="749">
        <v>987473</v>
      </c>
      <c r="I129" s="749">
        <v>146894</v>
      </c>
      <c r="J129" s="749" t="s">
        <v>822</v>
      </c>
      <c r="K129" s="749" t="s">
        <v>823</v>
      </c>
      <c r="L129" s="752">
        <v>21.96</v>
      </c>
      <c r="M129" s="752">
        <v>1</v>
      </c>
      <c r="N129" s="753">
        <v>21.96</v>
      </c>
    </row>
    <row r="130" spans="1:14" ht="14.4" customHeight="1" x14ac:dyDescent="0.3">
      <c r="A130" s="747" t="s">
        <v>575</v>
      </c>
      <c r="B130" s="748" t="s">
        <v>576</v>
      </c>
      <c r="C130" s="749" t="s">
        <v>591</v>
      </c>
      <c r="D130" s="750" t="s">
        <v>592</v>
      </c>
      <c r="E130" s="751">
        <v>50113013</v>
      </c>
      <c r="F130" s="750" t="s">
        <v>824</v>
      </c>
      <c r="G130" s="749" t="s">
        <v>609</v>
      </c>
      <c r="H130" s="749">
        <v>172972</v>
      </c>
      <c r="I130" s="749">
        <v>72972</v>
      </c>
      <c r="J130" s="749" t="s">
        <v>825</v>
      </c>
      <c r="K130" s="749" t="s">
        <v>826</v>
      </c>
      <c r="L130" s="752">
        <v>181.65</v>
      </c>
      <c r="M130" s="752">
        <v>8.1999999999999993</v>
      </c>
      <c r="N130" s="753">
        <v>1489.53</v>
      </c>
    </row>
    <row r="131" spans="1:14" ht="14.4" customHeight="1" x14ac:dyDescent="0.3">
      <c r="A131" s="747" t="s">
        <v>575</v>
      </c>
      <c r="B131" s="748" t="s">
        <v>576</v>
      </c>
      <c r="C131" s="749" t="s">
        <v>591</v>
      </c>
      <c r="D131" s="750" t="s">
        <v>592</v>
      </c>
      <c r="E131" s="751">
        <v>50113013</v>
      </c>
      <c r="F131" s="750" t="s">
        <v>824</v>
      </c>
      <c r="G131" s="749" t="s">
        <v>609</v>
      </c>
      <c r="H131" s="749">
        <v>398111</v>
      </c>
      <c r="I131" s="749">
        <v>132654</v>
      </c>
      <c r="J131" s="749" t="s">
        <v>827</v>
      </c>
      <c r="K131" s="749" t="s">
        <v>828</v>
      </c>
      <c r="L131" s="752">
        <v>111.49000000000001</v>
      </c>
      <c r="M131" s="752">
        <v>1</v>
      </c>
      <c r="N131" s="753">
        <v>111.49000000000001</v>
      </c>
    </row>
    <row r="132" spans="1:14" ht="14.4" customHeight="1" x14ac:dyDescent="0.3">
      <c r="A132" s="747" t="s">
        <v>575</v>
      </c>
      <c r="B132" s="748" t="s">
        <v>576</v>
      </c>
      <c r="C132" s="749" t="s">
        <v>591</v>
      </c>
      <c r="D132" s="750" t="s">
        <v>592</v>
      </c>
      <c r="E132" s="751">
        <v>50113013</v>
      </c>
      <c r="F132" s="750" t="s">
        <v>824</v>
      </c>
      <c r="G132" s="749" t="s">
        <v>630</v>
      </c>
      <c r="H132" s="749">
        <v>105951</v>
      </c>
      <c r="I132" s="749">
        <v>5951</v>
      </c>
      <c r="J132" s="749" t="s">
        <v>827</v>
      </c>
      <c r="K132" s="749" t="s">
        <v>828</v>
      </c>
      <c r="L132" s="752">
        <v>114.74166666666669</v>
      </c>
      <c r="M132" s="752">
        <v>6</v>
      </c>
      <c r="N132" s="753">
        <v>688.45000000000016</v>
      </c>
    </row>
    <row r="133" spans="1:14" ht="14.4" customHeight="1" x14ac:dyDescent="0.3">
      <c r="A133" s="747" t="s">
        <v>575</v>
      </c>
      <c r="B133" s="748" t="s">
        <v>576</v>
      </c>
      <c r="C133" s="749" t="s">
        <v>591</v>
      </c>
      <c r="D133" s="750" t="s">
        <v>592</v>
      </c>
      <c r="E133" s="751">
        <v>50113013</v>
      </c>
      <c r="F133" s="750" t="s">
        <v>824</v>
      </c>
      <c r="G133" s="749" t="s">
        <v>609</v>
      </c>
      <c r="H133" s="749">
        <v>164831</v>
      </c>
      <c r="I133" s="749">
        <v>64831</v>
      </c>
      <c r="J133" s="749" t="s">
        <v>829</v>
      </c>
      <c r="K133" s="749" t="s">
        <v>830</v>
      </c>
      <c r="L133" s="752">
        <v>198.87999999999874</v>
      </c>
      <c r="M133" s="752">
        <v>41.000000000000142</v>
      </c>
      <c r="N133" s="753">
        <v>8154.0799999999772</v>
      </c>
    </row>
    <row r="134" spans="1:14" ht="14.4" customHeight="1" x14ac:dyDescent="0.3">
      <c r="A134" s="747" t="s">
        <v>575</v>
      </c>
      <c r="B134" s="748" t="s">
        <v>576</v>
      </c>
      <c r="C134" s="749" t="s">
        <v>591</v>
      </c>
      <c r="D134" s="750" t="s">
        <v>592</v>
      </c>
      <c r="E134" s="751">
        <v>50113013</v>
      </c>
      <c r="F134" s="750" t="s">
        <v>824</v>
      </c>
      <c r="G134" s="749" t="s">
        <v>609</v>
      </c>
      <c r="H134" s="749">
        <v>183926</v>
      </c>
      <c r="I134" s="749">
        <v>183926</v>
      </c>
      <c r="J134" s="749" t="s">
        <v>831</v>
      </c>
      <c r="K134" s="749" t="s">
        <v>832</v>
      </c>
      <c r="L134" s="752">
        <v>0</v>
      </c>
      <c r="M134" s="752">
        <v>0</v>
      </c>
      <c r="N134" s="753">
        <v>0</v>
      </c>
    </row>
    <row r="135" spans="1:14" ht="14.4" customHeight="1" x14ac:dyDescent="0.3">
      <c r="A135" s="747" t="s">
        <v>575</v>
      </c>
      <c r="B135" s="748" t="s">
        <v>576</v>
      </c>
      <c r="C135" s="749" t="s">
        <v>591</v>
      </c>
      <c r="D135" s="750" t="s">
        <v>592</v>
      </c>
      <c r="E135" s="751">
        <v>50113013</v>
      </c>
      <c r="F135" s="750" t="s">
        <v>824</v>
      </c>
      <c r="G135" s="749" t="s">
        <v>577</v>
      </c>
      <c r="H135" s="749">
        <v>203855</v>
      </c>
      <c r="I135" s="749">
        <v>203855</v>
      </c>
      <c r="J135" s="749" t="s">
        <v>833</v>
      </c>
      <c r="K135" s="749" t="s">
        <v>834</v>
      </c>
      <c r="L135" s="752">
        <v>316.03000000000003</v>
      </c>
      <c r="M135" s="752">
        <v>0.1</v>
      </c>
      <c r="N135" s="753">
        <v>31.603000000000005</v>
      </c>
    </row>
    <row r="136" spans="1:14" ht="14.4" customHeight="1" x14ac:dyDescent="0.3">
      <c r="A136" s="747" t="s">
        <v>575</v>
      </c>
      <c r="B136" s="748" t="s">
        <v>576</v>
      </c>
      <c r="C136" s="749" t="s">
        <v>591</v>
      </c>
      <c r="D136" s="750" t="s">
        <v>592</v>
      </c>
      <c r="E136" s="751">
        <v>50113013</v>
      </c>
      <c r="F136" s="750" t="s">
        <v>824</v>
      </c>
      <c r="G136" s="749" t="s">
        <v>609</v>
      </c>
      <c r="H136" s="749">
        <v>131654</v>
      </c>
      <c r="I136" s="749">
        <v>131654</v>
      </c>
      <c r="J136" s="749" t="s">
        <v>835</v>
      </c>
      <c r="K136" s="749" t="s">
        <v>836</v>
      </c>
      <c r="L136" s="752">
        <v>264</v>
      </c>
      <c r="M136" s="752">
        <v>1</v>
      </c>
      <c r="N136" s="753">
        <v>264</v>
      </c>
    </row>
    <row r="137" spans="1:14" ht="14.4" customHeight="1" x14ac:dyDescent="0.3">
      <c r="A137" s="747" t="s">
        <v>575</v>
      </c>
      <c r="B137" s="748" t="s">
        <v>576</v>
      </c>
      <c r="C137" s="749" t="s">
        <v>591</v>
      </c>
      <c r="D137" s="750" t="s">
        <v>592</v>
      </c>
      <c r="E137" s="751">
        <v>50113013</v>
      </c>
      <c r="F137" s="750" t="s">
        <v>824</v>
      </c>
      <c r="G137" s="749" t="s">
        <v>609</v>
      </c>
      <c r="H137" s="749">
        <v>151458</v>
      </c>
      <c r="I137" s="749">
        <v>151458</v>
      </c>
      <c r="J137" s="749" t="s">
        <v>837</v>
      </c>
      <c r="K137" s="749" t="s">
        <v>838</v>
      </c>
      <c r="L137" s="752">
        <v>217.80000000000004</v>
      </c>
      <c r="M137" s="752">
        <v>20.90000000000002</v>
      </c>
      <c r="N137" s="753">
        <v>4552.020000000005</v>
      </c>
    </row>
    <row r="138" spans="1:14" ht="14.4" customHeight="1" x14ac:dyDescent="0.3">
      <c r="A138" s="747" t="s">
        <v>575</v>
      </c>
      <c r="B138" s="748" t="s">
        <v>576</v>
      </c>
      <c r="C138" s="749" t="s">
        <v>591</v>
      </c>
      <c r="D138" s="750" t="s">
        <v>592</v>
      </c>
      <c r="E138" s="751">
        <v>50113013</v>
      </c>
      <c r="F138" s="750" t="s">
        <v>824</v>
      </c>
      <c r="G138" s="749" t="s">
        <v>609</v>
      </c>
      <c r="H138" s="749">
        <v>151460</v>
      </c>
      <c r="I138" s="749">
        <v>151460</v>
      </c>
      <c r="J138" s="749" t="s">
        <v>839</v>
      </c>
      <c r="K138" s="749" t="s">
        <v>840</v>
      </c>
      <c r="L138" s="752">
        <v>156.75</v>
      </c>
      <c r="M138" s="752">
        <v>0.2</v>
      </c>
      <c r="N138" s="753">
        <v>31.35</v>
      </c>
    </row>
    <row r="139" spans="1:14" ht="14.4" customHeight="1" x14ac:dyDescent="0.3">
      <c r="A139" s="747" t="s">
        <v>575</v>
      </c>
      <c r="B139" s="748" t="s">
        <v>576</v>
      </c>
      <c r="C139" s="749" t="s">
        <v>591</v>
      </c>
      <c r="D139" s="750" t="s">
        <v>592</v>
      </c>
      <c r="E139" s="751">
        <v>50113013</v>
      </c>
      <c r="F139" s="750" t="s">
        <v>824</v>
      </c>
      <c r="G139" s="749" t="s">
        <v>630</v>
      </c>
      <c r="H139" s="749">
        <v>849655</v>
      </c>
      <c r="I139" s="749">
        <v>129836</v>
      </c>
      <c r="J139" s="749" t="s">
        <v>841</v>
      </c>
      <c r="K139" s="749" t="s">
        <v>842</v>
      </c>
      <c r="L139" s="752">
        <v>263.1444444444445</v>
      </c>
      <c r="M139" s="752">
        <v>12.599999999999991</v>
      </c>
      <c r="N139" s="753">
        <v>3315.6199999999985</v>
      </c>
    </row>
    <row r="140" spans="1:14" ht="14.4" customHeight="1" x14ac:dyDescent="0.3">
      <c r="A140" s="747" t="s">
        <v>575</v>
      </c>
      <c r="B140" s="748" t="s">
        <v>576</v>
      </c>
      <c r="C140" s="749" t="s">
        <v>591</v>
      </c>
      <c r="D140" s="750" t="s">
        <v>592</v>
      </c>
      <c r="E140" s="751">
        <v>50113013</v>
      </c>
      <c r="F140" s="750" t="s">
        <v>824</v>
      </c>
      <c r="G140" s="749" t="s">
        <v>630</v>
      </c>
      <c r="H140" s="749">
        <v>849887</v>
      </c>
      <c r="I140" s="749">
        <v>129834</v>
      </c>
      <c r="J140" s="749" t="s">
        <v>843</v>
      </c>
      <c r="K140" s="749" t="s">
        <v>577</v>
      </c>
      <c r="L140" s="752">
        <v>154</v>
      </c>
      <c r="M140" s="752">
        <v>0.4</v>
      </c>
      <c r="N140" s="753">
        <v>61.6</v>
      </c>
    </row>
    <row r="141" spans="1:14" ht="14.4" customHeight="1" x14ac:dyDescent="0.3">
      <c r="A141" s="747" t="s">
        <v>575</v>
      </c>
      <c r="B141" s="748" t="s">
        <v>576</v>
      </c>
      <c r="C141" s="749" t="s">
        <v>591</v>
      </c>
      <c r="D141" s="750" t="s">
        <v>592</v>
      </c>
      <c r="E141" s="751">
        <v>50113013</v>
      </c>
      <c r="F141" s="750" t="s">
        <v>824</v>
      </c>
      <c r="G141" s="749" t="s">
        <v>609</v>
      </c>
      <c r="H141" s="749">
        <v>844576</v>
      </c>
      <c r="I141" s="749">
        <v>100339</v>
      </c>
      <c r="J141" s="749" t="s">
        <v>844</v>
      </c>
      <c r="K141" s="749" t="s">
        <v>845</v>
      </c>
      <c r="L141" s="752">
        <v>97.61</v>
      </c>
      <c r="M141" s="752">
        <v>2</v>
      </c>
      <c r="N141" s="753">
        <v>195.22</v>
      </c>
    </row>
    <row r="142" spans="1:14" ht="14.4" customHeight="1" x14ac:dyDescent="0.3">
      <c r="A142" s="747" t="s">
        <v>575</v>
      </c>
      <c r="B142" s="748" t="s">
        <v>576</v>
      </c>
      <c r="C142" s="749" t="s">
        <v>591</v>
      </c>
      <c r="D142" s="750" t="s">
        <v>592</v>
      </c>
      <c r="E142" s="751">
        <v>50113013</v>
      </c>
      <c r="F142" s="750" t="s">
        <v>824</v>
      </c>
      <c r="G142" s="749" t="s">
        <v>609</v>
      </c>
      <c r="H142" s="749">
        <v>101066</v>
      </c>
      <c r="I142" s="749">
        <v>1066</v>
      </c>
      <c r="J142" s="749" t="s">
        <v>846</v>
      </c>
      <c r="K142" s="749" t="s">
        <v>847</v>
      </c>
      <c r="L142" s="752">
        <v>50.777499999999982</v>
      </c>
      <c r="M142" s="752">
        <v>8</v>
      </c>
      <c r="N142" s="753">
        <v>406.21999999999986</v>
      </c>
    </row>
    <row r="143" spans="1:14" ht="14.4" customHeight="1" x14ac:dyDescent="0.3">
      <c r="A143" s="747" t="s">
        <v>575</v>
      </c>
      <c r="B143" s="748" t="s">
        <v>576</v>
      </c>
      <c r="C143" s="749" t="s">
        <v>591</v>
      </c>
      <c r="D143" s="750" t="s">
        <v>592</v>
      </c>
      <c r="E143" s="751">
        <v>50113013</v>
      </c>
      <c r="F143" s="750" t="s">
        <v>824</v>
      </c>
      <c r="G143" s="749" t="s">
        <v>609</v>
      </c>
      <c r="H143" s="749">
        <v>148262</v>
      </c>
      <c r="I143" s="749">
        <v>48262</v>
      </c>
      <c r="J143" s="749" t="s">
        <v>846</v>
      </c>
      <c r="K143" s="749" t="s">
        <v>848</v>
      </c>
      <c r="L143" s="752">
        <v>38.049999999999997</v>
      </c>
      <c r="M143" s="752">
        <v>1</v>
      </c>
      <c r="N143" s="753">
        <v>38.049999999999997</v>
      </c>
    </row>
    <row r="144" spans="1:14" ht="14.4" customHeight="1" x14ac:dyDescent="0.3">
      <c r="A144" s="747" t="s">
        <v>575</v>
      </c>
      <c r="B144" s="748" t="s">
        <v>576</v>
      </c>
      <c r="C144" s="749" t="s">
        <v>591</v>
      </c>
      <c r="D144" s="750" t="s">
        <v>592</v>
      </c>
      <c r="E144" s="751">
        <v>50113013</v>
      </c>
      <c r="F144" s="750" t="s">
        <v>824</v>
      </c>
      <c r="G144" s="749" t="s">
        <v>609</v>
      </c>
      <c r="H144" s="749">
        <v>847476</v>
      </c>
      <c r="I144" s="749">
        <v>112782</v>
      </c>
      <c r="J144" s="749" t="s">
        <v>849</v>
      </c>
      <c r="K144" s="749" t="s">
        <v>850</v>
      </c>
      <c r="L144" s="752">
        <v>674.31</v>
      </c>
      <c r="M144" s="752">
        <v>0.65</v>
      </c>
      <c r="N144" s="753">
        <v>438.30149999999998</v>
      </c>
    </row>
    <row r="145" spans="1:14" ht="14.4" customHeight="1" x14ac:dyDescent="0.3">
      <c r="A145" s="747" t="s">
        <v>575</v>
      </c>
      <c r="B145" s="748" t="s">
        <v>576</v>
      </c>
      <c r="C145" s="749" t="s">
        <v>591</v>
      </c>
      <c r="D145" s="750" t="s">
        <v>592</v>
      </c>
      <c r="E145" s="751">
        <v>50113013</v>
      </c>
      <c r="F145" s="750" t="s">
        <v>824</v>
      </c>
      <c r="G145" s="749" t="s">
        <v>630</v>
      </c>
      <c r="H145" s="749">
        <v>113453</v>
      </c>
      <c r="I145" s="749">
        <v>113453</v>
      </c>
      <c r="J145" s="749" t="s">
        <v>851</v>
      </c>
      <c r="K145" s="749" t="s">
        <v>852</v>
      </c>
      <c r="L145" s="752">
        <v>462</v>
      </c>
      <c r="M145" s="752">
        <v>1</v>
      </c>
      <c r="N145" s="753">
        <v>462</v>
      </c>
    </row>
    <row r="146" spans="1:14" ht="14.4" customHeight="1" x14ac:dyDescent="0.3">
      <c r="A146" s="747" t="s">
        <v>575</v>
      </c>
      <c r="B146" s="748" t="s">
        <v>576</v>
      </c>
      <c r="C146" s="749" t="s">
        <v>591</v>
      </c>
      <c r="D146" s="750" t="s">
        <v>592</v>
      </c>
      <c r="E146" s="751">
        <v>50113013</v>
      </c>
      <c r="F146" s="750" t="s">
        <v>824</v>
      </c>
      <c r="G146" s="749" t="s">
        <v>577</v>
      </c>
      <c r="H146" s="749">
        <v>201030</v>
      </c>
      <c r="I146" s="749">
        <v>201030</v>
      </c>
      <c r="J146" s="749" t="s">
        <v>853</v>
      </c>
      <c r="K146" s="749" t="s">
        <v>854</v>
      </c>
      <c r="L146" s="752">
        <v>26.610000000000003</v>
      </c>
      <c r="M146" s="752">
        <v>15</v>
      </c>
      <c r="N146" s="753">
        <v>399.15000000000003</v>
      </c>
    </row>
    <row r="147" spans="1:14" ht="14.4" customHeight="1" x14ac:dyDescent="0.3">
      <c r="A147" s="747" t="s">
        <v>575</v>
      </c>
      <c r="B147" s="748" t="s">
        <v>576</v>
      </c>
      <c r="C147" s="749" t="s">
        <v>591</v>
      </c>
      <c r="D147" s="750" t="s">
        <v>592</v>
      </c>
      <c r="E147" s="751">
        <v>50113013</v>
      </c>
      <c r="F147" s="750" t="s">
        <v>824</v>
      </c>
      <c r="G147" s="749" t="s">
        <v>609</v>
      </c>
      <c r="H147" s="749">
        <v>116600</v>
      </c>
      <c r="I147" s="749">
        <v>16600</v>
      </c>
      <c r="J147" s="749" t="s">
        <v>855</v>
      </c>
      <c r="K147" s="749" t="s">
        <v>856</v>
      </c>
      <c r="L147" s="752">
        <v>23.56</v>
      </c>
      <c r="M147" s="752">
        <v>50</v>
      </c>
      <c r="N147" s="753">
        <v>1178</v>
      </c>
    </row>
    <row r="148" spans="1:14" ht="14.4" customHeight="1" x14ac:dyDescent="0.3">
      <c r="A148" s="747" t="s">
        <v>575</v>
      </c>
      <c r="B148" s="748" t="s">
        <v>576</v>
      </c>
      <c r="C148" s="749" t="s">
        <v>591</v>
      </c>
      <c r="D148" s="750" t="s">
        <v>592</v>
      </c>
      <c r="E148" s="751">
        <v>50113013</v>
      </c>
      <c r="F148" s="750" t="s">
        <v>824</v>
      </c>
      <c r="G148" s="749" t="s">
        <v>609</v>
      </c>
      <c r="H148" s="749">
        <v>117149</v>
      </c>
      <c r="I148" s="749">
        <v>17149</v>
      </c>
      <c r="J148" s="749" t="s">
        <v>855</v>
      </c>
      <c r="K148" s="749" t="s">
        <v>857</v>
      </c>
      <c r="L148" s="752">
        <v>163.32999999999996</v>
      </c>
      <c r="M148" s="752">
        <v>3</v>
      </c>
      <c r="N148" s="753">
        <v>489.9899999999999</v>
      </c>
    </row>
    <row r="149" spans="1:14" ht="14.4" customHeight="1" x14ac:dyDescent="0.3">
      <c r="A149" s="747" t="s">
        <v>575</v>
      </c>
      <c r="B149" s="748" t="s">
        <v>576</v>
      </c>
      <c r="C149" s="749" t="s">
        <v>591</v>
      </c>
      <c r="D149" s="750" t="s">
        <v>592</v>
      </c>
      <c r="E149" s="751">
        <v>50113013</v>
      </c>
      <c r="F149" s="750" t="s">
        <v>824</v>
      </c>
      <c r="G149" s="749" t="s">
        <v>630</v>
      </c>
      <c r="H149" s="749">
        <v>118547</v>
      </c>
      <c r="I149" s="749">
        <v>18547</v>
      </c>
      <c r="J149" s="749" t="s">
        <v>858</v>
      </c>
      <c r="K149" s="749" t="s">
        <v>859</v>
      </c>
      <c r="L149" s="752">
        <v>123.50000000000003</v>
      </c>
      <c r="M149" s="752">
        <v>2</v>
      </c>
      <c r="N149" s="753">
        <v>247.00000000000006</v>
      </c>
    </row>
    <row r="150" spans="1:14" ht="14.4" customHeight="1" x14ac:dyDescent="0.3">
      <c r="A150" s="747" t="s">
        <v>575</v>
      </c>
      <c r="B150" s="748" t="s">
        <v>576</v>
      </c>
      <c r="C150" s="749" t="s">
        <v>591</v>
      </c>
      <c r="D150" s="750" t="s">
        <v>592</v>
      </c>
      <c r="E150" s="751">
        <v>50113013</v>
      </c>
      <c r="F150" s="750" t="s">
        <v>824</v>
      </c>
      <c r="G150" s="749" t="s">
        <v>630</v>
      </c>
      <c r="H150" s="749">
        <v>850455</v>
      </c>
      <c r="I150" s="749">
        <v>169033</v>
      </c>
      <c r="J150" s="749" t="s">
        <v>860</v>
      </c>
      <c r="K150" s="749" t="s">
        <v>861</v>
      </c>
      <c r="L150" s="752">
        <v>204.17000000000002</v>
      </c>
      <c r="M150" s="752">
        <v>1</v>
      </c>
      <c r="N150" s="753">
        <v>204.17000000000002</v>
      </c>
    </row>
    <row r="151" spans="1:14" ht="14.4" customHeight="1" x14ac:dyDescent="0.3">
      <c r="A151" s="747" t="s">
        <v>575</v>
      </c>
      <c r="B151" s="748" t="s">
        <v>576</v>
      </c>
      <c r="C151" s="749" t="s">
        <v>591</v>
      </c>
      <c r="D151" s="750" t="s">
        <v>592</v>
      </c>
      <c r="E151" s="751">
        <v>50113013</v>
      </c>
      <c r="F151" s="750" t="s">
        <v>824</v>
      </c>
      <c r="G151" s="749" t="s">
        <v>577</v>
      </c>
      <c r="H151" s="749">
        <v>147725</v>
      </c>
      <c r="I151" s="749">
        <v>47725</v>
      </c>
      <c r="J151" s="749" t="s">
        <v>862</v>
      </c>
      <c r="K151" s="749" t="s">
        <v>863</v>
      </c>
      <c r="L151" s="752">
        <v>63.759999999999991</v>
      </c>
      <c r="M151" s="752">
        <v>2</v>
      </c>
      <c r="N151" s="753">
        <v>127.51999999999998</v>
      </c>
    </row>
    <row r="152" spans="1:14" ht="14.4" customHeight="1" x14ac:dyDescent="0.3">
      <c r="A152" s="747" t="s">
        <v>575</v>
      </c>
      <c r="B152" s="748" t="s">
        <v>576</v>
      </c>
      <c r="C152" s="749" t="s">
        <v>591</v>
      </c>
      <c r="D152" s="750" t="s">
        <v>592</v>
      </c>
      <c r="E152" s="751">
        <v>50113014</v>
      </c>
      <c r="F152" s="750" t="s">
        <v>864</v>
      </c>
      <c r="G152" s="749" t="s">
        <v>630</v>
      </c>
      <c r="H152" s="749">
        <v>64942</v>
      </c>
      <c r="I152" s="749">
        <v>64942</v>
      </c>
      <c r="J152" s="749" t="s">
        <v>865</v>
      </c>
      <c r="K152" s="749" t="s">
        <v>866</v>
      </c>
      <c r="L152" s="752">
        <v>285.24</v>
      </c>
      <c r="M152" s="752">
        <v>1</v>
      </c>
      <c r="N152" s="753">
        <v>285.24</v>
      </c>
    </row>
    <row r="153" spans="1:14" ht="14.4" customHeight="1" x14ac:dyDescent="0.3">
      <c r="A153" s="747" t="s">
        <v>575</v>
      </c>
      <c r="B153" s="748" t="s">
        <v>576</v>
      </c>
      <c r="C153" s="749" t="s">
        <v>596</v>
      </c>
      <c r="D153" s="750" t="s">
        <v>597</v>
      </c>
      <c r="E153" s="751">
        <v>50113001</v>
      </c>
      <c r="F153" s="750" t="s">
        <v>608</v>
      </c>
      <c r="G153" s="749" t="s">
        <v>609</v>
      </c>
      <c r="H153" s="749">
        <v>176064</v>
      </c>
      <c r="I153" s="749">
        <v>76064</v>
      </c>
      <c r="J153" s="749" t="s">
        <v>867</v>
      </c>
      <c r="K153" s="749" t="s">
        <v>868</v>
      </c>
      <c r="L153" s="752">
        <v>83.96</v>
      </c>
      <c r="M153" s="752">
        <v>1</v>
      </c>
      <c r="N153" s="753">
        <v>83.96</v>
      </c>
    </row>
    <row r="154" spans="1:14" ht="14.4" customHeight="1" x14ac:dyDescent="0.3">
      <c r="A154" s="747" t="s">
        <v>575</v>
      </c>
      <c r="B154" s="748" t="s">
        <v>576</v>
      </c>
      <c r="C154" s="749" t="s">
        <v>596</v>
      </c>
      <c r="D154" s="750" t="s">
        <v>597</v>
      </c>
      <c r="E154" s="751">
        <v>50113001</v>
      </c>
      <c r="F154" s="750" t="s">
        <v>608</v>
      </c>
      <c r="G154" s="749" t="s">
        <v>609</v>
      </c>
      <c r="H154" s="749">
        <v>100362</v>
      </c>
      <c r="I154" s="749">
        <v>362</v>
      </c>
      <c r="J154" s="749" t="s">
        <v>610</v>
      </c>
      <c r="K154" s="749" t="s">
        <v>611</v>
      </c>
      <c r="L154" s="752">
        <v>86.440000000000012</v>
      </c>
      <c r="M154" s="752">
        <v>1</v>
      </c>
      <c r="N154" s="753">
        <v>86.440000000000012</v>
      </c>
    </row>
    <row r="155" spans="1:14" ht="14.4" customHeight="1" x14ac:dyDescent="0.3">
      <c r="A155" s="747" t="s">
        <v>575</v>
      </c>
      <c r="B155" s="748" t="s">
        <v>576</v>
      </c>
      <c r="C155" s="749" t="s">
        <v>596</v>
      </c>
      <c r="D155" s="750" t="s">
        <v>597</v>
      </c>
      <c r="E155" s="751">
        <v>50113001</v>
      </c>
      <c r="F155" s="750" t="s">
        <v>608</v>
      </c>
      <c r="G155" s="749" t="s">
        <v>609</v>
      </c>
      <c r="H155" s="749">
        <v>202701</v>
      </c>
      <c r="I155" s="749">
        <v>202701</v>
      </c>
      <c r="J155" s="749" t="s">
        <v>613</v>
      </c>
      <c r="K155" s="749" t="s">
        <v>614</v>
      </c>
      <c r="L155" s="752">
        <v>131.11000000000007</v>
      </c>
      <c r="M155" s="752">
        <v>1</v>
      </c>
      <c r="N155" s="753">
        <v>131.11000000000007</v>
      </c>
    </row>
    <row r="156" spans="1:14" ht="14.4" customHeight="1" x14ac:dyDescent="0.3">
      <c r="A156" s="747" t="s">
        <v>575</v>
      </c>
      <c r="B156" s="748" t="s">
        <v>576</v>
      </c>
      <c r="C156" s="749" t="s">
        <v>596</v>
      </c>
      <c r="D156" s="750" t="s">
        <v>597</v>
      </c>
      <c r="E156" s="751">
        <v>50113001</v>
      </c>
      <c r="F156" s="750" t="s">
        <v>608</v>
      </c>
      <c r="G156" s="749" t="s">
        <v>609</v>
      </c>
      <c r="H156" s="749">
        <v>845008</v>
      </c>
      <c r="I156" s="749">
        <v>107806</v>
      </c>
      <c r="J156" s="749" t="s">
        <v>613</v>
      </c>
      <c r="K156" s="749" t="s">
        <v>615</v>
      </c>
      <c r="L156" s="752">
        <v>60.483333333333334</v>
      </c>
      <c r="M156" s="752">
        <v>15</v>
      </c>
      <c r="N156" s="753">
        <v>907.25</v>
      </c>
    </row>
    <row r="157" spans="1:14" ht="14.4" customHeight="1" x14ac:dyDescent="0.3">
      <c r="A157" s="747" t="s">
        <v>575</v>
      </c>
      <c r="B157" s="748" t="s">
        <v>576</v>
      </c>
      <c r="C157" s="749" t="s">
        <v>596</v>
      </c>
      <c r="D157" s="750" t="s">
        <v>597</v>
      </c>
      <c r="E157" s="751">
        <v>50113001</v>
      </c>
      <c r="F157" s="750" t="s">
        <v>608</v>
      </c>
      <c r="G157" s="749" t="s">
        <v>609</v>
      </c>
      <c r="H157" s="749">
        <v>176954</v>
      </c>
      <c r="I157" s="749">
        <v>176954</v>
      </c>
      <c r="J157" s="749" t="s">
        <v>869</v>
      </c>
      <c r="K157" s="749" t="s">
        <v>870</v>
      </c>
      <c r="L157" s="752">
        <v>95.564999999999984</v>
      </c>
      <c r="M157" s="752">
        <v>2</v>
      </c>
      <c r="N157" s="753">
        <v>191.12999999999997</v>
      </c>
    </row>
    <row r="158" spans="1:14" ht="14.4" customHeight="1" x14ac:dyDescent="0.3">
      <c r="A158" s="747" t="s">
        <v>575</v>
      </c>
      <c r="B158" s="748" t="s">
        <v>576</v>
      </c>
      <c r="C158" s="749" t="s">
        <v>596</v>
      </c>
      <c r="D158" s="750" t="s">
        <v>597</v>
      </c>
      <c r="E158" s="751">
        <v>50113001</v>
      </c>
      <c r="F158" s="750" t="s">
        <v>608</v>
      </c>
      <c r="G158" s="749" t="s">
        <v>609</v>
      </c>
      <c r="H158" s="749">
        <v>167547</v>
      </c>
      <c r="I158" s="749">
        <v>67547</v>
      </c>
      <c r="J158" s="749" t="s">
        <v>616</v>
      </c>
      <c r="K158" s="749" t="s">
        <v>617</v>
      </c>
      <c r="L158" s="752">
        <v>46.93</v>
      </c>
      <c r="M158" s="752">
        <v>8</v>
      </c>
      <c r="N158" s="753">
        <v>375.44</v>
      </c>
    </row>
    <row r="159" spans="1:14" ht="14.4" customHeight="1" x14ac:dyDescent="0.3">
      <c r="A159" s="747" t="s">
        <v>575</v>
      </c>
      <c r="B159" s="748" t="s">
        <v>576</v>
      </c>
      <c r="C159" s="749" t="s">
        <v>596</v>
      </c>
      <c r="D159" s="750" t="s">
        <v>597</v>
      </c>
      <c r="E159" s="751">
        <v>50113001</v>
      </c>
      <c r="F159" s="750" t="s">
        <v>608</v>
      </c>
      <c r="G159" s="749" t="s">
        <v>630</v>
      </c>
      <c r="H159" s="749">
        <v>127260</v>
      </c>
      <c r="I159" s="749">
        <v>127260</v>
      </c>
      <c r="J159" s="749" t="s">
        <v>871</v>
      </c>
      <c r="K159" s="749" t="s">
        <v>872</v>
      </c>
      <c r="L159" s="752">
        <v>19.140000000000004</v>
      </c>
      <c r="M159" s="752">
        <v>1</v>
      </c>
      <c r="N159" s="753">
        <v>19.140000000000004</v>
      </c>
    </row>
    <row r="160" spans="1:14" ht="14.4" customHeight="1" x14ac:dyDescent="0.3">
      <c r="A160" s="747" t="s">
        <v>575</v>
      </c>
      <c r="B160" s="748" t="s">
        <v>576</v>
      </c>
      <c r="C160" s="749" t="s">
        <v>596</v>
      </c>
      <c r="D160" s="750" t="s">
        <v>597</v>
      </c>
      <c r="E160" s="751">
        <v>50113001</v>
      </c>
      <c r="F160" s="750" t="s">
        <v>608</v>
      </c>
      <c r="G160" s="749" t="s">
        <v>630</v>
      </c>
      <c r="H160" s="749">
        <v>127263</v>
      </c>
      <c r="I160" s="749">
        <v>127263</v>
      </c>
      <c r="J160" s="749" t="s">
        <v>871</v>
      </c>
      <c r="K160" s="749" t="s">
        <v>873</v>
      </c>
      <c r="L160" s="752">
        <v>63.810000000000009</v>
      </c>
      <c r="M160" s="752">
        <v>2</v>
      </c>
      <c r="N160" s="753">
        <v>127.62000000000002</v>
      </c>
    </row>
    <row r="161" spans="1:14" ht="14.4" customHeight="1" x14ac:dyDescent="0.3">
      <c r="A161" s="747" t="s">
        <v>575</v>
      </c>
      <c r="B161" s="748" t="s">
        <v>576</v>
      </c>
      <c r="C161" s="749" t="s">
        <v>596</v>
      </c>
      <c r="D161" s="750" t="s">
        <v>597</v>
      </c>
      <c r="E161" s="751">
        <v>50113001</v>
      </c>
      <c r="F161" s="750" t="s">
        <v>608</v>
      </c>
      <c r="G161" s="749" t="s">
        <v>609</v>
      </c>
      <c r="H161" s="749">
        <v>848545</v>
      </c>
      <c r="I161" s="749">
        <v>127546</v>
      </c>
      <c r="J161" s="749" t="s">
        <v>874</v>
      </c>
      <c r="K161" s="749" t="s">
        <v>817</v>
      </c>
      <c r="L161" s="752">
        <v>82.47</v>
      </c>
      <c r="M161" s="752">
        <v>1</v>
      </c>
      <c r="N161" s="753">
        <v>82.47</v>
      </c>
    </row>
    <row r="162" spans="1:14" ht="14.4" customHeight="1" x14ac:dyDescent="0.3">
      <c r="A162" s="747" t="s">
        <v>575</v>
      </c>
      <c r="B162" s="748" t="s">
        <v>576</v>
      </c>
      <c r="C162" s="749" t="s">
        <v>596</v>
      </c>
      <c r="D162" s="750" t="s">
        <v>597</v>
      </c>
      <c r="E162" s="751">
        <v>50113001</v>
      </c>
      <c r="F162" s="750" t="s">
        <v>608</v>
      </c>
      <c r="G162" s="749" t="s">
        <v>609</v>
      </c>
      <c r="H162" s="749">
        <v>844960</v>
      </c>
      <c r="I162" s="749">
        <v>125114</v>
      </c>
      <c r="J162" s="749" t="s">
        <v>875</v>
      </c>
      <c r="K162" s="749" t="s">
        <v>876</v>
      </c>
      <c r="L162" s="752">
        <v>58.250000000000014</v>
      </c>
      <c r="M162" s="752">
        <v>1</v>
      </c>
      <c r="N162" s="753">
        <v>58.250000000000014</v>
      </c>
    </row>
    <row r="163" spans="1:14" ht="14.4" customHeight="1" x14ac:dyDescent="0.3">
      <c r="A163" s="747" t="s">
        <v>575</v>
      </c>
      <c r="B163" s="748" t="s">
        <v>576</v>
      </c>
      <c r="C163" s="749" t="s">
        <v>596</v>
      </c>
      <c r="D163" s="750" t="s">
        <v>597</v>
      </c>
      <c r="E163" s="751">
        <v>50113001</v>
      </c>
      <c r="F163" s="750" t="s">
        <v>608</v>
      </c>
      <c r="G163" s="749" t="s">
        <v>577</v>
      </c>
      <c r="H163" s="749">
        <v>847488</v>
      </c>
      <c r="I163" s="749">
        <v>107869</v>
      </c>
      <c r="J163" s="749" t="s">
        <v>877</v>
      </c>
      <c r="K163" s="749" t="s">
        <v>878</v>
      </c>
      <c r="L163" s="752">
        <v>68.55</v>
      </c>
      <c r="M163" s="752">
        <v>3</v>
      </c>
      <c r="N163" s="753">
        <v>205.64999999999998</v>
      </c>
    </row>
    <row r="164" spans="1:14" ht="14.4" customHeight="1" x14ac:dyDescent="0.3">
      <c r="A164" s="747" t="s">
        <v>575</v>
      </c>
      <c r="B164" s="748" t="s">
        <v>576</v>
      </c>
      <c r="C164" s="749" t="s">
        <v>596</v>
      </c>
      <c r="D164" s="750" t="s">
        <v>597</v>
      </c>
      <c r="E164" s="751">
        <v>50113001</v>
      </c>
      <c r="F164" s="750" t="s">
        <v>608</v>
      </c>
      <c r="G164" s="749" t="s">
        <v>609</v>
      </c>
      <c r="H164" s="749">
        <v>850027</v>
      </c>
      <c r="I164" s="749">
        <v>125122</v>
      </c>
      <c r="J164" s="749" t="s">
        <v>879</v>
      </c>
      <c r="K164" s="749" t="s">
        <v>880</v>
      </c>
      <c r="L164" s="752">
        <v>242.5</v>
      </c>
      <c r="M164" s="752">
        <v>1</v>
      </c>
      <c r="N164" s="753">
        <v>242.5</v>
      </c>
    </row>
    <row r="165" spans="1:14" ht="14.4" customHeight="1" x14ac:dyDescent="0.3">
      <c r="A165" s="747" t="s">
        <v>575</v>
      </c>
      <c r="B165" s="748" t="s">
        <v>576</v>
      </c>
      <c r="C165" s="749" t="s">
        <v>596</v>
      </c>
      <c r="D165" s="750" t="s">
        <v>597</v>
      </c>
      <c r="E165" s="751">
        <v>50113001</v>
      </c>
      <c r="F165" s="750" t="s">
        <v>608</v>
      </c>
      <c r="G165" s="749" t="s">
        <v>609</v>
      </c>
      <c r="H165" s="749">
        <v>847713</v>
      </c>
      <c r="I165" s="749">
        <v>125526</v>
      </c>
      <c r="J165" s="749" t="s">
        <v>620</v>
      </c>
      <c r="K165" s="749" t="s">
        <v>881</v>
      </c>
      <c r="L165" s="752">
        <v>102.33750000000001</v>
      </c>
      <c r="M165" s="752">
        <v>4</v>
      </c>
      <c r="N165" s="753">
        <v>409.35</v>
      </c>
    </row>
    <row r="166" spans="1:14" ht="14.4" customHeight="1" x14ac:dyDescent="0.3">
      <c r="A166" s="747" t="s">
        <v>575</v>
      </c>
      <c r="B166" s="748" t="s">
        <v>576</v>
      </c>
      <c r="C166" s="749" t="s">
        <v>596</v>
      </c>
      <c r="D166" s="750" t="s">
        <v>597</v>
      </c>
      <c r="E166" s="751">
        <v>50113001</v>
      </c>
      <c r="F166" s="750" t="s">
        <v>608</v>
      </c>
      <c r="G166" s="749" t="s">
        <v>609</v>
      </c>
      <c r="H166" s="749">
        <v>847974</v>
      </c>
      <c r="I166" s="749">
        <v>125525</v>
      </c>
      <c r="J166" s="749" t="s">
        <v>620</v>
      </c>
      <c r="K166" s="749" t="s">
        <v>621</v>
      </c>
      <c r="L166" s="752">
        <v>44.44</v>
      </c>
      <c r="M166" s="752">
        <v>1</v>
      </c>
      <c r="N166" s="753">
        <v>44.44</v>
      </c>
    </row>
    <row r="167" spans="1:14" ht="14.4" customHeight="1" x14ac:dyDescent="0.3">
      <c r="A167" s="747" t="s">
        <v>575</v>
      </c>
      <c r="B167" s="748" t="s">
        <v>576</v>
      </c>
      <c r="C167" s="749" t="s">
        <v>596</v>
      </c>
      <c r="D167" s="750" t="s">
        <v>597</v>
      </c>
      <c r="E167" s="751">
        <v>50113001</v>
      </c>
      <c r="F167" s="750" t="s">
        <v>608</v>
      </c>
      <c r="G167" s="749" t="s">
        <v>609</v>
      </c>
      <c r="H167" s="749">
        <v>173396</v>
      </c>
      <c r="I167" s="749">
        <v>173396</v>
      </c>
      <c r="J167" s="749" t="s">
        <v>882</v>
      </c>
      <c r="K167" s="749" t="s">
        <v>883</v>
      </c>
      <c r="L167" s="752">
        <v>673.6400000000001</v>
      </c>
      <c r="M167" s="752">
        <v>1</v>
      </c>
      <c r="N167" s="753">
        <v>673.6400000000001</v>
      </c>
    </row>
    <row r="168" spans="1:14" ht="14.4" customHeight="1" x14ac:dyDescent="0.3">
      <c r="A168" s="747" t="s">
        <v>575</v>
      </c>
      <c r="B168" s="748" t="s">
        <v>576</v>
      </c>
      <c r="C168" s="749" t="s">
        <v>596</v>
      </c>
      <c r="D168" s="750" t="s">
        <v>597</v>
      </c>
      <c r="E168" s="751">
        <v>50113001</v>
      </c>
      <c r="F168" s="750" t="s">
        <v>608</v>
      </c>
      <c r="G168" s="749" t="s">
        <v>609</v>
      </c>
      <c r="H168" s="749">
        <v>396473</v>
      </c>
      <c r="I168" s="749">
        <v>99130</v>
      </c>
      <c r="J168" s="749" t="s">
        <v>884</v>
      </c>
      <c r="K168" s="749" t="s">
        <v>885</v>
      </c>
      <c r="L168" s="752">
        <v>33.68</v>
      </c>
      <c r="M168" s="752">
        <v>50</v>
      </c>
      <c r="N168" s="753">
        <v>1684</v>
      </c>
    </row>
    <row r="169" spans="1:14" ht="14.4" customHeight="1" x14ac:dyDescent="0.3">
      <c r="A169" s="747" t="s">
        <v>575</v>
      </c>
      <c r="B169" s="748" t="s">
        <v>576</v>
      </c>
      <c r="C169" s="749" t="s">
        <v>596</v>
      </c>
      <c r="D169" s="750" t="s">
        <v>597</v>
      </c>
      <c r="E169" s="751">
        <v>50113001</v>
      </c>
      <c r="F169" s="750" t="s">
        <v>608</v>
      </c>
      <c r="G169" s="749" t="s">
        <v>609</v>
      </c>
      <c r="H169" s="749">
        <v>148888</v>
      </c>
      <c r="I169" s="749">
        <v>48888</v>
      </c>
      <c r="J169" s="749" t="s">
        <v>886</v>
      </c>
      <c r="K169" s="749" t="s">
        <v>887</v>
      </c>
      <c r="L169" s="752">
        <v>58.4</v>
      </c>
      <c r="M169" s="752">
        <v>2</v>
      </c>
      <c r="N169" s="753">
        <v>116.8</v>
      </c>
    </row>
    <row r="170" spans="1:14" ht="14.4" customHeight="1" x14ac:dyDescent="0.3">
      <c r="A170" s="747" t="s">
        <v>575</v>
      </c>
      <c r="B170" s="748" t="s">
        <v>576</v>
      </c>
      <c r="C170" s="749" t="s">
        <v>596</v>
      </c>
      <c r="D170" s="750" t="s">
        <v>597</v>
      </c>
      <c r="E170" s="751">
        <v>50113001</v>
      </c>
      <c r="F170" s="750" t="s">
        <v>608</v>
      </c>
      <c r="G170" s="749" t="s">
        <v>609</v>
      </c>
      <c r="H170" s="749">
        <v>100394</v>
      </c>
      <c r="I170" s="749">
        <v>394</v>
      </c>
      <c r="J170" s="749" t="s">
        <v>888</v>
      </c>
      <c r="K170" s="749" t="s">
        <v>889</v>
      </c>
      <c r="L170" s="752">
        <v>65.739999999999966</v>
      </c>
      <c r="M170" s="752">
        <v>1</v>
      </c>
      <c r="N170" s="753">
        <v>65.739999999999966</v>
      </c>
    </row>
    <row r="171" spans="1:14" ht="14.4" customHeight="1" x14ac:dyDescent="0.3">
      <c r="A171" s="747" t="s">
        <v>575</v>
      </c>
      <c r="B171" s="748" t="s">
        <v>576</v>
      </c>
      <c r="C171" s="749" t="s">
        <v>596</v>
      </c>
      <c r="D171" s="750" t="s">
        <v>597</v>
      </c>
      <c r="E171" s="751">
        <v>50113001</v>
      </c>
      <c r="F171" s="750" t="s">
        <v>608</v>
      </c>
      <c r="G171" s="749" t="s">
        <v>609</v>
      </c>
      <c r="H171" s="749">
        <v>112894</v>
      </c>
      <c r="I171" s="749">
        <v>12894</v>
      </c>
      <c r="J171" s="749" t="s">
        <v>628</v>
      </c>
      <c r="K171" s="749" t="s">
        <v>890</v>
      </c>
      <c r="L171" s="752">
        <v>60.590000000000025</v>
      </c>
      <c r="M171" s="752">
        <v>1</v>
      </c>
      <c r="N171" s="753">
        <v>60.590000000000025</v>
      </c>
    </row>
    <row r="172" spans="1:14" ht="14.4" customHeight="1" x14ac:dyDescent="0.3">
      <c r="A172" s="747" t="s">
        <v>575</v>
      </c>
      <c r="B172" s="748" t="s">
        <v>576</v>
      </c>
      <c r="C172" s="749" t="s">
        <v>596</v>
      </c>
      <c r="D172" s="750" t="s">
        <v>597</v>
      </c>
      <c r="E172" s="751">
        <v>50113001</v>
      </c>
      <c r="F172" s="750" t="s">
        <v>608</v>
      </c>
      <c r="G172" s="749" t="s">
        <v>609</v>
      </c>
      <c r="H172" s="749">
        <v>162316</v>
      </c>
      <c r="I172" s="749">
        <v>62316</v>
      </c>
      <c r="J172" s="749" t="s">
        <v>632</v>
      </c>
      <c r="K172" s="749" t="s">
        <v>891</v>
      </c>
      <c r="L172" s="752">
        <v>151.14500000000004</v>
      </c>
      <c r="M172" s="752">
        <v>2</v>
      </c>
      <c r="N172" s="753">
        <v>302.29000000000008</v>
      </c>
    </row>
    <row r="173" spans="1:14" ht="14.4" customHeight="1" x14ac:dyDescent="0.3">
      <c r="A173" s="747" t="s">
        <v>575</v>
      </c>
      <c r="B173" s="748" t="s">
        <v>576</v>
      </c>
      <c r="C173" s="749" t="s">
        <v>596</v>
      </c>
      <c r="D173" s="750" t="s">
        <v>597</v>
      </c>
      <c r="E173" s="751">
        <v>50113001</v>
      </c>
      <c r="F173" s="750" t="s">
        <v>608</v>
      </c>
      <c r="G173" s="749" t="s">
        <v>609</v>
      </c>
      <c r="H173" s="749">
        <v>845329</v>
      </c>
      <c r="I173" s="749">
        <v>0</v>
      </c>
      <c r="J173" s="749" t="s">
        <v>892</v>
      </c>
      <c r="K173" s="749" t="s">
        <v>577</v>
      </c>
      <c r="L173" s="752">
        <v>169.91999999999996</v>
      </c>
      <c r="M173" s="752">
        <v>1</v>
      </c>
      <c r="N173" s="753">
        <v>169.91999999999996</v>
      </c>
    </row>
    <row r="174" spans="1:14" ht="14.4" customHeight="1" x14ac:dyDescent="0.3">
      <c r="A174" s="747" t="s">
        <v>575</v>
      </c>
      <c r="B174" s="748" t="s">
        <v>576</v>
      </c>
      <c r="C174" s="749" t="s">
        <v>596</v>
      </c>
      <c r="D174" s="750" t="s">
        <v>597</v>
      </c>
      <c r="E174" s="751">
        <v>50113001</v>
      </c>
      <c r="F174" s="750" t="s">
        <v>608</v>
      </c>
      <c r="G174" s="749" t="s">
        <v>609</v>
      </c>
      <c r="H174" s="749">
        <v>203954</v>
      </c>
      <c r="I174" s="749">
        <v>203954</v>
      </c>
      <c r="J174" s="749" t="s">
        <v>636</v>
      </c>
      <c r="K174" s="749" t="s">
        <v>637</v>
      </c>
      <c r="L174" s="752">
        <v>102.05833333333332</v>
      </c>
      <c r="M174" s="752">
        <v>6</v>
      </c>
      <c r="N174" s="753">
        <v>612.34999999999991</v>
      </c>
    </row>
    <row r="175" spans="1:14" ht="14.4" customHeight="1" x14ac:dyDescent="0.3">
      <c r="A175" s="747" t="s">
        <v>575</v>
      </c>
      <c r="B175" s="748" t="s">
        <v>576</v>
      </c>
      <c r="C175" s="749" t="s">
        <v>596</v>
      </c>
      <c r="D175" s="750" t="s">
        <v>597</v>
      </c>
      <c r="E175" s="751">
        <v>50113001</v>
      </c>
      <c r="F175" s="750" t="s">
        <v>608</v>
      </c>
      <c r="G175" s="749" t="s">
        <v>609</v>
      </c>
      <c r="H175" s="749">
        <v>199466</v>
      </c>
      <c r="I175" s="749">
        <v>199466</v>
      </c>
      <c r="J175" s="749" t="s">
        <v>893</v>
      </c>
      <c r="K175" s="749" t="s">
        <v>894</v>
      </c>
      <c r="L175" s="752">
        <v>91.38</v>
      </c>
      <c r="M175" s="752">
        <v>2</v>
      </c>
      <c r="N175" s="753">
        <v>182.76</v>
      </c>
    </row>
    <row r="176" spans="1:14" ht="14.4" customHeight="1" x14ac:dyDescent="0.3">
      <c r="A176" s="747" t="s">
        <v>575</v>
      </c>
      <c r="B176" s="748" t="s">
        <v>576</v>
      </c>
      <c r="C176" s="749" t="s">
        <v>596</v>
      </c>
      <c r="D176" s="750" t="s">
        <v>597</v>
      </c>
      <c r="E176" s="751">
        <v>50113001</v>
      </c>
      <c r="F176" s="750" t="s">
        <v>608</v>
      </c>
      <c r="G176" s="749" t="s">
        <v>630</v>
      </c>
      <c r="H176" s="749">
        <v>110252</v>
      </c>
      <c r="I176" s="749">
        <v>10252</v>
      </c>
      <c r="J176" s="749" t="s">
        <v>640</v>
      </c>
      <c r="K176" s="749" t="s">
        <v>641</v>
      </c>
      <c r="L176" s="752">
        <v>90.379999999999939</v>
      </c>
      <c r="M176" s="752">
        <v>1</v>
      </c>
      <c r="N176" s="753">
        <v>90.379999999999939</v>
      </c>
    </row>
    <row r="177" spans="1:14" ht="14.4" customHeight="1" x14ac:dyDescent="0.3">
      <c r="A177" s="747" t="s">
        <v>575</v>
      </c>
      <c r="B177" s="748" t="s">
        <v>576</v>
      </c>
      <c r="C177" s="749" t="s">
        <v>596</v>
      </c>
      <c r="D177" s="750" t="s">
        <v>597</v>
      </c>
      <c r="E177" s="751">
        <v>50113001</v>
      </c>
      <c r="F177" s="750" t="s">
        <v>608</v>
      </c>
      <c r="G177" s="749" t="s">
        <v>609</v>
      </c>
      <c r="H177" s="749">
        <v>123264</v>
      </c>
      <c r="I177" s="749">
        <v>123264</v>
      </c>
      <c r="J177" s="749" t="s">
        <v>895</v>
      </c>
      <c r="K177" s="749" t="s">
        <v>896</v>
      </c>
      <c r="L177" s="752">
        <v>98.270000000000024</v>
      </c>
      <c r="M177" s="752">
        <v>1</v>
      </c>
      <c r="N177" s="753">
        <v>98.270000000000024</v>
      </c>
    </row>
    <row r="178" spans="1:14" ht="14.4" customHeight="1" x14ac:dyDescent="0.3">
      <c r="A178" s="747" t="s">
        <v>575</v>
      </c>
      <c r="B178" s="748" t="s">
        <v>576</v>
      </c>
      <c r="C178" s="749" t="s">
        <v>596</v>
      </c>
      <c r="D178" s="750" t="s">
        <v>597</v>
      </c>
      <c r="E178" s="751">
        <v>50113001</v>
      </c>
      <c r="F178" s="750" t="s">
        <v>608</v>
      </c>
      <c r="G178" s="749" t="s">
        <v>609</v>
      </c>
      <c r="H178" s="749">
        <v>156993</v>
      </c>
      <c r="I178" s="749">
        <v>56993</v>
      </c>
      <c r="J178" s="749" t="s">
        <v>644</v>
      </c>
      <c r="K178" s="749" t="s">
        <v>645</v>
      </c>
      <c r="L178" s="752">
        <v>73.659999999999982</v>
      </c>
      <c r="M178" s="752">
        <v>1</v>
      </c>
      <c r="N178" s="753">
        <v>73.659999999999982</v>
      </c>
    </row>
    <row r="179" spans="1:14" ht="14.4" customHeight="1" x14ac:dyDescent="0.3">
      <c r="A179" s="747" t="s">
        <v>575</v>
      </c>
      <c r="B179" s="748" t="s">
        <v>576</v>
      </c>
      <c r="C179" s="749" t="s">
        <v>596</v>
      </c>
      <c r="D179" s="750" t="s">
        <v>597</v>
      </c>
      <c r="E179" s="751">
        <v>50113001</v>
      </c>
      <c r="F179" s="750" t="s">
        <v>608</v>
      </c>
      <c r="G179" s="749" t="s">
        <v>630</v>
      </c>
      <c r="H179" s="749">
        <v>214427</v>
      </c>
      <c r="I179" s="749">
        <v>214427</v>
      </c>
      <c r="J179" s="749" t="s">
        <v>648</v>
      </c>
      <c r="K179" s="749" t="s">
        <v>649</v>
      </c>
      <c r="L179" s="752">
        <v>66.039999999999992</v>
      </c>
      <c r="M179" s="752">
        <v>2</v>
      </c>
      <c r="N179" s="753">
        <v>132.07999999999998</v>
      </c>
    </row>
    <row r="180" spans="1:14" ht="14.4" customHeight="1" x14ac:dyDescent="0.3">
      <c r="A180" s="747" t="s">
        <v>575</v>
      </c>
      <c r="B180" s="748" t="s">
        <v>576</v>
      </c>
      <c r="C180" s="749" t="s">
        <v>596</v>
      </c>
      <c r="D180" s="750" t="s">
        <v>597</v>
      </c>
      <c r="E180" s="751">
        <v>50113001</v>
      </c>
      <c r="F180" s="750" t="s">
        <v>608</v>
      </c>
      <c r="G180" s="749" t="s">
        <v>609</v>
      </c>
      <c r="H180" s="749">
        <v>121856</v>
      </c>
      <c r="I180" s="749">
        <v>21856</v>
      </c>
      <c r="J180" s="749" t="s">
        <v>897</v>
      </c>
      <c r="K180" s="749" t="s">
        <v>898</v>
      </c>
      <c r="L180" s="752">
        <v>26.769999999999989</v>
      </c>
      <c r="M180" s="752">
        <v>1</v>
      </c>
      <c r="N180" s="753">
        <v>26.769999999999989</v>
      </c>
    </row>
    <row r="181" spans="1:14" ht="14.4" customHeight="1" x14ac:dyDescent="0.3">
      <c r="A181" s="747" t="s">
        <v>575</v>
      </c>
      <c r="B181" s="748" t="s">
        <v>576</v>
      </c>
      <c r="C181" s="749" t="s">
        <v>596</v>
      </c>
      <c r="D181" s="750" t="s">
        <v>597</v>
      </c>
      <c r="E181" s="751">
        <v>50113001</v>
      </c>
      <c r="F181" s="750" t="s">
        <v>608</v>
      </c>
      <c r="G181" s="749" t="s">
        <v>609</v>
      </c>
      <c r="H181" s="749">
        <v>193104</v>
      </c>
      <c r="I181" s="749">
        <v>93104</v>
      </c>
      <c r="J181" s="749" t="s">
        <v>650</v>
      </c>
      <c r="K181" s="749" t="s">
        <v>651</v>
      </c>
      <c r="L181" s="752">
        <v>47.36</v>
      </c>
      <c r="M181" s="752">
        <v>5</v>
      </c>
      <c r="N181" s="753">
        <v>236.8</v>
      </c>
    </row>
    <row r="182" spans="1:14" ht="14.4" customHeight="1" x14ac:dyDescent="0.3">
      <c r="A182" s="747" t="s">
        <v>575</v>
      </c>
      <c r="B182" s="748" t="s">
        <v>576</v>
      </c>
      <c r="C182" s="749" t="s">
        <v>596</v>
      </c>
      <c r="D182" s="750" t="s">
        <v>597</v>
      </c>
      <c r="E182" s="751">
        <v>50113001</v>
      </c>
      <c r="F182" s="750" t="s">
        <v>608</v>
      </c>
      <c r="G182" s="749" t="s">
        <v>609</v>
      </c>
      <c r="H182" s="749">
        <v>193105</v>
      </c>
      <c r="I182" s="749">
        <v>93105</v>
      </c>
      <c r="J182" s="749" t="s">
        <v>650</v>
      </c>
      <c r="K182" s="749" t="s">
        <v>899</v>
      </c>
      <c r="L182" s="752">
        <v>208.285</v>
      </c>
      <c r="M182" s="752">
        <v>2</v>
      </c>
      <c r="N182" s="753">
        <v>416.57</v>
      </c>
    </row>
    <row r="183" spans="1:14" ht="14.4" customHeight="1" x14ac:dyDescent="0.3">
      <c r="A183" s="747" t="s">
        <v>575</v>
      </c>
      <c r="B183" s="748" t="s">
        <v>576</v>
      </c>
      <c r="C183" s="749" t="s">
        <v>596</v>
      </c>
      <c r="D183" s="750" t="s">
        <v>597</v>
      </c>
      <c r="E183" s="751">
        <v>50113001</v>
      </c>
      <c r="F183" s="750" t="s">
        <v>608</v>
      </c>
      <c r="G183" s="749" t="s">
        <v>630</v>
      </c>
      <c r="H183" s="749">
        <v>144997</v>
      </c>
      <c r="I183" s="749">
        <v>44997</v>
      </c>
      <c r="J183" s="749" t="s">
        <v>900</v>
      </c>
      <c r="K183" s="749" t="s">
        <v>901</v>
      </c>
      <c r="L183" s="752">
        <v>135.89000000000004</v>
      </c>
      <c r="M183" s="752">
        <v>1</v>
      </c>
      <c r="N183" s="753">
        <v>135.89000000000004</v>
      </c>
    </row>
    <row r="184" spans="1:14" ht="14.4" customHeight="1" x14ac:dyDescent="0.3">
      <c r="A184" s="747" t="s">
        <v>575</v>
      </c>
      <c r="B184" s="748" t="s">
        <v>576</v>
      </c>
      <c r="C184" s="749" t="s">
        <v>596</v>
      </c>
      <c r="D184" s="750" t="s">
        <v>597</v>
      </c>
      <c r="E184" s="751">
        <v>50113001</v>
      </c>
      <c r="F184" s="750" t="s">
        <v>608</v>
      </c>
      <c r="G184" s="749" t="s">
        <v>609</v>
      </c>
      <c r="H184" s="749">
        <v>198791</v>
      </c>
      <c r="I184" s="749">
        <v>98791</v>
      </c>
      <c r="J184" s="749" t="s">
        <v>902</v>
      </c>
      <c r="K184" s="749" t="s">
        <v>903</v>
      </c>
      <c r="L184" s="752">
        <v>63.4</v>
      </c>
      <c r="M184" s="752">
        <v>1</v>
      </c>
      <c r="N184" s="753">
        <v>63.4</v>
      </c>
    </row>
    <row r="185" spans="1:14" ht="14.4" customHeight="1" x14ac:dyDescent="0.3">
      <c r="A185" s="747" t="s">
        <v>575</v>
      </c>
      <c r="B185" s="748" t="s">
        <v>576</v>
      </c>
      <c r="C185" s="749" t="s">
        <v>596</v>
      </c>
      <c r="D185" s="750" t="s">
        <v>597</v>
      </c>
      <c r="E185" s="751">
        <v>50113001</v>
      </c>
      <c r="F185" s="750" t="s">
        <v>608</v>
      </c>
      <c r="G185" s="749" t="s">
        <v>609</v>
      </c>
      <c r="H185" s="749">
        <v>114075</v>
      </c>
      <c r="I185" s="749">
        <v>14075</v>
      </c>
      <c r="J185" s="749" t="s">
        <v>653</v>
      </c>
      <c r="K185" s="749" t="s">
        <v>904</v>
      </c>
      <c r="L185" s="752">
        <v>294.99000000000007</v>
      </c>
      <c r="M185" s="752">
        <v>1</v>
      </c>
      <c r="N185" s="753">
        <v>294.99000000000007</v>
      </c>
    </row>
    <row r="186" spans="1:14" ht="14.4" customHeight="1" x14ac:dyDescent="0.3">
      <c r="A186" s="747" t="s">
        <v>575</v>
      </c>
      <c r="B186" s="748" t="s">
        <v>576</v>
      </c>
      <c r="C186" s="749" t="s">
        <v>596</v>
      </c>
      <c r="D186" s="750" t="s">
        <v>597</v>
      </c>
      <c r="E186" s="751">
        <v>50113001</v>
      </c>
      <c r="F186" s="750" t="s">
        <v>608</v>
      </c>
      <c r="G186" s="749" t="s">
        <v>609</v>
      </c>
      <c r="H186" s="749">
        <v>197522</v>
      </c>
      <c r="I186" s="749">
        <v>97522</v>
      </c>
      <c r="J186" s="749" t="s">
        <v>653</v>
      </c>
      <c r="K186" s="749" t="s">
        <v>654</v>
      </c>
      <c r="L186" s="752">
        <v>159.20999999999998</v>
      </c>
      <c r="M186" s="752">
        <v>1</v>
      </c>
      <c r="N186" s="753">
        <v>159.20999999999998</v>
      </c>
    </row>
    <row r="187" spans="1:14" ht="14.4" customHeight="1" x14ac:dyDescent="0.3">
      <c r="A187" s="747" t="s">
        <v>575</v>
      </c>
      <c r="B187" s="748" t="s">
        <v>576</v>
      </c>
      <c r="C187" s="749" t="s">
        <v>596</v>
      </c>
      <c r="D187" s="750" t="s">
        <v>597</v>
      </c>
      <c r="E187" s="751">
        <v>50113001</v>
      </c>
      <c r="F187" s="750" t="s">
        <v>608</v>
      </c>
      <c r="G187" s="749" t="s">
        <v>609</v>
      </c>
      <c r="H187" s="749">
        <v>184090</v>
      </c>
      <c r="I187" s="749">
        <v>84090</v>
      </c>
      <c r="J187" s="749" t="s">
        <v>655</v>
      </c>
      <c r="K187" s="749" t="s">
        <v>656</v>
      </c>
      <c r="L187" s="752">
        <v>60.139999999999986</v>
      </c>
      <c r="M187" s="752">
        <v>8</v>
      </c>
      <c r="N187" s="753">
        <v>481.11999999999989</v>
      </c>
    </row>
    <row r="188" spans="1:14" ht="14.4" customHeight="1" x14ac:dyDescent="0.3">
      <c r="A188" s="747" t="s">
        <v>575</v>
      </c>
      <c r="B188" s="748" t="s">
        <v>576</v>
      </c>
      <c r="C188" s="749" t="s">
        <v>596</v>
      </c>
      <c r="D188" s="750" t="s">
        <v>597</v>
      </c>
      <c r="E188" s="751">
        <v>50113001</v>
      </c>
      <c r="F188" s="750" t="s">
        <v>608</v>
      </c>
      <c r="G188" s="749" t="s">
        <v>609</v>
      </c>
      <c r="H188" s="749">
        <v>102477</v>
      </c>
      <c r="I188" s="749">
        <v>2477</v>
      </c>
      <c r="J188" s="749" t="s">
        <v>657</v>
      </c>
      <c r="K188" s="749" t="s">
        <v>658</v>
      </c>
      <c r="L188" s="752">
        <v>39.900000000000006</v>
      </c>
      <c r="M188" s="752">
        <v>6</v>
      </c>
      <c r="N188" s="753">
        <v>239.40000000000003</v>
      </c>
    </row>
    <row r="189" spans="1:14" ht="14.4" customHeight="1" x14ac:dyDescent="0.3">
      <c r="A189" s="747" t="s">
        <v>575</v>
      </c>
      <c r="B189" s="748" t="s">
        <v>576</v>
      </c>
      <c r="C189" s="749" t="s">
        <v>596</v>
      </c>
      <c r="D189" s="750" t="s">
        <v>597</v>
      </c>
      <c r="E189" s="751">
        <v>50113001</v>
      </c>
      <c r="F189" s="750" t="s">
        <v>608</v>
      </c>
      <c r="G189" s="749" t="s">
        <v>609</v>
      </c>
      <c r="H189" s="749">
        <v>102478</v>
      </c>
      <c r="I189" s="749">
        <v>2478</v>
      </c>
      <c r="J189" s="749" t="s">
        <v>657</v>
      </c>
      <c r="K189" s="749" t="s">
        <v>659</v>
      </c>
      <c r="L189" s="752">
        <v>77.413798179713837</v>
      </c>
      <c r="M189" s="752">
        <v>29</v>
      </c>
      <c r="N189" s="753">
        <v>2245.0001472117015</v>
      </c>
    </row>
    <row r="190" spans="1:14" ht="14.4" customHeight="1" x14ac:dyDescent="0.3">
      <c r="A190" s="747" t="s">
        <v>575</v>
      </c>
      <c r="B190" s="748" t="s">
        <v>576</v>
      </c>
      <c r="C190" s="749" t="s">
        <v>596</v>
      </c>
      <c r="D190" s="750" t="s">
        <v>597</v>
      </c>
      <c r="E190" s="751">
        <v>50113001</v>
      </c>
      <c r="F190" s="750" t="s">
        <v>608</v>
      </c>
      <c r="G190" s="749" t="s">
        <v>609</v>
      </c>
      <c r="H190" s="749">
        <v>208695</v>
      </c>
      <c r="I190" s="749">
        <v>208695</v>
      </c>
      <c r="J190" s="749" t="s">
        <v>657</v>
      </c>
      <c r="K190" s="749" t="s">
        <v>659</v>
      </c>
      <c r="L190" s="752">
        <v>77.760000000000005</v>
      </c>
      <c r="M190" s="752">
        <v>13</v>
      </c>
      <c r="N190" s="753">
        <v>1010.8800000000001</v>
      </c>
    </row>
    <row r="191" spans="1:14" ht="14.4" customHeight="1" x14ac:dyDescent="0.3">
      <c r="A191" s="747" t="s">
        <v>575</v>
      </c>
      <c r="B191" s="748" t="s">
        <v>576</v>
      </c>
      <c r="C191" s="749" t="s">
        <v>596</v>
      </c>
      <c r="D191" s="750" t="s">
        <v>597</v>
      </c>
      <c r="E191" s="751">
        <v>50113001</v>
      </c>
      <c r="F191" s="750" t="s">
        <v>608</v>
      </c>
      <c r="G191" s="749" t="s">
        <v>609</v>
      </c>
      <c r="H191" s="749">
        <v>117011</v>
      </c>
      <c r="I191" s="749">
        <v>17011</v>
      </c>
      <c r="J191" s="749" t="s">
        <v>905</v>
      </c>
      <c r="K191" s="749" t="s">
        <v>906</v>
      </c>
      <c r="L191" s="752">
        <v>145.64000000000001</v>
      </c>
      <c r="M191" s="752">
        <v>1</v>
      </c>
      <c r="N191" s="753">
        <v>145.64000000000001</v>
      </c>
    </row>
    <row r="192" spans="1:14" ht="14.4" customHeight="1" x14ac:dyDescent="0.3">
      <c r="A192" s="747" t="s">
        <v>575</v>
      </c>
      <c r="B192" s="748" t="s">
        <v>576</v>
      </c>
      <c r="C192" s="749" t="s">
        <v>596</v>
      </c>
      <c r="D192" s="750" t="s">
        <v>597</v>
      </c>
      <c r="E192" s="751">
        <v>50113001</v>
      </c>
      <c r="F192" s="750" t="s">
        <v>608</v>
      </c>
      <c r="G192" s="749" t="s">
        <v>609</v>
      </c>
      <c r="H192" s="749">
        <v>108499</v>
      </c>
      <c r="I192" s="749">
        <v>8499</v>
      </c>
      <c r="J192" s="749" t="s">
        <v>662</v>
      </c>
      <c r="K192" s="749" t="s">
        <v>663</v>
      </c>
      <c r="L192" s="752">
        <v>111.56836363636366</v>
      </c>
      <c r="M192" s="752">
        <v>110</v>
      </c>
      <c r="N192" s="753">
        <v>12272.520000000002</v>
      </c>
    </row>
    <row r="193" spans="1:14" ht="14.4" customHeight="1" x14ac:dyDescent="0.3">
      <c r="A193" s="747" t="s">
        <v>575</v>
      </c>
      <c r="B193" s="748" t="s">
        <v>576</v>
      </c>
      <c r="C193" s="749" t="s">
        <v>596</v>
      </c>
      <c r="D193" s="750" t="s">
        <v>597</v>
      </c>
      <c r="E193" s="751">
        <v>50113001</v>
      </c>
      <c r="F193" s="750" t="s">
        <v>608</v>
      </c>
      <c r="G193" s="749" t="s">
        <v>609</v>
      </c>
      <c r="H193" s="749">
        <v>102479</v>
      </c>
      <c r="I193" s="749">
        <v>2479</v>
      </c>
      <c r="J193" s="749" t="s">
        <v>664</v>
      </c>
      <c r="K193" s="749" t="s">
        <v>665</v>
      </c>
      <c r="L193" s="752">
        <v>65.692499999999995</v>
      </c>
      <c r="M193" s="752">
        <v>4</v>
      </c>
      <c r="N193" s="753">
        <v>262.77</v>
      </c>
    </row>
    <row r="194" spans="1:14" ht="14.4" customHeight="1" x14ac:dyDescent="0.3">
      <c r="A194" s="747" t="s">
        <v>575</v>
      </c>
      <c r="B194" s="748" t="s">
        <v>576</v>
      </c>
      <c r="C194" s="749" t="s">
        <v>596</v>
      </c>
      <c r="D194" s="750" t="s">
        <v>597</v>
      </c>
      <c r="E194" s="751">
        <v>50113001</v>
      </c>
      <c r="F194" s="750" t="s">
        <v>608</v>
      </c>
      <c r="G194" s="749" t="s">
        <v>609</v>
      </c>
      <c r="H194" s="749">
        <v>166791</v>
      </c>
      <c r="I194" s="749">
        <v>66791</v>
      </c>
      <c r="J194" s="749" t="s">
        <v>907</v>
      </c>
      <c r="K194" s="749" t="s">
        <v>908</v>
      </c>
      <c r="L194" s="752">
        <v>52.61</v>
      </c>
      <c r="M194" s="752">
        <v>2</v>
      </c>
      <c r="N194" s="753">
        <v>105.22</v>
      </c>
    </row>
    <row r="195" spans="1:14" ht="14.4" customHeight="1" x14ac:dyDescent="0.3">
      <c r="A195" s="747" t="s">
        <v>575</v>
      </c>
      <c r="B195" s="748" t="s">
        <v>576</v>
      </c>
      <c r="C195" s="749" t="s">
        <v>596</v>
      </c>
      <c r="D195" s="750" t="s">
        <v>597</v>
      </c>
      <c r="E195" s="751">
        <v>50113001</v>
      </c>
      <c r="F195" s="750" t="s">
        <v>608</v>
      </c>
      <c r="G195" s="749" t="s">
        <v>609</v>
      </c>
      <c r="H195" s="749">
        <v>58880</v>
      </c>
      <c r="I195" s="749">
        <v>58880</v>
      </c>
      <c r="J195" s="749" t="s">
        <v>666</v>
      </c>
      <c r="K195" s="749" t="s">
        <v>667</v>
      </c>
      <c r="L195" s="752">
        <v>45.999999999999993</v>
      </c>
      <c r="M195" s="752">
        <v>3</v>
      </c>
      <c r="N195" s="753">
        <v>137.99999999999997</v>
      </c>
    </row>
    <row r="196" spans="1:14" ht="14.4" customHeight="1" x14ac:dyDescent="0.3">
      <c r="A196" s="747" t="s">
        <v>575</v>
      </c>
      <c r="B196" s="748" t="s">
        <v>576</v>
      </c>
      <c r="C196" s="749" t="s">
        <v>596</v>
      </c>
      <c r="D196" s="750" t="s">
        <v>597</v>
      </c>
      <c r="E196" s="751">
        <v>50113001</v>
      </c>
      <c r="F196" s="750" t="s">
        <v>608</v>
      </c>
      <c r="G196" s="749" t="s">
        <v>609</v>
      </c>
      <c r="H196" s="749">
        <v>154539</v>
      </c>
      <c r="I196" s="749">
        <v>54539</v>
      </c>
      <c r="J196" s="749" t="s">
        <v>909</v>
      </c>
      <c r="K196" s="749" t="s">
        <v>910</v>
      </c>
      <c r="L196" s="752">
        <v>60.210000000000015</v>
      </c>
      <c r="M196" s="752">
        <v>1</v>
      </c>
      <c r="N196" s="753">
        <v>60.210000000000015</v>
      </c>
    </row>
    <row r="197" spans="1:14" ht="14.4" customHeight="1" x14ac:dyDescent="0.3">
      <c r="A197" s="747" t="s">
        <v>575</v>
      </c>
      <c r="B197" s="748" t="s">
        <v>576</v>
      </c>
      <c r="C197" s="749" t="s">
        <v>596</v>
      </c>
      <c r="D197" s="750" t="s">
        <v>597</v>
      </c>
      <c r="E197" s="751">
        <v>50113001</v>
      </c>
      <c r="F197" s="750" t="s">
        <v>608</v>
      </c>
      <c r="G197" s="749" t="s">
        <v>630</v>
      </c>
      <c r="H197" s="749">
        <v>115013</v>
      </c>
      <c r="I197" s="749">
        <v>15013</v>
      </c>
      <c r="J197" s="749" t="s">
        <v>911</v>
      </c>
      <c r="K197" s="749" t="s">
        <v>912</v>
      </c>
      <c r="L197" s="752">
        <v>60.25500000000001</v>
      </c>
      <c r="M197" s="752">
        <v>2</v>
      </c>
      <c r="N197" s="753">
        <v>120.51000000000002</v>
      </c>
    </row>
    <row r="198" spans="1:14" ht="14.4" customHeight="1" x14ac:dyDescent="0.3">
      <c r="A198" s="747" t="s">
        <v>575</v>
      </c>
      <c r="B198" s="748" t="s">
        <v>576</v>
      </c>
      <c r="C198" s="749" t="s">
        <v>596</v>
      </c>
      <c r="D198" s="750" t="s">
        <v>597</v>
      </c>
      <c r="E198" s="751">
        <v>50113001</v>
      </c>
      <c r="F198" s="750" t="s">
        <v>608</v>
      </c>
      <c r="G198" s="749" t="s">
        <v>577</v>
      </c>
      <c r="H198" s="749">
        <v>175080</v>
      </c>
      <c r="I198" s="749">
        <v>175080</v>
      </c>
      <c r="J198" s="749" t="s">
        <v>913</v>
      </c>
      <c r="K198" s="749" t="s">
        <v>914</v>
      </c>
      <c r="L198" s="752">
        <v>220.95</v>
      </c>
      <c r="M198" s="752">
        <v>1</v>
      </c>
      <c r="N198" s="753">
        <v>220.95</v>
      </c>
    </row>
    <row r="199" spans="1:14" ht="14.4" customHeight="1" x14ac:dyDescent="0.3">
      <c r="A199" s="747" t="s">
        <v>575</v>
      </c>
      <c r="B199" s="748" t="s">
        <v>576</v>
      </c>
      <c r="C199" s="749" t="s">
        <v>596</v>
      </c>
      <c r="D199" s="750" t="s">
        <v>597</v>
      </c>
      <c r="E199" s="751">
        <v>50113001</v>
      </c>
      <c r="F199" s="750" t="s">
        <v>608</v>
      </c>
      <c r="G199" s="749" t="s">
        <v>630</v>
      </c>
      <c r="H199" s="749">
        <v>181456</v>
      </c>
      <c r="I199" s="749">
        <v>81456</v>
      </c>
      <c r="J199" s="749" t="s">
        <v>670</v>
      </c>
      <c r="K199" s="749" t="s">
        <v>915</v>
      </c>
      <c r="L199" s="752">
        <v>66.729928564801639</v>
      </c>
      <c r="M199" s="752">
        <v>1</v>
      </c>
      <c r="N199" s="753">
        <v>66.729928564801639</v>
      </c>
    </row>
    <row r="200" spans="1:14" ht="14.4" customHeight="1" x14ac:dyDescent="0.3">
      <c r="A200" s="747" t="s">
        <v>575</v>
      </c>
      <c r="B200" s="748" t="s">
        <v>576</v>
      </c>
      <c r="C200" s="749" t="s">
        <v>596</v>
      </c>
      <c r="D200" s="750" t="s">
        <v>597</v>
      </c>
      <c r="E200" s="751">
        <v>50113001</v>
      </c>
      <c r="F200" s="750" t="s">
        <v>608</v>
      </c>
      <c r="G200" s="749" t="s">
        <v>609</v>
      </c>
      <c r="H200" s="749">
        <v>215568</v>
      </c>
      <c r="I200" s="749">
        <v>215568</v>
      </c>
      <c r="J200" s="749" t="s">
        <v>916</v>
      </c>
      <c r="K200" s="749" t="s">
        <v>917</v>
      </c>
      <c r="L200" s="752">
        <v>105.23</v>
      </c>
      <c r="M200" s="752">
        <v>3</v>
      </c>
      <c r="N200" s="753">
        <v>315.69</v>
      </c>
    </row>
    <row r="201" spans="1:14" ht="14.4" customHeight="1" x14ac:dyDescent="0.3">
      <c r="A201" s="747" t="s">
        <v>575</v>
      </c>
      <c r="B201" s="748" t="s">
        <v>576</v>
      </c>
      <c r="C201" s="749" t="s">
        <v>596</v>
      </c>
      <c r="D201" s="750" t="s">
        <v>597</v>
      </c>
      <c r="E201" s="751">
        <v>50113001</v>
      </c>
      <c r="F201" s="750" t="s">
        <v>608</v>
      </c>
      <c r="G201" s="749" t="s">
        <v>609</v>
      </c>
      <c r="H201" s="749">
        <v>905098</v>
      </c>
      <c r="I201" s="749">
        <v>23989</v>
      </c>
      <c r="J201" s="749" t="s">
        <v>918</v>
      </c>
      <c r="K201" s="749" t="s">
        <v>577</v>
      </c>
      <c r="L201" s="752">
        <v>416.99012213103697</v>
      </c>
      <c r="M201" s="752">
        <v>1</v>
      </c>
      <c r="N201" s="753">
        <v>416.99012213103697</v>
      </c>
    </row>
    <row r="202" spans="1:14" ht="14.4" customHeight="1" x14ac:dyDescent="0.3">
      <c r="A202" s="747" t="s">
        <v>575</v>
      </c>
      <c r="B202" s="748" t="s">
        <v>576</v>
      </c>
      <c r="C202" s="749" t="s">
        <v>596</v>
      </c>
      <c r="D202" s="750" t="s">
        <v>597</v>
      </c>
      <c r="E202" s="751">
        <v>50113001</v>
      </c>
      <c r="F202" s="750" t="s">
        <v>608</v>
      </c>
      <c r="G202" s="749" t="s">
        <v>609</v>
      </c>
      <c r="H202" s="749">
        <v>905097</v>
      </c>
      <c r="I202" s="749">
        <v>158767</v>
      </c>
      <c r="J202" s="749" t="s">
        <v>919</v>
      </c>
      <c r="K202" s="749" t="s">
        <v>920</v>
      </c>
      <c r="L202" s="752">
        <v>175.03907711483799</v>
      </c>
      <c r="M202" s="752">
        <v>4</v>
      </c>
      <c r="N202" s="753">
        <v>700.15630845935198</v>
      </c>
    </row>
    <row r="203" spans="1:14" ht="14.4" customHeight="1" x14ac:dyDescent="0.3">
      <c r="A203" s="747" t="s">
        <v>575</v>
      </c>
      <c r="B203" s="748" t="s">
        <v>576</v>
      </c>
      <c r="C203" s="749" t="s">
        <v>596</v>
      </c>
      <c r="D203" s="750" t="s">
        <v>597</v>
      </c>
      <c r="E203" s="751">
        <v>50113001</v>
      </c>
      <c r="F203" s="750" t="s">
        <v>608</v>
      </c>
      <c r="G203" s="749" t="s">
        <v>609</v>
      </c>
      <c r="H203" s="749">
        <v>215476</v>
      </c>
      <c r="I203" s="749">
        <v>215476</v>
      </c>
      <c r="J203" s="749" t="s">
        <v>921</v>
      </c>
      <c r="K203" s="749" t="s">
        <v>922</v>
      </c>
      <c r="L203" s="752">
        <v>123.10999999999999</v>
      </c>
      <c r="M203" s="752">
        <v>1</v>
      </c>
      <c r="N203" s="753">
        <v>123.10999999999999</v>
      </c>
    </row>
    <row r="204" spans="1:14" ht="14.4" customHeight="1" x14ac:dyDescent="0.3">
      <c r="A204" s="747" t="s">
        <v>575</v>
      </c>
      <c r="B204" s="748" t="s">
        <v>576</v>
      </c>
      <c r="C204" s="749" t="s">
        <v>596</v>
      </c>
      <c r="D204" s="750" t="s">
        <v>597</v>
      </c>
      <c r="E204" s="751">
        <v>50113001</v>
      </c>
      <c r="F204" s="750" t="s">
        <v>608</v>
      </c>
      <c r="G204" s="749" t="s">
        <v>609</v>
      </c>
      <c r="H204" s="749">
        <v>102818</v>
      </c>
      <c r="I204" s="749">
        <v>2818</v>
      </c>
      <c r="J204" s="749" t="s">
        <v>676</v>
      </c>
      <c r="K204" s="749" t="s">
        <v>677</v>
      </c>
      <c r="L204" s="752">
        <v>112.87</v>
      </c>
      <c r="M204" s="752">
        <v>2</v>
      </c>
      <c r="N204" s="753">
        <v>225.74</v>
      </c>
    </row>
    <row r="205" spans="1:14" ht="14.4" customHeight="1" x14ac:dyDescent="0.3">
      <c r="A205" s="747" t="s">
        <v>575</v>
      </c>
      <c r="B205" s="748" t="s">
        <v>576</v>
      </c>
      <c r="C205" s="749" t="s">
        <v>596</v>
      </c>
      <c r="D205" s="750" t="s">
        <v>597</v>
      </c>
      <c r="E205" s="751">
        <v>50113001</v>
      </c>
      <c r="F205" s="750" t="s">
        <v>608</v>
      </c>
      <c r="G205" s="749" t="s">
        <v>609</v>
      </c>
      <c r="H205" s="749">
        <v>157586</v>
      </c>
      <c r="I205" s="749">
        <v>57586</v>
      </c>
      <c r="J205" s="749" t="s">
        <v>923</v>
      </c>
      <c r="K205" s="749" t="s">
        <v>924</v>
      </c>
      <c r="L205" s="752">
        <v>74.220000000000013</v>
      </c>
      <c r="M205" s="752">
        <v>1</v>
      </c>
      <c r="N205" s="753">
        <v>74.220000000000013</v>
      </c>
    </row>
    <row r="206" spans="1:14" ht="14.4" customHeight="1" x14ac:dyDescent="0.3">
      <c r="A206" s="747" t="s">
        <v>575</v>
      </c>
      <c r="B206" s="748" t="s">
        <v>576</v>
      </c>
      <c r="C206" s="749" t="s">
        <v>596</v>
      </c>
      <c r="D206" s="750" t="s">
        <v>597</v>
      </c>
      <c r="E206" s="751">
        <v>50113001</v>
      </c>
      <c r="F206" s="750" t="s">
        <v>608</v>
      </c>
      <c r="G206" s="749" t="s">
        <v>609</v>
      </c>
      <c r="H206" s="749">
        <v>846413</v>
      </c>
      <c r="I206" s="749">
        <v>57585</v>
      </c>
      <c r="J206" s="749" t="s">
        <v>925</v>
      </c>
      <c r="K206" s="749" t="s">
        <v>926</v>
      </c>
      <c r="L206" s="752">
        <v>133.55166666666665</v>
      </c>
      <c r="M206" s="752">
        <v>6</v>
      </c>
      <c r="N206" s="753">
        <v>801.31</v>
      </c>
    </row>
    <row r="207" spans="1:14" ht="14.4" customHeight="1" x14ac:dyDescent="0.3">
      <c r="A207" s="747" t="s">
        <v>575</v>
      </c>
      <c r="B207" s="748" t="s">
        <v>576</v>
      </c>
      <c r="C207" s="749" t="s">
        <v>596</v>
      </c>
      <c r="D207" s="750" t="s">
        <v>597</v>
      </c>
      <c r="E207" s="751">
        <v>50113001</v>
      </c>
      <c r="F207" s="750" t="s">
        <v>608</v>
      </c>
      <c r="G207" s="749" t="s">
        <v>609</v>
      </c>
      <c r="H207" s="749">
        <v>214904</v>
      </c>
      <c r="I207" s="749">
        <v>214904</v>
      </c>
      <c r="J207" s="749" t="s">
        <v>927</v>
      </c>
      <c r="K207" s="749" t="s">
        <v>928</v>
      </c>
      <c r="L207" s="752">
        <v>81.960000000000036</v>
      </c>
      <c r="M207" s="752">
        <v>2</v>
      </c>
      <c r="N207" s="753">
        <v>163.92000000000007</v>
      </c>
    </row>
    <row r="208" spans="1:14" ht="14.4" customHeight="1" x14ac:dyDescent="0.3">
      <c r="A208" s="747" t="s">
        <v>575</v>
      </c>
      <c r="B208" s="748" t="s">
        <v>576</v>
      </c>
      <c r="C208" s="749" t="s">
        <v>596</v>
      </c>
      <c r="D208" s="750" t="s">
        <v>597</v>
      </c>
      <c r="E208" s="751">
        <v>50113001</v>
      </c>
      <c r="F208" s="750" t="s">
        <v>608</v>
      </c>
      <c r="G208" s="749" t="s">
        <v>630</v>
      </c>
      <c r="H208" s="749">
        <v>146692</v>
      </c>
      <c r="I208" s="749">
        <v>46692</v>
      </c>
      <c r="J208" s="749" t="s">
        <v>929</v>
      </c>
      <c r="K208" s="749" t="s">
        <v>930</v>
      </c>
      <c r="L208" s="752">
        <v>77.760000000000005</v>
      </c>
      <c r="M208" s="752">
        <v>1</v>
      </c>
      <c r="N208" s="753">
        <v>77.760000000000005</v>
      </c>
    </row>
    <row r="209" spans="1:14" ht="14.4" customHeight="1" x14ac:dyDescent="0.3">
      <c r="A209" s="747" t="s">
        <v>575</v>
      </c>
      <c r="B209" s="748" t="s">
        <v>576</v>
      </c>
      <c r="C209" s="749" t="s">
        <v>596</v>
      </c>
      <c r="D209" s="750" t="s">
        <v>597</v>
      </c>
      <c r="E209" s="751">
        <v>50113001</v>
      </c>
      <c r="F209" s="750" t="s">
        <v>608</v>
      </c>
      <c r="G209" s="749" t="s">
        <v>630</v>
      </c>
      <c r="H209" s="749">
        <v>147454</v>
      </c>
      <c r="I209" s="749">
        <v>147454</v>
      </c>
      <c r="J209" s="749" t="s">
        <v>931</v>
      </c>
      <c r="K209" s="749" t="s">
        <v>932</v>
      </c>
      <c r="L209" s="752">
        <v>92.413333333333341</v>
      </c>
      <c r="M209" s="752">
        <v>3</v>
      </c>
      <c r="N209" s="753">
        <v>277.24</v>
      </c>
    </row>
    <row r="210" spans="1:14" ht="14.4" customHeight="1" x14ac:dyDescent="0.3">
      <c r="A210" s="747" t="s">
        <v>575</v>
      </c>
      <c r="B210" s="748" t="s">
        <v>576</v>
      </c>
      <c r="C210" s="749" t="s">
        <v>596</v>
      </c>
      <c r="D210" s="750" t="s">
        <v>597</v>
      </c>
      <c r="E210" s="751">
        <v>50113001</v>
      </c>
      <c r="F210" s="750" t="s">
        <v>608</v>
      </c>
      <c r="G210" s="749" t="s">
        <v>609</v>
      </c>
      <c r="H210" s="749">
        <v>193124</v>
      </c>
      <c r="I210" s="749">
        <v>93124</v>
      </c>
      <c r="J210" s="749" t="s">
        <v>933</v>
      </c>
      <c r="K210" s="749" t="s">
        <v>934</v>
      </c>
      <c r="L210" s="752">
        <v>75.689999999999984</v>
      </c>
      <c r="M210" s="752">
        <v>1</v>
      </c>
      <c r="N210" s="753">
        <v>75.689999999999984</v>
      </c>
    </row>
    <row r="211" spans="1:14" ht="14.4" customHeight="1" x14ac:dyDescent="0.3">
      <c r="A211" s="747" t="s">
        <v>575</v>
      </c>
      <c r="B211" s="748" t="s">
        <v>576</v>
      </c>
      <c r="C211" s="749" t="s">
        <v>596</v>
      </c>
      <c r="D211" s="750" t="s">
        <v>597</v>
      </c>
      <c r="E211" s="751">
        <v>50113001</v>
      </c>
      <c r="F211" s="750" t="s">
        <v>608</v>
      </c>
      <c r="G211" s="749" t="s">
        <v>609</v>
      </c>
      <c r="H211" s="749">
        <v>196194</v>
      </c>
      <c r="I211" s="749">
        <v>96194</v>
      </c>
      <c r="J211" s="749" t="s">
        <v>935</v>
      </c>
      <c r="K211" s="749" t="s">
        <v>936</v>
      </c>
      <c r="L211" s="752">
        <v>56.200000000000017</v>
      </c>
      <c r="M211" s="752">
        <v>1</v>
      </c>
      <c r="N211" s="753">
        <v>56.200000000000017</v>
      </c>
    </row>
    <row r="212" spans="1:14" ht="14.4" customHeight="1" x14ac:dyDescent="0.3">
      <c r="A212" s="747" t="s">
        <v>575</v>
      </c>
      <c r="B212" s="748" t="s">
        <v>576</v>
      </c>
      <c r="C212" s="749" t="s">
        <v>596</v>
      </c>
      <c r="D212" s="750" t="s">
        <v>597</v>
      </c>
      <c r="E212" s="751">
        <v>50113001</v>
      </c>
      <c r="F212" s="750" t="s">
        <v>608</v>
      </c>
      <c r="G212" s="749" t="s">
        <v>609</v>
      </c>
      <c r="H212" s="749">
        <v>152334</v>
      </c>
      <c r="I212" s="749">
        <v>52334</v>
      </c>
      <c r="J212" s="749" t="s">
        <v>683</v>
      </c>
      <c r="K212" s="749" t="s">
        <v>684</v>
      </c>
      <c r="L212" s="752">
        <v>289.08571428571429</v>
      </c>
      <c r="M212" s="752">
        <v>14</v>
      </c>
      <c r="N212" s="753">
        <v>4047.2</v>
      </c>
    </row>
    <row r="213" spans="1:14" ht="14.4" customHeight="1" x14ac:dyDescent="0.3">
      <c r="A213" s="747" t="s">
        <v>575</v>
      </c>
      <c r="B213" s="748" t="s">
        <v>576</v>
      </c>
      <c r="C213" s="749" t="s">
        <v>596</v>
      </c>
      <c r="D213" s="750" t="s">
        <v>597</v>
      </c>
      <c r="E213" s="751">
        <v>50113001</v>
      </c>
      <c r="F213" s="750" t="s">
        <v>608</v>
      </c>
      <c r="G213" s="749" t="s">
        <v>630</v>
      </c>
      <c r="H213" s="749">
        <v>213477</v>
      </c>
      <c r="I213" s="749">
        <v>213477</v>
      </c>
      <c r="J213" s="749" t="s">
        <v>685</v>
      </c>
      <c r="K213" s="749" t="s">
        <v>686</v>
      </c>
      <c r="L213" s="752">
        <v>3300</v>
      </c>
      <c r="M213" s="752">
        <v>16</v>
      </c>
      <c r="N213" s="753">
        <v>52800</v>
      </c>
    </row>
    <row r="214" spans="1:14" ht="14.4" customHeight="1" x14ac:dyDescent="0.3">
      <c r="A214" s="747" t="s">
        <v>575</v>
      </c>
      <c r="B214" s="748" t="s">
        <v>576</v>
      </c>
      <c r="C214" s="749" t="s">
        <v>596</v>
      </c>
      <c r="D214" s="750" t="s">
        <v>597</v>
      </c>
      <c r="E214" s="751">
        <v>50113001</v>
      </c>
      <c r="F214" s="750" t="s">
        <v>608</v>
      </c>
      <c r="G214" s="749" t="s">
        <v>630</v>
      </c>
      <c r="H214" s="749">
        <v>132063</v>
      </c>
      <c r="I214" s="749">
        <v>32063</v>
      </c>
      <c r="J214" s="749" t="s">
        <v>687</v>
      </c>
      <c r="K214" s="749" t="s">
        <v>937</v>
      </c>
      <c r="L214" s="752">
        <v>721.2</v>
      </c>
      <c r="M214" s="752">
        <v>1</v>
      </c>
      <c r="N214" s="753">
        <v>721.2</v>
      </c>
    </row>
    <row r="215" spans="1:14" ht="14.4" customHeight="1" x14ac:dyDescent="0.3">
      <c r="A215" s="747" t="s">
        <v>575</v>
      </c>
      <c r="B215" s="748" t="s">
        <v>576</v>
      </c>
      <c r="C215" s="749" t="s">
        <v>596</v>
      </c>
      <c r="D215" s="750" t="s">
        <v>597</v>
      </c>
      <c r="E215" s="751">
        <v>50113001</v>
      </c>
      <c r="F215" s="750" t="s">
        <v>608</v>
      </c>
      <c r="G215" s="749" t="s">
        <v>630</v>
      </c>
      <c r="H215" s="749">
        <v>213489</v>
      </c>
      <c r="I215" s="749">
        <v>213489</v>
      </c>
      <c r="J215" s="749" t="s">
        <v>687</v>
      </c>
      <c r="K215" s="749" t="s">
        <v>938</v>
      </c>
      <c r="L215" s="752">
        <v>630.65947652789339</v>
      </c>
      <c r="M215" s="752">
        <v>3</v>
      </c>
      <c r="N215" s="753">
        <v>1891.9784295836803</v>
      </c>
    </row>
    <row r="216" spans="1:14" ht="14.4" customHeight="1" x14ac:dyDescent="0.3">
      <c r="A216" s="747" t="s">
        <v>575</v>
      </c>
      <c r="B216" s="748" t="s">
        <v>576</v>
      </c>
      <c r="C216" s="749" t="s">
        <v>596</v>
      </c>
      <c r="D216" s="750" t="s">
        <v>597</v>
      </c>
      <c r="E216" s="751">
        <v>50113001</v>
      </c>
      <c r="F216" s="750" t="s">
        <v>608</v>
      </c>
      <c r="G216" s="749" t="s">
        <v>630</v>
      </c>
      <c r="H216" s="749">
        <v>213494</v>
      </c>
      <c r="I216" s="749">
        <v>213494</v>
      </c>
      <c r="J216" s="749" t="s">
        <v>687</v>
      </c>
      <c r="K216" s="749" t="s">
        <v>939</v>
      </c>
      <c r="L216" s="752">
        <v>408.94972844459079</v>
      </c>
      <c r="M216" s="752">
        <v>15</v>
      </c>
      <c r="N216" s="753">
        <v>6134.245926668862</v>
      </c>
    </row>
    <row r="217" spans="1:14" ht="14.4" customHeight="1" x14ac:dyDescent="0.3">
      <c r="A217" s="747" t="s">
        <v>575</v>
      </c>
      <c r="B217" s="748" t="s">
        <v>576</v>
      </c>
      <c r="C217" s="749" t="s">
        <v>596</v>
      </c>
      <c r="D217" s="750" t="s">
        <v>597</v>
      </c>
      <c r="E217" s="751">
        <v>50113001</v>
      </c>
      <c r="F217" s="750" t="s">
        <v>608</v>
      </c>
      <c r="G217" s="749" t="s">
        <v>630</v>
      </c>
      <c r="H217" s="749">
        <v>59807</v>
      </c>
      <c r="I217" s="749">
        <v>59807</v>
      </c>
      <c r="J217" s="749" t="s">
        <v>940</v>
      </c>
      <c r="K217" s="749" t="s">
        <v>941</v>
      </c>
      <c r="L217" s="752">
        <v>272.86000000000007</v>
      </c>
      <c r="M217" s="752">
        <v>3</v>
      </c>
      <c r="N217" s="753">
        <v>818.58000000000015</v>
      </c>
    </row>
    <row r="218" spans="1:14" ht="14.4" customHeight="1" x14ac:dyDescent="0.3">
      <c r="A218" s="747" t="s">
        <v>575</v>
      </c>
      <c r="B218" s="748" t="s">
        <v>576</v>
      </c>
      <c r="C218" s="749" t="s">
        <v>596</v>
      </c>
      <c r="D218" s="750" t="s">
        <v>597</v>
      </c>
      <c r="E218" s="751">
        <v>50113001</v>
      </c>
      <c r="F218" s="750" t="s">
        <v>608</v>
      </c>
      <c r="G218" s="749" t="s">
        <v>630</v>
      </c>
      <c r="H218" s="749">
        <v>213479</v>
      </c>
      <c r="I218" s="749">
        <v>213479</v>
      </c>
      <c r="J218" s="749" t="s">
        <v>940</v>
      </c>
      <c r="K218" s="749" t="s">
        <v>942</v>
      </c>
      <c r="L218" s="752">
        <v>203.4</v>
      </c>
      <c r="M218" s="752">
        <v>3</v>
      </c>
      <c r="N218" s="753">
        <v>610.20000000000005</v>
      </c>
    </row>
    <row r="219" spans="1:14" ht="14.4" customHeight="1" x14ac:dyDescent="0.3">
      <c r="A219" s="747" t="s">
        <v>575</v>
      </c>
      <c r="B219" s="748" t="s">
        <v>576</v>
      </c>
      <c r="C219" s="749" t="s">
        <v>596</v>
      </c>
      <c r="D219" s="750" t="s">
        <v>597</v>
      </c>
      <c r="E219" s="751">
        <v>50113001</v>
      </c>
      <c r="F219" s="750" t="s">
        <v>608</v>
      </c>
      <c r="G219" s="749" t="s">
        <v>630</v>
      </c>
      <c r="H219" s="749">
        <v>213480</v>
      </c>
      <c r="I219" s="749">
        <v>213480</v>
      </c>
      <c r="J219" s="749" t="s">
        <v>940</v>
      </c>
      <c r="K219" s="749" t="s">
        <v>938</v>
      </c>
      <c r="L219" s="752">
        <v>1106.26</v>
      </c>
      <c r="M219" s="752">
        <v>2</v>
      </c>
      <c r="N219" s="753">
        <v>2212.52</v>
      </c>
    </row>
    <row r="220" spans="1:14" ht="14.4" customHeight="1" x14ac:dyDescent="0.3">
      <c r="A220" s="747" t="s">
        <v>575</v>
      </c>
      <c r="B220" s="748" t="s">
        <v>576</v>
      </c>
      <c r="C220" s="749" t="s">
        <v>596</v>
      </c>
      <c r="D220" s="750" t="s">
        <v>597</v>
      </c>
      <c r="E220" s="751">
        <v>50113001</v>
      </c>
      <c r="F220" s="750" t="s">
        <v>608</v>
      </c>
      <c r="G220" s="749" t="s">
        <v>577</v>
      </c>
      <c r="H220" s="749">
        <v>198219</v>
      </c>
      <c r="I220" s="749">
        <v>98219</v>
      </c>
      <c r="J220" s="749" t="s">
        <v>943</v>
      </c>
      <c r="K220" s="749" t="s">
        <v>944</v>
      </c>
      <c r="L220" s="752">
        <v>59.900000000000013</v>
      </c>
      <c r="M220" s="752">
        <v>1</v>
      </c>
      <c r="N220" s="753">
        <v>59.900000000000013</v>
      </c>
    </row>
    <row r="221" spans="1:14" ht="14.4" customHeight="1" x14ac:dyDescent="0.3">
      <c r="A221" s="747" t="s">
        <v>575</v>
      </c>
      <c r="B221" s="748" t="s">
        <v>576</v>
      </c>
      <c r="C221" s="749" t="s">
        <v>596</v>
      </c>
      <c r="D221" s="750" t="s">
        <v>597</v>
      </c>
      <c r="E221" s="751">
        <v>50113001</v>
      </c>
      <c r="F221" s="750" t="s">
        <v>608</v>
      </c>
      <c r="G221" s="749" t="s">
        <v>609</v>
      </c>
      <c r="H221" s="749">
        <v>191787</v>
      </c>
      <c r="I221" s="749">
        <v>191787</v>
      </c>
      <c r="J221" s="749" t="s">
        <v>945</v>
      </c>
      <c r="K221" s="749" t="s">
        <v>946</v>
      </c>
      <c r="L221" s="752">
        <v>213.5</v>
      </c>
      <c r="M221" s="752">
        <v>1</v>
      </c>
      <c r="N221" s="753">
        <v>213.5</v>
      </c>
    </row>
    <row r="222" spans="1:14" ht="14.4" customHeight="1" x14ac:dyDescent="0.3">
      <c r="A222" s="747" t="s">
        <v>575</v>
      </c>
      <c r="B222" s="748" t="s">
        <v>576</v>
      </c>
      <c r="C222" s="749" t="s">
        <v>596</v>
      </c>
      <c r="D222" s="750" t="s">
        <v>597</v>
      </c>
      <c r="E222" s="751">
        <v>50113001</v>
      </c>
      <c r="F222" s="750" t="s">
        <v>608</v>
      </c>
      <c r="G222" s="749" t="s">
        <v>609</v>
      </c>
      <c r="H222" s="749">
        <v>111242</v>
      </c>
      <c r="I222" s="749">
        <v>11242</v>
      </c>
      <c r="J222" s="749" t="s">
        <v>947</v>
      </c>
      <c r="K222" s="749" t="s">
        <v>948</v>
      </c>
      <c r="L222" s="752">
        <v>113.64</v>
      </c>
      <c r="M222" s="752">
        <v>4</v>
      </c>
      <c r="N222" s="753">
        <v>454.56</v>
      </c>
    </row>
    <row r="223" spans="1:14" ht="14.4" customHeight="1" x14ac:dyDescent="0.3">
      <c r="A223" s="747" t="s">
        <v>575</v>
      </c>
      <c r="B223" s="748" t="s">
        <v>576</v>
      </c>
      <c r="C223" s="749" t="s">
        <v>596</v>
      </c>
      <c r="D223" s="750" t="s">
        <v>597</v>
      </c>
      <c r="E223" s="751">
        <v>50113001</v>
      </c>
      <c r="F223" s="750" t="s">
        <v>608</v>
      </c>
      <c r="G223" s="749" t="s">
        <v>609</v>
      </c>
      <c r="H223" s="749">
        <v>111243</v>
      </c>
      <c r="I223" s="749">
        <v>11243</v>
      </c>
      <c r="J223" s="749" t="s">
        <v>947</v>
      </c>
      <c r="K223" s="749" t="s">
        <v>949</v>
      </c>
      <c r="L223" s="752">
        <v>181.75</v>
      </c>
      <c r="M223" s="752">
        <v>1</v>
      </c>
      <c r="N223" s="753">
        <v>181.75</v>
      </c>
    </row>
    <row r="224" spans="1:14" ht="14.4" customHeight="1" x14ac:dyDescent="0.3">
      <c r="A224" s="747" t="s">
        <v>575</v>
      </c>
      <c r="B224" s="748" t="s">
        <v>576</v>
      </c>
      <c r="C224" s="749" t="s">
        <v>596</v>
      </c>
      <c r="D224" s="750" t="s">
        <v>597</v>
      </c>
      <c r="E224" s="751">
        <v>50113001</v>
      </c>
      <c r="F224" s="750" t="s">
        <v>608</v>
      </c>
      <c r="G224" s="749" t="s">
        <v>609</v>
      </c>
      <c r="H224" s="749">
        <v>156779</v>
      </c>
      <c r="I224" s="749">
        <v>56779</v>
      </c>
      <c r="J224" s="749" t="s">
        <v>950</v>
      </c>
      <c r="K224" s="749" t="s">
        <v>951</v>
      </c>
      <c r="L224" s="752">
        <v>91.109999999999914</v>
      </c>
      <c r="M224" s="752">
        <v>1</v>
      </c>
      <c r="N224" s="753">
        <v>91.109999999999914</v>
      </c>
    </row>
    <row r="225" spans="1:14" ht="14.4" customHeight="1" x14ac:dyDescent="0.3">
      <c r="A225" s="747" t="s">
        <v>575</v>
      </c>
      <c r="B225" s="748" t="s">
        <v>576</v>
      </c>
      <c r="C225" s="749" t="s">
        <v>596</v>
      </c>
      <c r="D225" s="750" t="s">
        <v>597</v>
      </c>
      <c r="E225" s="751">
        <v>50113001</v>
      </c>
      <c r="F225" s="750" t="s">
        <v>608</v>
      </c>
      <c r="G225" s="749" t="s">
        <v>609</v>
      </c>
      <c r="H225" s="749">
        <v>12026</v>
      </c>
      <c r="I225" s="749">
        <v>12026</v>
      </c>
      <c r="J225" s="749" t="s">
        <v>952</v>
      </c>
      <c r="K225" s="749" t="s">
        <v>953</v>
      </c>
      <c r="L225" s="752">
        <v>24.719283921730369</v>
      </c>
      <c r="M225" s="752">
        <v>1</v>
      </c>
      <c r="N225" s="753">
        <v>24.719283921730369</v>
      </c>
    </row>
    <row r="226" spans="1:14" ht="14.4" customHeight="1" x14ac:dyDescent="0.3">
      <c r="A226" s="747" t="s">
        <v>575</v>
      </c>
      <c r="B226" s="748" t="s">
        <v>576</v>
      </c>
      <c r="C226" s="749" t="s">
        <v>596</v>
      </c>
      <c r="D226" s="750" t="s">
        <v>597</v>
      </c>
      <c r="E226" s="751">
        <v>50113001</v>
      </c>
      <c r="F226" s="750" t="s">
        <v>608</v>
      </c>
      <c r="G226" s="749" t="s">
        <v>609</v>
      </c>
      <c r="H226" s="749">
        <v>31915</v>
      </c>
      <c r="I226" s="749">
        <v>31915</v>
      </c>
      <c r="J226" s="749" t="s">
        <v>689</v>
      </c>
      <c r="K226" s="749" t="s">
        <v>690</v>
      </c>
      <c r="L226" s="752">
        <v>173.69000000000003</v>
      </c>
      <c r="M226" s="752">
        <v>7</v>
      </c>
      <c r="N226" s="753">
        <v>1215.8300000000002</v>
      </c>
    </row>
    <row r="227" spans="1:14" ht="14.4" customHeight="1" x14ac:dyDescent="0.3">
      <c r="A227" s="747" t="s">
        <v>575</v>
      </c>
      <c r="B227" s="748" t="s">
        <v>576</v>
      </c>
      <c r="C227" s="749" t="s">
        <v>596</v>
      </c>
      <c r="D227" s="750" t="s">
        <v>597</v>
      </c>
      <c r="E227" s="751">
        <v>50113001</v>
      </c>
      <c r="F227" s="750" t="s">
        <v>608</v>
      </c>
      <c r="G227" s="749" t="s">
        <v>609</v>
      </c>
      <c r="H227" s="749">
        <v>199336</v>
      </c>
      <c r="I227" s="749">
        <v>99336</v>
      </c>
      <c r="J227" s="749" t="s">
        <v>954</v>
      </c>
      <c r="K227" s="749" t="s">
        <v>955</v>
      </c>
      <c r="L227" s="752">
        <v>74.549999999999955</v>
      </c>
      <c r="M227" s="752">
        <v>1</v>
      </c>
      <c r="N227" s="753">
        <v>74.549999999999955</v>
      </c>
    </row>
    <row r="228" spans="1:14" ht="14.4" customHeight="1" x14ac:dyDescent="0.3">
      <c r="A228" s="747" t="s">
        <v>575</v>
      </c>
      <c r="B228" s="748" t="s">
        <v>576</v>
      </c>
      <c r="C228" s="749" t="s">
        <v>596</v>
      </c>
      <c r="D228" s="750" t="s">
        <v>597</v>
      </c>
      <c r="E228" s="751">
        <v>50113001</v>
      </c>
      <c r="F228" s="750" t="s">
        <v>608</v>
      </c>
      <c r="G228" s="749" t="s">
        <v>609</v>
      </c>
      <c r="H228" s="749">
        <v>158249</v>
      </c>
      <c r="I228" s="749">
        <v>58249</v>
      </c>
      <c r="J228" s="749" t="s">
        <v>692</v>
      </c>
      <c r="K228" s="749" t="s">
        <v>577</v>
      </c>
      <c r="L228" s="752">
        <v>203.58249999999998</v>
      </c>
      <c r="M228" s="752">
        <v>4</v>
      </c>
      <c r="N228" s="753">
        <v>814.32999999999993</v>
      </c>
    </row>
    <row r="229" spans="1:14" ht="14.4" customHeight="1" x14ac:dyDescent="0.3">
      <c r="A229" s="747" t="s">
        <v>575</v>
      </c>
      <c r="B229" s="748" t="s">
        <v>576</v>
      </c>
      <c r="C229" s="749" t="s">
        <v>596</v>
      </c>
      <c r="D229" s="750" t="s">
        <v>597</v>
      </c>
      <c r="E229" s="751">
        <v>50113001</v>
      </c>
      <c r="F229" s="750" t="s">
        <v>608</v>
      </c>
      <c r="G229" s="749" t="s">
        <v>609</v>
      </c>
      <c r="H229" s="749">
        <v>106091</v>
      </c>
      <c r="I229" s="749">
        <v>6091</v>
      </c>
      <c r="J229" s="749" t="s">
        <v>956</v>
      </c>
      <c r="K229" s="749" t="s">
        <v>957</v>
      </c>
      <c r="L229" s="752">
        <v>89.850000000000009</v>
      </c>
      <c r="M229" s="752">
        <v>1</v>
      </c>
      <c r="N229" s="753">
        <v>89.850000000000009</v>
      </c>
    </row>
    <row r="230" spans="1:14" ht="14.4" customHeight="1" x14ac:dyDescent="0.3">
      <c r="A230" s="747" t="s">
        <v>575</v>
      </c>
      <c r="B230" s="748" t="s">
        <v>576</v>
      </c>
      <c r="C230" s="749" t="s">
        <v>596</v>
      </c>
      <c r="D230" s="750" t="s">
        <v>597</v>
      </c>
      <c r="E230" s="751">
        <v>50113001</v>
      </c>
      <c r="F230" s="750" t="s">
        <v>608</v>
      </c>
      <c r="G230" s="749" t="s">
        <v>609</v>
      </c>
      <c r="H230" s="749">
        <v>215606</v>
      </c>
      <c r="I230" s="749">
        <v>215606</v>
      </c>
      <c r="J230" s="749" t="s">
        <v>693</v>
      </c>
      <c r="K230" s="749" t="s">
        <v>958</v>
      </c>
      <c r="L230" s="752">
        <v>72.556334817452225</v>
      </c>
      <c r="M230" s="752">
        <v>11</v>
      </c>
      <c r="N230" s="753">
        <v>798.11968299197451</v>
      </c>
    </row>
    <row r="231" spans="1:14" ht="14.4" customHeight="1" x14ac:dyDescent="0.3">
      <c r="A231" s="747" t="s">
        <v>575</v>
      </c>
      <c r="B231" s="748" t="s">
        <v>576</v>
      </c>
      <c r="C231" s="749" t="s">
        <v>596</v>
      </c>
      <c r="D231" s="750" t="s">
        <v>597</v>
      </c>
      <c r="E231" s="751">
        <v>50113001</v>
      </c>
      <c r="F231" s="750" t="s">
        <v>608</v>
      </c>
      <c r="G231" s="749" t="s">
        <v>609</v>
      </c>
      <c r="H231" s="749">
        <v>109139</v>
      </c>
      <c r="I231" s="749">
        <v>176129</v>
      </c>
      <c r="J231" s="749" t="s">
        <v>959</v>
      </c>
      <c r="K231" s="749" t="s">
        <v>960</v>
      </c>
      <c r="L231" s="752">
        <v>666.52181822608429</v>
      </c>
      <c r="M231" s="752">
        <v>2</v>
      </c>
      <c r="N231" s="753">
        <v>1333.0436364521686</v>
      </c>
    </row>
    <row r="232" spans="1:14" ht="14.4" customHeight="1" x14ac:dyDescent="0.3">
      <c r="A232" s="747" t="s">
        <v>575</v>
      </c>
      <c r="B232" s="748" t="s">
        <v>576</v>
      </c>
      <c r="C232" s="749" t="s">
        <v>596</v>
      </c>
      <c r="D232" s="750" t="s">
        <v>597</v>
      </c>
      <c r="E232" s="751">
        <v>50113001</v>
      </c>
      <c r="F232" s="750" t="s">
        <v>608</v>
      </c>
      <c r="G232" s="749" t="s">
        <v>577</v>
      </c>
      <c r="H232" s="749">
        <v>103575</v>
      </c>
      <c r="I232" s="749">
        <v>3575</v>
      </c>
      <c r="J232" s="749" t="s">
        <v>695</v>
      </c>
      <c r="K232" s="749" t="s">
        <v>696</v>
      </c>
      <c r="L232" s="752">
        <v>66.486000000000004</v>
      </c>
      <c r="M232" s="752">
        <v>5</v>
      </c>
      <c r="N232" s="753">
        <v>332.43</v>
      </c>
    </row>
    <row r="233" spans="1:14" ht="14.4" customHeight="1" x14ac:dyDescent="0.3">
      <c r="A233" s="747" t="s">
        <v>575</v>
      </c>
      <c r="B233" s="748" t="s">
        <v>576</v>
      </c>
      <c r="C233" s="749" t="s">
        <v>596</v>
      </c>
      <c r="D233" s="750" t="s">
        <v>597</v>
      </c>
      <c r="E233" s="751">
        <v>50113001</v>
      </c>
      <c r="F233" s="750" t="s">
        <v>608</v>
      </c>
      <c r="G233" s="749" t="s">
        <v>609</v>
      </c>
      <c r="H233" s="749">
        <v>147193</v>
      </c>
      <c r="I233" s="749">
        <v>47193</v>
      </c>
      <c r="J233" s="749" t="s">
        <v>699</v>
      </c>
      <c r="K233" s="749" t="s">
        <v>700</v>
      </c>
      <c r="L233" s="752">
        <v>234.55142857142863</v>
      </c>
      <c r="M233" s="752">
        <v>7</v>
      </c>
      <c r="N233" s="753">
        <v>1641.8600000000004</v>
      </c>
    </row>
    <row r="234" spans="1:14" ht="14.4" customHeight="1" x14ac:dyDescent="0.3">
      <c r="A234" s="747" t="s">
        <v>575</v>
      </c>
      <c r="B234" s="748" t="s">
        <v>576</v>
      </c>
      <c r="C234" s="749" t="s">
        <v>596</v>
      </c>
      <c r="D234" s="750" t="s">
        <v>597</v>
      </c>
      <c r="E234" s="751">
        <v>50113001</v>
      </c>
      <c r="F234" s="750" t="s">
        <v>608</v>
      </c>
      <c r="G234" s="749" t="s">
        <v>609</v>
      </c>
      <c r="H234" s="749">
        <v>176205</v>
      </c>
      <c r="I234" s="749">
        <v>180825</v>
      </c>
      <c r="J234" s="749" t="s">
        <v>701</v>
      </c>
      <c r="K234" s="749" t="s">
        <v>659</v>
      </c>
      <c r="L234" s="752">
        <v>105.49000000000001</v>
      </c>
      <c r="M234" s="752">
        <v>1</v>
      </c>
      <c r="N234" s="753">
        <v>105.49000000000001</v>
      </c>
    </row>
    <row r="235" spans="1:14" ht="14.4" customHeight="1" x14ac:dyDescent="0.3">
      <c r="A235" s="747" t="s">
        <v>575</v>
      </c>
      <c r="B235" s="748" t="s">
        <v>576</v>
      </c>
      <c r="C235" s="749" t="s">
        <v>596</v>
      </c>
      <c r="D235" s="750" t="s">
        <v>597</v>
      </c>
      <c r="E235" s="751">
        <v>50113001</v>
      </c>
      <c r="F235" s="750" t="s">
        <v>608</v>
      </c>
      <c r="G235" s="749" t="s">
        <v>609</v>
      </c>
      <c r="H235" s="749">
        <v>124067</v>
      </c>
      <c r="I235" s="749">
        <v>124067</v>
      </c>
      <c r="J235" s="749" t="s">
        <v>704</v>
      </c>
      <c r="K235" s="749" t="s">
        <v>705</v>
      </c>
      <c r="L235" s="752">
        <v>36.540212765957456</v>
      </c>
      <c r="M235" s="752">
        <v>47</v>
      </c>
      <c r="N235" s="753">
        <v>1717.3900000000003</v>
      </c>
    </row>
    <row r="236" spans="1:14" ht="14.4" customHeight="1" x14ac:dyDescent="0.3">
      <c r="A236" s="747" t="s">
        <v>575</v>
      </c>
      <c r="B236" s="748" t="s">
        <v>576</v>
      </c>
      <c r="C236" s="749" t="s">
        <v>596</v>
      </c>
      <c r="D236" s="750" t="s">
        <v>597</v>
      </c>
      <c r="E236" s="751">
        <v>50113001</v>
      </c>
      <c r="F236" s="750" t="s">
        <v>608</v>
      </c>
      <c r="G236" s="749" t="s">
        <v>609</v>
      </c>
      <c r="H236" s="749">
        <v>216572</v>
      </c>
      <c r="I236" s="749">
        <v>216572</v>
      </c>
      <c r="J236" s="749" t="s">
        <v>704</v>
      </c>
      <c r="K236" s="749" t="s">
        <v>705</v>
      </c>
      <c r="L236" s="752">
        <v>36.332857142857151</v>
      </c>
      <c r="M236" s="752">
        <v>56</v>
      </c>
      <c r="N236" s="753">
        <v>2034.6400000000003</v>
      </c>
    </row>
    <row r="237" spans="1:14" ht="14.4" customHeight="1" x14ac:dyDescent="0.3">
      <c r="A237" s="747" t="s">
        <v>575</v>
      </c>
      <c r="B237" s="748" t="s">
        <v>576</v>
      </c>
      <c r="C237" s="749" t="s">
        <v>596</v>
      </c>
      <c r="D237" s="750" t="s">
        <v>597</v>
      </c>
      <c r="E237" s="751">
        <v>50113001</v>
      </c>
      <c r="F237" s="750" t="s">
        <v>608</v>
      </c>
      <c r="G237" s="749" t="s">
        <v>609</v>
      </c>
      <c r="H237" s="749">
        <v>100168</v>
      </c>
      <c r="I237" s="749">
        <v>168</v>
      </c>
      <c r="J237" s="749" t="s">
        <v>961</v>
      </c>
      <c r="K237" s="749" t="s">
        <v>962</v>
      </c>
      <c r="L237" s="752">
        <v>43.140000000000008</v>
      </c>
      <c r="M237" s="752">
        <v>1</v>
      </c>
      <c r="N237" s="753">
        <v>43.140000000000008</v>
      </c>
    </row>
    <row r="238" spans="1:14" ht="14.4" customHeight="1" x14ac:dyDescent="0.3">
      <c r="A238" s="747" t="s">
        <v>575</v>
      </c>
      <c r="B238" s="748" t="s">
        <v>576</v>
      </c>
      <c r="C238" s="749" t="s">
        <v>596</v>
      </c>
      <c r="D238" s="750" t="s">
        <v>597</v>
      </c>
      <c r="E238" s="751">
        <v>50113001</v>
      </c>
      <c r="F238" s="750" t="s">
        <v>608</v>
      </c>
      <c r="G238" s="749" t="s">
        <v>609</v>
      </c>
      <c r="H238" s="749">
        <v>109159</v>
      </c>
      <c r="I238" s="749">
        <v>9159</v>
      </c>
      <c r="J238" s="749" t="s">
        <v>963</v>
      </c>
      <c r="K238" s="749" t="s">
        <v>964</v>
      </c>
      <c r="L238" s="752">
        <v>126.84999999999997</v>
      </c>
      <c r="M238" s="752">
        <v>1</v>
      </c>
      <c r="N238" s="753">
        <v>126.84999999999997</v>
      </c>
    </row>
    <row r="239" spans="1:14" ht="14.4" customHeight="1" x14ac:dyDescent="0.3">
      <c r="A239" s="747" t="s">
        <v>575</v>
      </c>
      <c r="B239" s="748" t="s">
        <v>576</v>
      </c>
      <c r="C239" s="749" t="s">
        <v>596</v>
      </c>
      <c r="D239" s="750" t="s">
        <v>597</v>
      </c>
      <c r="E239" s="751">
        <v>50113001</v>
      </c>
      <c r="F239" s="750" t="s">
        <v>608</v>
      </c>
      <c r="G239" s="749" t="s">
        <v>609</v>
      </c>
      <c r="H239" s="749">
        <v>51366</v>
      </c>
      <c r="I239" s="749">
        <v>51366</v>
      </c>
      <c r="J239" s="749" t="s">
        <v>706</v>
      </c>
      <c r="K239" s="749" t="s">
        <v>707</v>
      </c>
      <c r="L239" s="752">
        <v>171.59999858396907</v>
      </c>
      <c r="M239" s="752">
        <v>41</v>
      </c>
      <c r="N239" s="753">
        <v>7035.5999419427317</v>
      </c>
    </row>
    <row r="240" spans="1:14" ht="14.4" customHeight="1" x14ac:dyDescent="0.3">
      <c r="A240" s="747" t="s">
        <v>575</v>
      </c>
      <c r="B240" s="748" t="s">
        <v>576</v>
      </c>
      <c r="C240" s="749" t="s">
        <v>596</v>
      </c>
      <c r="D240" s="750" t="s">
        <v>597</v>
      </c>
      <c r="E240" s="751">
        <v>50113001</v>
      </c>
      <c r="F240" s="750" t="s">
        <v>608</v>
      </c>
      <c r="G240" s="749" t="s">
        <v>609</v>
      </c>
      <c r="H240" s="749">
        <v>51367</v>
      </c>
      <c r="I240" s="749">
        <v>51367</v>
      </c>
      <c r="J240" s="749" t="s">
        <v>706</v>
      </c>
      <c r="K240" s="749" t="s">
        <v>965</v>
      </c>
      <c r="L240" s="752">
        <v>92.950000000000017</v>
      </c>
      <c r="M240" s="752">
        <v>7</v>
      </c>
      <c r="N240" s="753">
        <v>650.65000000000009</v>
      </c>
    </row>
    <row r="241" spans="1:14" ht="14.4" customHeight="1" x14ac:dyDescent="0.3">
      <c r="A241" s="747" t="s">
        <v>575</v>
      </c>
      <c r="B241" s="748" t="s">
        <v>576</v>
      </c>
      <c r="C241" s="749" t="s">
        <v>596</v>
      </c>
      <c r="D241" s="750" t="s">
        <v>597</v>
      </c>
      <c r="E241" s="751">
        <v>50113001</v>
      </c>
      <c r="F241" s="750" t="s">
        <v>608</v>
      </c>
      <c r="G241" s="749" t="s">
        <v>609</v>
      </c>
      <c r="H241" s="749">
        <v>51383</v>
      </c>
      <c r="I241" s="749">
        <v>51383</v>
      </c>
      <c r="J241" s="749" t="s">
        <v>706</v>
      </c>
      <c r="K241" s="749" t="s">
        <v>708</v>
      </c>
      <c r="L241" s="752">
        <v>93.5</v>
      </c>
      <c r="M241" s="752">
        <v>3</v>
      </c>
      <c r="N241" s="753">
        <v>280.5</v>
      </c>
    </row>
    <row r="242" spans="1:14" ht="14.4" customHeight="1" x14ac:dyDescent="0.3">
      <c r="A242" s="747" t="s">
        <v>575</v>
      </c>
      <c r="B242" s="748" t="s">
        <v>576</v>
      </c>
      <c r="C242" s="749" t="s">
        <v>596</v>
      </c>
      <c r="D242" s="750" t="s">
        <v>597</v>
      </c>
      <c r="E242" s="751">
        <v>50113001</v>
      </c>
      <c r="F242" s="750" t="s">
        <v>608</v>
      </c>
      <c r="G242" s="749" t="s">
        <v>609</v>
      </c>
      <c r="H242" s="749">
        <v>132082</v>
      </c>
      <c r="I242" s="749">
        <v>32082</v>
      </c>
      <c r="J242" s="749" t="s">
        <v>709</v>
      </c>
      <c r="K242" s="749" t="s">
        <v>710</v>
      </c>
      <c r="L242" s="752">
        <v>83.130000000000052</v>
      </c>
      <c r="M242" s="752">
        <v>1</v>
      </c>
      <c r="N242" s="753">
        <v>83.130000000000052</v>
      </c>
    </row>
    <row r="243" spans="1:14" ht="14.4" customHeight="1" x14ac:dyDescent="0.3">
      <c r="A243" s="747" t="s">
        <v>575</v>
      </c>
      <c r="B243" s="748" t="s">
        <v>576</v>
      </c>
      <c r="C243" s="749" t="s">
        <v>596</v>
      </c>
      <c r="D243" s="750" t="s">
        <v>597</v>
      </c>
      <c r="E243" s="751">
        <v>50113001</v>
      </c>
      <c r="F243" s="750" t="s">
        <v>608</v>
      </c>
      <c r="G243" s="749" t="s">
        <v>577</v>
      </c>
      <c r="H243" s="749">
        <v>168096</v>
      </c>
      <c r="I243" s="749">
        <v>168096</v>
      </c>
      <c r="J243" s="749" t="s">
        <v>966</v>
      </c>
      <c r="K243" s="749" t="s">
        <v>967</v>
      </c>
      <c r="L243" s="752">
        <v>86.02000000000001</v>
      </c>
      <c r="M243" s="752">
        <v>1</v>
      </c>
      <c r="N243" s="753">
        <v>86.02000000000001</v>
      </c>
    </row>
    <row r="244" spans="1:14" ht="14.4" customHeight="1" x14ac:dyDescent="0.3">
      <c r="A244" s="747" t="s">
        <v>575</v>
      </c>
      <c r="B244" s="748" t="s">
        <v>576</v>
      </c>
      <c r="C244" s="749" t="s">
        <v>596</v>
      </c>
      <c r="D244" s="750" t="s">
        <v>597</v>
      </c>
      <c r="E244" s="751">
        <v>50113001</v>
      </c>
      <c r="F244" s="750" t="s">
        <v>608</v>
      </c>
      <c r="G244" s="749" t="s">
        <v>609</v>
      </c>
      <c r="H244" s="749">
        <v>208466</v>
      </c>
      <c r="I244" s="749">
        <v>208466</v>
      </c>
      <c r="J244" s="749" t="s">
        <v>968</v>
      </c>
      <c r="K244" s="749" t="s">
        <v>969</v>
      </c>
      <c r="L244" s="752">
        <v>792.77000000000021</v>
      </c>
      <c r="M244" s="752">
        <v>1.2999999999999998</v>
      </c>
      <c r="N244" s="753">
        <v>1030.6010000000001</v>
      </c>
    </row>
    <row r="245" spans="1:14" ht="14.4" customHeight="1" x14ac:dyDescent="0.3">
      <c r="A245" s="747" t="s">
        <v>575</v>
      </c>
      <c r="B245" s="748" t="s">
        <v>576</v>
      </c>
      <c r="C245" s="749" t="s">
        <v>596</v>
      </c>
      <c r="D245" s="750" t="s">
        <v>597</v>
      </c>
      <c r="E245" s="751">
        <v>50113001</v>
      </c>
      <c r="F245" s="750" t="s">
        <v>608</v>
      </c>
      <c r="G245" s="749" t="s">
        <v>609</v>
      </c>
      <c r="H245" s="749">
        <v>189212</v>
      </c>
      <c r="I245" s="749">
        <v>89212</v>
      </c>
      <c r="J245" s="749" t="s">
        <v>970</v>
      </c>
      <c r="K245" s="749" t="s">
        <v>971</v>
      </c>
      <c r="L245" s="752">
        <v>79.28</v>
      </c>
      <c r="M245" s="752">
        <v>5</v>
      </c>
      <c r="N245" s="753">
        <v>396.4</v>
      </c>
    </row>
    <row r="246" spans="1:14" ht="14.4" customHeight="1" x14ac:dyDescent="0.3">
      <c r="A246" s="747" t="s">
        <v>575</v>
      </c>
      <c r="B246" s="748" t="s">
        <v>576</v>
      </c>
      <c r="C246" s="749" t="s">
        <v>596</v>
      </c>
      <c r="D246" s="750" t="s">
        <v>597</v>
      </c>
      <c r="E246" s="751">
        <v>50113001</v>
      </c>
      <c r="F246" s="750" t="s">
        <v>608</v>
      </c>
      <c r="G246" s="749" t="s">
        <v>609</v>
      </c>
      <c r="H246" s="749">
        <v>100802</v>
      </c>
      <c r="I246" s="749">
        <v>1000</v>
      </c>
      <c r="J246" s="749" t="s">
        <v>713</v>
      </c>
      <c r="K246" s="749" t="s">
        <v>714</v>
      </c>
      <c r="L246" s="752">
        <v>77.17368142028306</v>
      </c>
      <c r="M246" s="752">
        <v>3</v>
      </c>
      <c r="N246" s="753">
        <v>231.52104426084918</v>
      </c>
    </row>
    <row r="247" spans="1:14" ht="14.4" customHeight="1" x14ac:dyDescent="0.3">
      <c r="A247" s="747" t="s">
        <v>575</v>
      </c>
      <c r="B247" s="748" t="s">
        <v>576</v>
      </c>
      <c r="C247" s="749" t="s">
        <v>596</v>
      </c>
      <c r="D247" s="750" t="s">
        <v>597</v>
      </c>
      <c r="E247" s="751">
        <v>50113001</v>
      </c>
      <c r="F247" s="750" t="s">
        <v>608</v>
      </c>
      <c r="G247" s="749" t="s">
        <v>577</v>
      </c>
      <c r="H247" s="749">
        <v>186204</v>
      </c>
      <c r="I247" s="749">
        <v>186204</v>
      </c>
      <c r="J247" s="749" t="s">
        <v>972</v>
      </c>
      <c r="K247" s="749" t="s">
        <v>973</v>
      </c>
      <c r="L247" s="752">
        <v>151.15</v>
      </c>
      <c r="M247" s="752">
        <v>1</v>
      </c>
      <c r="N247" s="753">
        <v>151.15</v>
      </c>
    </row>
    <row r="248" spans="1:14" ht="14.4" customHeight="1" x14ac:dyDescent="0.3">
      <c r="A248" s="747" t="s">
        <v>575</v>
      </c>
      <c r="B248" s="748" t="s">
        <v>576</v>
      </c>
      <c r="C248" s="749" t="s">
        <v>596</v>
      </c>
      <c r="D248" s="750" t="s">
        <v>597</v>
      </c>
      <c r="E248" s="751">
        <v>50113001</v>
      </c>
      <c r="F248" s="750" t="s">
        <v>608</v>
      </c>
      <c r="G248" s="749" t="s">
        <v>609</v>
      </c>
      <c r="H248" s="749">
        <v>117189</v>
      </c>
      <c r="I248" s="749">
        <v>17189</v>
      </c>
      <c r="J248" s="749" t="s">
        <v>974</v>
      </c>
      <c r="K248" s="749" t="s">
        <v>975</v>
      </c>
      <c r="L248" s="752">
        <v>41.140000000000015</v>
      </c>
      <c r="M248" s="752">
        <v>2</v>
      </c>
      <c r="N248" s="753">
        <v>82.28000000000003</v>
      </c>
    </row>
    <row r="249" spans="1:14" ht="14.4" customHeight="1" x14ac:dyDescent="0.3">
      <c r="A249" s="747" t="s">
        <v>575</v>
      </c>
      <c r="B249" s="748" t="s">
        <v>576</v>
      </c>
      <c r="C249" s="749" t="s">
        <v>596</v>
      </c>
      <c r="D249" s="750" t="s">
        <v>597</v>
      </c>
      <c r="E249" s="751">
        <v>50113001</v>
      </c>
      <c r="F249" s="750" t="s">
        <v>608</v>
      </c>
      <c r="G249" s="749" t="s">
        <v>609</v>
      </c>
      <c r="H249" s="749">
        <v>102486</v>
      </c>
      <c r="I249" s="749">
        <v>2486</v>
      </c>
      <c r="J249" s="749" t="s">
        <v>715</v>
      </c>
      <c r="K249" s="749" t="s">
        <v>716</v>
      </c>
      <c r="L249" s="752">
        <v>117.60818181818182</v>
      </c>
      <c r="M249" s="752">
        <v>11</v>
      </c>
      <c r="N249" s="753">
        <v>1293.69</v>
      </c>
    </row>
    <row r="250" spans="1:14" ht="14.4" customHeight="1" x14ac:dyDescent="0.3">
      <c r="A250" s="747" t="s">
        <v>575</v>
      </c>
      <c r="B250" s="748" t="s">
        <v>576</v>
      </c>
      <c r="C250" s="749" t="s">
        <v>596</v>
      </c>
      <c r="D250" s="750" t="s">
        <v>597</v>
      </c>
      <c r="E250" s="751">
        <v>50113001</v>
      </c>
      <c r="F250" s="750" t="s">
        <v>608</v>
      </c>
      <c r="G250" s="749" t="s">
        <v>609</v>
      </c>
      <c r="H250" s="749">
        <v>930661</v>
      </c>
      <c r="I250" s="749">
        <v>0</v>
      </c>
      <c r="J250" s="749" t="s">
        <v>719</v>
      </c>
      <c r="K250" s="749" t="s">
        <v>577</v>
      </c>
      <c r="L250" s="752">
        <v>316.91665458594889</v>
      </c>
      <c r="M250" s="752">
        <v>2</v>
      </c>
      <c r="N250" s="753">
        <v>633.83330917189778</v>
      </c>
    </row>
    <row r="251" spans="1:14" ht="14.4" customHeight="1" x14ac:dyDescent="0.3">
      <c r="A251" s="747" t="s">
        <v>575</v>
      </c>
      <c r="B251" s="748" t="s">
        <v>576</v>
      </c>
      <c r="C251" s="749" t="s">
        <v>596</v>
      </c>
      <c r="D251" s="750" t="s">
        <v>597</v>
      </c>
      <c r="E251" s="751">
        <v>50113001</v>
      </c>
      <c r="F251" s="750" t="s">
        <v>608</v>
      </c>
      <c r="G251" s="749" t="s">
        <v>609</v>
      </c>
      <c r="H251" s="749">
        <v>920362</v>
      </c>
      <c r="I251" s="749">
        <v>0</v>
      </c>
      <c r="J251" s="749" t="s">
        <v>976</v>
      </c>
      <c r="K251" s="749" t="s">
        <v>577</v>
      </c>
      <c r="L251" s="752">
        <v>417.56684255401581</v>
      </c>
      <c r="M251" s="752">
        <v>5</v>
      </c>
      <c r="N251" s="753">
        <v>2087.8342127700789</v>
      </c>
    </row>
    <row r="252" spans="1:14" ht="14.4" customHeight="1" x14ac:dyDescent="0.3">
      <c r="A252" s="747" t="s">
        <v>575</v>
      </c>
      <c r="B252" s="748" t="s">
        <v>576</v>
      </c>
      <c r="C252" s="749" t="s">
        <v>596</v>
      </c>
      <c r="D252" s="750" t="s">
        <v>597</v>
      </c>
      <c r="E252" s="751">
        <v>50113001</v>
      </c>
      <c r="F252" s="750" t="s">
        <v>608</v>
      </c>
      <c r="G252" s="749" t="s">
        <v>609</v>
      </c>
      <c r="H252" s="749">
        <v>900007</v>
      </c>
      <c r="I252" s="749">
        <v>0</v>
      </c>
      <c r="J252" s="749" t="s">
        <v>977</v>
      </c>
      <c r="K252" s="749" t="s">
        <v>577</v>
      </c>
      <c r="L252" s="752">
        <v>55.342900987135593</v>
      </c>
      <c r="M252" s="752">
        <v>21</v>
      </c>
      <c r="N252" s="753">
        <v>1162.2009207298474</v>
      </c>
    </row>
    <row r="253" spans="1:14" ht="14.4" customHeight="1" x14ac:dyDescent="0.3">
      <c r="A253" s="747" t="s">
        <v>575</v>
      </c>
      <c r="B253" s="748" t="s">
        <v>576</v>
      </c>
      <c r="C253" s="749" t="s">
        <v>596</v>
      </c>
      <c r="D253" s="750" t="s">
        <v>597</v>
      </c>
      <c r="E253" s="751">
        <v>50113001</v>
      </c>
      <c r="F253" s="750" t="s">
        <v>608</v>
      </c>
      <c r="G253" s="749" t="s">
        <v>609</v>
      </c>
      <c r="H253" s="749">
        <v>843067</v>
      </c>
      <c r="I253" s="749">
        <v>0</v>
      </c>
      <c r="J253" s="749" t="s">
        <v>724</v>
      </c>
      <c r="K253" s="749" t="s">
        <v>577</v>
      </c>
      <c r="L253" s="752">
        <v>369.83583111904045</v>
      </c>
      <c r="M253" s="752">
        <v>13</v>
      </c>
      <c r="N253" s="753">
        <v>4807.8658045475258</v>
      </c>
    </row>
    <row r="254" spans="1:14" ht="14.4" customHeight="1" x14ac:dyDescent="0.3">
      <c r="A254" s="747" t="s">
        <v>575</v>
      </c>
      <c r="B254" s="748" t="s">
        <v>576</v>
      </c>
      <c r="C254" s="749" t="s">
        <v>596</v>
      </c>
      <c r="D254" s="750" t="s">
        <v>597</v>
      </c>
      <c r="E254" s="751">
        <v>50113001</v>
      </c>
      <c r="F254" s="750" t="s">
        <v>608</v>
      </c>
      <c r="G254" s="749" t="s">
        <v>577</v>
      </c>
      <c r="H254" s="749">
        <v>187906</v>
      </c>
      <c r="I254" s="749">
        <v>87906</v>
      </c>
      <c r="J254" s="749" t="s">
        <v>725</v>
      </c>
      <c r="K254" s="749" t="s">
        <v>726</v>
      </c>
      <c r="L254" s="752">
        <v>46.539999999999992</v>
      </c>
      <c r="M254" s="752">
        <v>5</v>
      </c>
      <c r="N254" s="753">
        <v>232.69999999999996</v>
      </c>
    </row>
    <row r="255" spans="1:14" ht="14.4" customHeight="1" x14ac:dyDescent="0.3">
      <c r="A255" s="747" t="s">
        <v>575</v>
      </c>
      <c r="B255" s="748" t="s">
        <v>576</v>
      </c>
      <c r="C255" s="749" t="s">
        <v>596</v>
      </c>
      <c r="D255" s="750" t="s">
        <v>597</v>
      </c>
      <c r="E255" s="751">
        <v>50113001</v>
      </c>
      <c r="F255" s="750" t="s">
        <v>608</v>
      </c>
      <c r="G255" s="749" t="s">
        <v>609</v>
      </c>
      <c r="H255" s="749">
        <v>840220</v>
      </c>
      <c r="I255" s="749">
        <v>0</v>
      </c>
      <c r="J255" s="749" t="s">
        <v>978</v>
      </c>
      <c r="K255" s="749" t="s">
        <v>577</v>
      </c>
      <c r="L255" s="752">
        <v>218.2</v>
      </c>
      <c r="M255" s="752">
        <v>2</v>
      </c>
      <c r="N255" s="753">
        <v>436.4</v>
      </c>
    </row>
    <row r="256" spans="1:14" ht="14.4" customHeight="1" x14ac:dyDescent="0.3">
      <c r="A256" s="747" t="s">
        <v>575</v>
      </c>
      <c r="B256" s="748" t="s">
        <v>576</v>
      </c>
      <c r="C256" s="749" t="s">
        <v>596</v>
      </c>
      <c r="D256" s="750" t="s">
        <v>597</v>
      </c>
      <c r="E256" s="751">
        <v>50113001</v>
      </c>
      <c r="F256" s="750" t="s">
        <v>608</v>
      </c>
      <c r="G256" s="749" t="s">
        <v>630</v>
      </c>
      <c r="H256" s="749">
        <v>117121</v>
      </c>
      <c r="I256" s="749">
        <v>17121</v>
      </c>
      <c r="J256" s="749" t="s">
        <v>979</v>
      </c>
      <c r="K256" s="749" t="s">
        <v>980</v>
      </c>
      <c r="L256" s="752">
        <v>86.85</v>
      </c>
      <c r="M256" s="752">
        <v>1</v>
      </c>
      <c r="N256" s="753">
        <v>86.85</v>
      </c>
    </row>
    <row r="257" spans="1:14" ht="14.4" customHeight="1" x14ac:dyDescent="0.3">
      <c r="A257" s="747" t="s">
        <v>575</v>
      </c>
      <c r="B257" s="748" t="s">
        <v>576</v>
      </c>
      <c r="C257" s="749" t="s">
        <v>596</v>
      </c>
      <c r="D257" s="750" t="s">
        <v>597</v>
      </c>
      <c r="E257" s="751">
        <v>50113001</v>
      </c>
      <c r="F257" s="750" t="s">
        <v>608</v>
      </c>
      <c r="G257" s="749" t="s">
        <v>630</v>
      </c>
      <c r="H257" s="749">
        <v>187425</v>
      </c>
      <c r="I257" s="749">
        <v>187425</v>
      </c>
      <c r="J257" s="749" t="s">
        <v>981</v>
      </c>
      <c r="K257" s="749" t="s">
        <v>982</v>
      </c>
      <c r="L257" s="752">
        <v>49.38</v>
      </c>
      <c r="M257" s="752">
        <v>1</v>
      </c>
      <c r="N257" s="753">
        <v>49.38</v>
      </c>
    </row>
    <row r="258" spans="1:14" ht="14.4" customHeight="1" x14ac:dyDescent="0.3">
      <c r="A258" s="747" t="s">
        <v>575</v>
      </c>
      <c r="B258" s="748" t="s">
        <v>576</v>
      </c>
      <c r="C258" s="749" t="s">
        <v>596</v>
      </c>
      <c r="D258" s="750" t="s">
        <v>597</v>
      </c>
      <c r="E258" s="751">
        <v>50113001</v>
      </c>
      <c r="F258" s="750" t="s">
        <v>608</v>
      </c>
      <c r="G258" s="749" t="s">
        <v>609</v>
      </c>
      <c r="H258" s="749">
        <v>188219</v>
      </c>
      <c r="I258" s="749">
        <v>88219</v>
      </c>
      <c r="J258" s="749" t="s">
        <v>983</v>
      </c>
      <c r="K258" s="749" t="s">
        <v>984</v>
      </c>
      <c r="L258" s="752">
        <v>141.53294117647056</v>
      </c>
      <c r="M258" s="752">
        <v>17</v>
      </c>
      <c r="N258" s="753">
        <v>2406.0599999999995</v>
      </c>
    </row>
    <row r="259" spans="1:14" ht="14.4" customHeight="1" x14ac:dyDescent="0.3">
      <c r="A259" s="747" t="s">
        <v>575</v>
      </c>
      <c r="B259" s="748" t="s">
        <v>576</v>
      </c>
      <c r="C259" s="749" t="s">
        <v>596</v>
      </c>
      <c r="D259" s="750" t="s">
        <v>597</v>
      </c>
      <c r="E259" s="751">
        <v>50113001</v>
      </c>
      <c r="F259" s="750" t="s">
        <v>608</v>
      </c>
      <c r="G259" s="749" t="s">
        <v>609</v>
      </c>
      <c r="H259" s="749">
        <v>183106</v>
      </c>
      <c r="I259" s="749">
        <v>83106</v>
      </c>
      <c r="J259" s="749" t="s">
        <v>985</v>
      </c>
      <c r="K259" s="749" t="s">
        <v>986</v>
      </c>
      <c r="L259" s="752">
        <v>150.93082345574894</v>
      </c>
      <c r="M259" s="752">
        <v>1</v>
      </c>
      <c r="N259" s="753">
        <v>150.93082345574894</v>
      </c>
    </row>
    <row r="260" spans="1:14" ht="14.4" customHeight="1" x14ac:dyDescent="0.3">
      <c r="A260" s="747" t="s">
        <v>575</v>
      </c>
      <c r="B260" s="748" t="s">
        <v>576</v>
      </c>
      <c r="C260" s="749" t="s">
        <v>596</v>
      </c>
      <c r="D260" s="750" t="s">
        <v>597</v>
      </c>
      <c r="E260" s="751">
        <v>50113001</v>
      </c>
      <c r="F260" s="750" t="s">
        <v>608</v>
      </c>
      <c r="G260" s="749" t="s">
        <v>577</v>
      </c>
      <c r="H260" s="749">
        <v>128222</v>
      </c>
      <c r="I260" s="749">
        <v>28222</v>
      </c>
      <c r="J260" s="749" t="s">
        <v>987</v>
      </c>
      <c r="K260" s="749" t="s">
        <v>988</v>
      </c>
      <c r="L260" s="752">
        <v>253.60999999999999</v>
      </c>
      <c r="M260" s="752">
        <v>1</v>
      </c>
      <c r="N260" s="753">
        <v>253.60999999999999</v>
      </c>
    </row>
    <row r="261" spans="1:14" ht="14.4" customHeight="1" x14ac:dyDescent="0.3">
      <c r="A261" s="747" t="s">
        <v>575</v>
      </c>
      <c r="B261" s="748" t="s">
        <v>576</v>
      </c>
      <c r="C261" s="749" t="s">
        <v>596</v>
      </c>
      <c r="D261" s="750" t="s">
        <v>597</v>
      </c>
      <c r="E261" s="751">
        <v>50113001</v>
      </c>
      <c r="F261" s="750" t="s">
        <v>608</v>
      </c>
      <c r="G261" s="749" t="s">
        <v>609</v>
      </c>
      <c r="H261" s="749">
        <v>67558</v>
      </c>
      <c r="I261" s="749">
        <v>67558</v>
      </c>
      <c r="J261" s="749" t="s">
        <v>733</v>
      </c>
      <c r="K261" s="749" t="s">
        <v>734</v>
      </c>
      <c r="L261" s="752">
        <v>27.50473684210527</v>
      </c>
      <c r="M261" s="752">
        <v>19</v>
      </c>
      <c r="N261" s="753">
        <v>522.59000000000015</v>
      </c>
    </row>
    <row r="262" spans="1:14" ht="14.4" customHeight="1" x14ac:dyDescent="0.3">
      <c r="A262" s="747" t="s">
        <v>575</v>
      </c>
      <c r="B262" s="748" t="s">
        <v>576</v>
      </c>
      <c r="C262" s="749" t="s">
        <v>596</v>
      </c>
      <c r="D262" s="750" t="s">
        <v>597</v>
      </c>
      <c r="E262" s="751">
        <v>50113001</v>
      </c>
      <c r="F262" s="750" t="s">
        <v>608</v>
      </c>
      <c r="G262" s="749" t="s">
        <v>609</v>
      </c>
      <c r="H262" s="749">
        <v>196635</v>
      </c>
      <c r="I262" s="749">
        <v>96635</v>
      </c>
      <c r="J262" s="749" t="s">
        <v>989</v>
      </c>
      <c r="K262" s="749" t="s">
        <v>990</v>
      </c>
      <c r="L262" s="752">
        <v>111.71999999999998</v>
      </c>
      <c r="M262" s="752">
        <v>1</v>
      </c>
      <c r="N262" s="753">
        <v>111.71999999999998</v>
      </c>
    </row>
    <row r="263" spans="1:14" ht="14.4" customHeight="1" x14ac:dyDescent="0.3">
      <c r="A263" s="747" t="s">
        <v>575</v>
      </c>
      <c r="B263" s="748" t="s">
        <v>576</v>
      </c>
      <c r="C263" s="749" t="s">
        <v>596</v>
      </c>
      <c r="D263" s="750" t="s">
        <v>597</v>
      </c>
      <c r="E263" s="751">
        <v>50113001</v>
      </c>
      <c r="F263" s="750" t="s">
        <v>608</v>
      </c>
      <c r="G263" s="749" t="s">
        <v>609</v>
      </c>
      <c r="H263" s="749">
        <v>117992</v>
      </c>
      <c r="I263" s="749">
        <v>17992</v>
      </c>
      <c r="J263" s="749" t="s">
        <v>735</v>
      </c>
      <c r="K263" s="749" t="s">
        <v>991</v>
      </c>
      <c r="L263" s="752">
        <v>94.049999999999983</v>
      </c>
      <c r="M263" s="752">
        <v>2</v>
      </c>
      <c r="N263" s="753">
        <v>188.09999999999997</v>
      </c>
    </row>
    <row r="264" spans="1:14" ht="14.4" customHeight="1" x14ac:dyDescent="0.3">
      <c r="A264" s="747" t="s">
        <v>575</v>
      </c>
      <c r="B264" s="748" t="s">
        <v>576</v>
      </c>
      <c r="C264" s="749" t="s">
        <v>596</v>
      </c>
      <c r="D264" s="750" t="s">
        <v>597</v>
      </c>
      <c r="E264" s="751">
        <v>50113001</v>
      </c>
      <c r="F264" s="750" t="s">
        <v>608</v>
      </c>
      <c r="G264" s="749" t="s">
        <v>609</v>
      </c>
      <c r="H264" s="749">
        <v>186393</v>
      </c>
      <c r="I264" s="749">
        <v>86393</v>
      </c>
      <c r="J264" s="749" t="s">
        <v>735</v>
      </c>
      <c r="K264" s="749" t="s">
        <v>736</v>
      </c>
      <c r="L264" s="752">
        <v>51.669999999999987</v>
      </c>
      <c r="M264" s="752">
        <v>2</v>
      </c>
      <c r="N264" s="753">
        <v>103.33999999999997</v>
      </c>
    </row>
    <row r="265" spans="1:14" ht="14.4" customHeight="1" x14ac:dyDescent="0.3">
      <c r="A265" s="747" t="s">
        <v>575</v>
      </c>
      <c r="B265" s="748" t="s">
        <v>576</v>
      </c>
      <c r="C265" s="749" t="s">
        <v>596</v>
      </c>
      <c r="D265" s="750" t="s">
        <v>597</v>
      </c>
      <c r="E265" s="751">
        <v>50113001</v>
      </c>
      <c r="F265" s="750" t="s">
        <v>608</v>
      </c>
      <c r="G265" s="749" t="s">
        <v>609</v>
      </c>
      <c r="H265" s="749">
        <v>100498</v>
      </c>
      <c r="I265" s="749">
        <v>498</v>
      </c>
      <c r="J265" s="749" t="s">
        <v>737</v>
      </c>
      <c r="K265" s="749" t="s">
        <v>738</v>
      </c>
      <c r="L265" s="752">
        <v>96.53</v>
      </c>
      <c r="M265" s="752">
        <v>8</v>
      </c>
      <c r="N265" s="753">
        <v>772.24</v>
      </c>
    </row>
    <row r="266" spans="1:14" ht="14.4" customHeight="1" x14ac:dyDescent="0.3">
      <c r="A266" s="747" t="s">
        <v>575</v>
      </c>
      <c r="B266" s="748" t="s">
        <v>576</v>
      </c>
      <c r="C266" s="749" t="s">
        <v>596</v>
      </c>
      <c r="D266" s="750" t="s">
        <v>597</v>
      </c>
      <c r="E266" s="751">
        <v>50113001</v>
      </c>
      <c r="F266" s="750" t="s">
        <v>608</v>
      </c>
      <c r="G266" s="749" t="s">
        <v>609</v>
      </c>
      <c r="H266" s="749">
        <v>100499</v>
      </c>
      <c r="I266" s="749">
        <v>499</v>
      </c>
      <c r="J266" s="749" t="s">
        <v>737</v>
      </c>
      <c r="K266" s="749" t="s">
        <v>739</v>
      </c>
      <c r="L266" s="752">
        <v>100.17</v>
      </c>
      <c r="M266" s="752">
        <v>2</v>
      </c>
      <c r="N266" s="753">
        <v>200.34</v>
      </c>
    </row>
    <row r="267" spans="1:14" ht="14.4" customHeight="1" x14ac:dyDescent="0.3">
      <c r="A267" s="747" t="s">
        <v>575</v>
      </c>
      <c r="B267" s="748" t="s">
        <v>576</v>
      </c>
      <c r="C267" s="749" t="s">
        <v>596</v>
      </c>
      <c r="D267" s="750" t="s">
        <v>597</v>
      </c>
      <c r="E267" s="751">
        <v>50113001</v>
      </c>
      <c r="F267" s="750" t="s">
        <v>608</v>
      </c>
      <c r="G267" s="749" t="s">
        <v>609</v>
      </c>
      <c r="H267" s="749">
        <v>166555</v>
      </c>
      <c r="I267" s="749">
        <v>66555</v>
      </c>
      <c r="J267" s="749" t="s">
        <v>992</v>
      </c>
      <c r="K267" s="749" t="s">
        <v>993</v>
      </c>
      <c r="L267" s="752">
        <v>117.41000000000004</v>
      </c>
      <c r="M267" s="752">
        <v>2</v>
      </c>
      <c r="N267" s="753">
        <v>234.82000000000008</v>
      </c>
    </row>
    <row r="268" spans="1:14" ht="14.4" customHeight="1" x14ac:dyDescent="0.3">
      <c r="A268" s="747" t="s">
        <v>575</v>
      </c>
      <c r="B268" s="748" t="s">
        <v>576</v>
      </c>
      <c r="C268" s="749" t="s">
        <v>596</v>
      </c>
      <c r="D268" s="750" t="s">
        <v>597</v>
      </c>
      <c r="E268" s="751">
        <v>50113001</v>
      </c>
      <c r="F268" s="750" t="s">
        <v>608</v>
      </c>
      <c r="G268" s="749" t="s">
        <v>609</v>
      </c>
      <c r="H268" s="749">
        <v>215978</v>
      </c>
      <c r="I268" s="749">
        <v>215978</v>
      </c>
      <c r="J268" s="749" t="s">
        <v>992</v>
      </c>
      <c r="K268" s="749" t="s">
        <v>993</v>
      </c>
      <c r="L268" s="752">
        <v>116.61000000000003</v>
      </c>
      <c r="M268" s="752">
        <v>3</v>
      </c>
      <c r="N268" s="753">
        <v>349.8300000000001</v>
      </c>
    </row>
    <row r="269" spans="1:14" ht="14.4" customHeight="1" x14ac:dyDescent="0.3">
      <c r="A269" s="747" t="s">
        <v>575</v>
      </c>
      <c r="B269" s="748" t="s">
        <v>576</v>
      </c>
      <c r="C269" s="749" t="s">
        <v>596</v>
      </c>
      <c r="D269" s="750" t="s">
        <v>597</v>
      </c>
      <c r="E269" s="751">
        <v>50113001</v>
      </c>
      <c r="F269" s="750" t="s">
        <v>608</v>
      </c>
      <c r="G269" s="749" t="s">
        <v>630</v>
      </c>
      <c r="H269" s="749">
        <v>201290</v>
      </c>
      <c r="I269" s="749">
        <v>201290</v>
      </c>
      <c r="J269" s="749" t="s">
        <v>994</v>
      </c>
      <c r="K269" s="749" t="s">
        <v>817</v>
      </c>
      <c r="L269" s="752">
        <v>24.75</v>
      </c>
      <c r="M269" s="752">
        <v>2</v>
      </c>
      <c r="N269" s="753">
        <v>49.5</v>
      </c>
    </row>
    <row r="270" spans="1:14" ht="14.4" customHeight="1" x14ac:dyDescent="0.3">
      <c r="A270" s="747" t="s">
        <v>575</v>
      </c>
      <c r="B270" s="748" t="s">
        <v>576</v>
      </c>
      <c r="C270" s="749" t="s">
        <v>596</v>
      </c>
      <c r="D270" s="750" t="s">
        <v>597</v>
      </c>
      <c r="E270" s="751">
        <v>50113001</v>
      </c>
      <c r="F270" s="750" t="s">
        <v>608</v>
      </c>
      <c r="G270" s="749" t="s">
        <v>609</v>
      </c>
      <c r="H270" s="749">
        <v>100502</v>
      </c>
      <c r="I270" s="749">
        <v>502</v>
      </c>
      <c r="J270" s="749" t="s">
        <v>740</v>
      </c>
      <c r="K270" s="749" t="s">
        <v>995</v>
      </c>
      <c r="L270" s="752">
        <v>240.31999999999994</v>
      </c>
      <c r="M270" s="752">
        <v>1</v>
      </c>
      <c r="N270" s="753">
        <v>240.31999999999994</v>
      </c>
    </row>
    <row r="271" spans="1:14" ht="14.4" customHeight="1" x14ac:dyDescent="0.3">
      <c r="A271" s="747" t="s">
        <v>575</v>
      </c>
      <c r="B271" s="748" t="s">
        <v>576</v>
      </c>
      <c r="C271" s="749" t="s">
        <v>596</v>
      </c>
      <c r="D271" s="750" t="s">
        <v>597</v>
      </c>
      <c r="E271" s="751">
        <v>50113001</v>
      </c>
      <c r="F271" s="750" t="s">
        <v>608</v>
      </c>
      <c r="G271" s="749" t="s">
        <v>609</v>
      </c>
      <c r="H271" s="749">
        <v>102684</v>
      </c>
      <c r="I271" s="749">
        <v>2684</v>
      </c>
      <c r="J271" s="749" t="s">
        <v>740</v>
      </c>
      <c r="K271" s="749" t="s">
        <v>741</v>
      </c>
      <c r="L271" s="752">
        <v>72.698000000000008</v>
      </c>
      <c r="M271" s="752">
        <v>10</v>
      </c>
      <c r="N271" s="753">
        <v>726.98</v>
      </c>
    </row>
    <row r="272" spans="1:14" ht="14.4" customHeight="1" x14ac:dyDescent="0.3">
      <c r="A272" s="747" t="s">
        <v>575</v>
      </c>
      <c r="B272" s="748" t="s">
        <v>576</v>
      </c>
      <c r="C272" s="749" t="s">
        <v>596</v>
      </c>
      <c r="D272" s="750" t="s">
        <v>597</v>
      </c>
      <c r="E272" s="751">
        <v>50113001</v>
      </c>
      <c r="F272" s="750" t="s">
        <v>608</v>
      </c>
      <c r="G272" s="749" t="s">
        <v>577</v>
      </c>
      <c r="H272" s="749">
        <v>101710</v>
      </c>
      <c r="I272" s="749">
        <v>1710</v>
      </c>
      <c r="J272" s="749" t="s">
        <v>996</v>
      </c>
      <c r="K272" s="749" t="s">
        <v>997</v>
      </c>
      <c r="L272" s="752">
        <v>65.909999999999982</v>
      </c>
      <c r="M272" s="752">
        <v>1</v>
      </c>
      <c r="N272" s="753">
        <v>65.909999999999982</v>
      </c>
    </row>
    <row r="273" spans="1:14" ht="14.4" customHeight="1" x14ac:dyDescent="0.3">
      <c r="A273" s="747" t="s">
        <v>575</v>
      </c>
      <c r="B273" s="748" t="s">
        <v>576</v>
      </c>
      <c r="C273" s="749" t="s">
        <v>596</v>
      </c>
      <c r="D273" s="750" t="s">
        <v>597</v>
      </c>
      <c r="E273" s="751">
        <v>50113001</v>
      </c>
      <c r="F273" s="750" t="s">
        <v>608</v>
      </c>
      <c r="G273" s="749" t="s">
        <v>609</v>
      </c>
      <c r="H273" s="749">
        <v>118563</v>
      </c>
      <c r="I273" s="749">
        <v>18563</v>
      </c>
      <c r="J273" s="749" t="s">
        <v>998</v>
      </c>
      <c r="K273" s="749" t="s">
        <v>999</v>
      </c>
      <c r="L273" s="752">
        <v>487.60000000000025</v>
      </c>
      <c r="M273" s="752">
        <v>1</v>
      </c>
      <c r="N273" s="753">
        <v>487.60000000000025</v>
      </c>
    </row>
    <row r="274" spans="1:14" ht="14.4" customHeight="1" x14ac:dyDescent="0.3">
      <c r="A274" s="747" t="s">
        <v>575</v>
      </c>
      <c r="B274" s="748" t="s">
        <v>576</v>
      </c>
      <c r="C274" s="749" t="s">
        <v>596</v>
      </c>
      <c r="D274" s="750" t="s">
        <v>597</v>
      </c>
      <c r="E274" s="751">
        <v>50113001</v>
      </c>
      <c r="F274" s="750" t="s">
        <v>608</v>
      </c>
      <c r="G274" s="749" t="s">
        <v>609</v>
      </c>
      <c r="H274" s="749">
        <v>397982</v>
      </c>
      <c r="I274" s="749">
        <v>0</v>
      </c>
      <c r="J274" s="749" t="s">
        <v>1000</v>
      </c>
      <c r="K274" s="749" t="s">
        <v>577</v>
      </c>
      <c r="L274" s="752">
        <v>17.267999999999997</v>
      </c>
      <c r="M274" s="752">
        <v>1</v>
      </c>
      <c r="N274" s="753">
        <v>17.267999999999997</v>
      </c>
    </row>
    <row r="275" spans="1:14" ht="14.4" customHeight="1" x14ac:dyDescent="0.3">
      <c r="A275" s="747" t="s">
        <v>575</v>
      </c>
      <c r="B275" s="748" t="s">
        <v>576</v>
      </c>
      <c r="C275" s="749" t="s">
        <v>596</v>
      </c>
      <c r="D275" s="750" t="s">
        <v>597</v>
      </c>
      <c r="E275" s="751">
        <v>50113001</v>
      </c>
      <c r="F275" s="750" t="s">
        <v>608</v>
      </c>
      <c r="G275" s="749" t="s">
        <v>609</v>
      </c>
      <c r="H275" s="749">
        <v>194804</v>
      </c>
      <c r="I275" s="749">
        <v>94804</v>
      </c>
      <c r="J275" s="749" t="s">
        <v>1001</v>
      </c>
      <c r="K275" s="749" t="s">
        <v>817</v>
      </c>
      <c r="L275" s="752">
        <v>39.28999955435382</v>
      </c>
      <c r="M275" s="752">
        <v>1</v>
      </c>
      <c r="N275" s="753">
        <v>39.28999955435382</v>
      </c>
    </row>
    <row r="276" spans="1:14" ht="14.4" customHeight="1" x14ac:dyDescent="0.3">
      <c r="A276" s="747" t="s">
        <v>575</v>
      </c>
      <c r="B276" s="748" t="s">
        <v>576</v>
      </c>
      <c r="C276" s="749" t="s">
        <v>596</v>
      </c>
      <c r="D276" s="750" t="s">
        <v>597</v>
      </c>
      <c r="E276" s="751">
        <v>50113001</v>
      </c>
      <c r="F276" s="750" t="s">
        <v>608</v>
      </c>
      <c r="G276" s="749" t="s">
        <v>609</v>
      </c>
      <c r="H276" s="749">
        <v>843905</v>
      </c>
      <c r="I276" s="749">
        <v>103391</v>
      </c>
      <c r="J276" s="749" t="s">
        <v>1002</v>
      </c>
      <c r="K276" s="749" t="s">
        <v>1003</v>
      </c>
      <c r="L276" s="752">
        <v>73.010000000000005</v>
      </c>
      <c r="M276" s="752">
        <v>2</v>
      </c>
      <c r="N276" s="753">
        <v>146.02000000000001</v>
      </c>
    </row>
    <row r="277" spans="1:14" ht="14.4" customHeight="1" x14ac:dyDescent="0.3">
      <c r="A277" s="747" t="s">
        <v>575</v>
      </c>
      <c r="B277" s="748" t="s">
        <v>576</v>
      </c>
      <c r="C277" s="749" t="s">
        <v>596</v>
      </c>
      <c r="D277" s="750" t="s">
        <v>597</v>
      </c>
      <c r="E277" s="751">
        <v>50113001</v>
      </c>
      <c r="F277" s="750" t="s">
        <v>608</v>
      </c>
      <c r="G277" s="749" t="s">
        <v>609</v>
      </c>
      <c r="H277" s="749">
        <v>100512</v>
      </c>
      <c r="I277" s="749">
        <v>512</v>
      </c>
      <c r="J277" s="749" t="s">
        <v>1004</v>
      </c>
      <c r="K277" s="749" t="s">
        <v>1005</v>
      </c>
      <c r="L277" s="752">
        <v>56.749999999999993</v>
      </c>
      <c r="M277" s="752">
        <v>1</v>
      </c>
      <c r="N277" s="753">
        <v>56.749999999999993</v>
      </c>
    </row>
    <row r="278" spans="1:14" ht="14.4" customHeight="1" x14ac:dyDescent="0.3">
      <c r="A278" s="747" t="s">
        <v>575</v>
      </c>
      <c r="B278" s="748" t="s">
        <v>576</v>
      </c>
      <c r="C278" s="749" t="s">
        <v>596</v>
      </c>
      <c r="D278" s="750" t="s">
        <v>597</v>
      </c>
      <c r="E278" s="751">
        <v>50113001</v>
      </c>
      <c r="F278" s="750" t="s">
        <v>608</v>
      </c>
      <c r="G278" s="749" t="s">
        <v>609</v>
      </c>
      <c r="H278" s="749">
        <v>100527</v>
      </c>
      <c r="I278" s="749">
        <v>527</v>
      </c>
      <c r="J278" s="749" t="s">
        <v>746</v>
      </c>
      <c r="K278" s="749" t="s">
        <v>747</v>
      </c>
      <c r="L278" s="752">
        <v>121.32337176277629</v>
      </c>
      <c r="M278" s="752">
        <v>3</v>
      </c>
      <c r="N278" s="753">
        <v>363.97011528832888</v>
      </c>
    </row>
    <row r="279" spans="1:14" ht="14.4" customHeight="1" x14ac:dyDescent="0.3">
      <c r="A279" s="747" t="s">
        <v>575</v>
      </c>
      <c r="B279" s="748" t="s">
        <v>576</v>
      </c>
      <c r="C279" s="749" t="s">
        <v>596</v>
      </c>
      <c r="D279" s="750" t="s">
        <v>597</v>
      </c>
      <c r="E279" s="751">
        <v>50113001</v>
      </c>
      <c r="F279" s="750" t="s">
        <v>608</v>
      </c>
      <c r="G279" s="749" t="s">
        <v>609</v>
      </c>
      <c r="H279" s="749">
        <v>110086</v>
      </c>
      <c r="I279" s="749">
        <v>10086</v>
      </c>
      <c r="J279" s="749" t="s">
        <v>748</v>
      </c>
      <c r="K279" s="749" t="s">
        <v>749</v>
      </c>
      <c r="L279" s="752">
        <v>1592.8</v>
      </c>
      <c r="M279" s="752">
        <v>2.5</v>
      </c>
      <c r="N279" s="753">
        <v>3982</v>
      </c>
    </row>
    <row r="280" spans="1:14" ht="14.4" customHeight="1" x14ac:dyDescent="0.3">
      <c r="A280" s="747" t="s">
        <v>575</v>
      </c>
      <c r="B280" s="748" t="s">
        <v>576</v>
      </c>
      <c r="C280" s="749" t="s">
        <v>596</v>
      </c>
      <c r="D280" s="750" t="s">
        <v>597</v>
      </c>
      <c r="E280" s="751">
        <v>50113001</v>
      </c>
      <c r="F280" s="750" t="s">
        <v>608</v>
      </c>
      <c r="G280" s="749" t="s">
        <v>630</v>
      </c>
      <c r="H280" s="749">
        <v>191788</v>
      </c>
      <c r="I280" s="749">
        <v>91788</v>
      </c>
      <c r="J280" s="749" t="s">
        <v>750</v>
      </c>
      <c r="K280" s="749" t="s">
        <v>751</v>
      </c>
      <c r="L280" s="752">
        <v>9.1600000000000019</v>
      </c>
      <c r="M280" s="752">
        <v>1</v>
      </c>
      <c r="N280" s="753">
        <v>9.1600000000000019</v>
      </c>
    </row>
    <row r="281" spans="1:14" ht="14.4" customHeight="1" x14ac:dyDescent="0.3">
      <c r="A281" s="747" t="s">
        <v>575</v>
      </c>
      <c r="B281" s="748" t="s">
        <v>576</v>
      </c>
      <c r="C281" s="749" t="s">
        <v>596</v>
      </c>
      <c r="D281" s="750" t="s">
        <v>597</v>
      </c>
      <c r="E281" s="751">
        <v>50113001</v>
      </c>
      <c r="F281" s="750" t="s">
        <v>608</v>
      </c>
      <c r="G281" s="749" t="s">
        <v>609</v>
      </c>
      <c r="H281" s="749">
        <v>184399</v>
      </c>
      <c r="I281" s="749">
        <v>84399</v>
      </c>
      <c r="J281" s="749" t="s">
        <v>754</v>
      </c>
      <c r="K281" s="749" t="s">
        <v>755</v>
      </c>
      <c r="L281" s="752">
        <v>320.29000000000019</v>
      </c>
      <c r="M281" s="752">
        <v>1</v>
      </c>
      <c r="N281" s="753">
        <v>320.29000000000019</v>
      </c>
    </row>
    <row r="282" spans="1:14" ht="14.4" customHeight="1" x14ac:dyDescent="0.3">
      <c r="A282" s="747" t="s">
        <v>575</v>
      </c>
      <c r="B282" s="748" t="s">
        <v>576</v>
      </c>
      <c r="C282" s="749" t="s">
        <v>596</v>
      </c>
      <c r="D282" s="750" t="s">
        <v>597</v>
      </c>
      <c r="E282" s="751">
        <v>50113001</v>
      </c>
      <c r="F282" s="750" t="s">
        <v>608</v>
      </c>
      <c r="G282" s="749" t="s">
        <v>609</v>
      </c>
      <c r="H282" s="749">
        <v>188860</v>
      </c>
      <c r="I282" s="749">
        <v>154078</v>
      </c>
      <c r="J282" s="749" t="s">
        <v>1006</v>
      </c>
      <c r="K282" s="749" t="s">
        <v>1007</v>
      </c>
      <c r="L282" s="752">
        <v>836.15200000000004</v>
      </c>
      <c r="M282" s="752">
        <v>5</v>
      </c>
      <c r="N282" s="753">
        <v>4180.76</v>
      </c>
    </row>
    <row r="283" spans="1:14" ht="14.4" customHeight="1" x14ac:dyDescent="0.3">
      <c r="A283" s="747" t="s">
        <v>575</v>
      </c>
      <c r="B283" s="748" t="s">
        <v>576</v>
      </c>
      <c r="C283" s="749" t="s">
        <v>596</v>
      </c>
      <c r="D283" s="750" t="s">
        <v>597</v>
      </c>
      <c r="E283" s="751">
        <v>50113001</v>
      </c>
      <c r="F283" s="750" t="s">
        <v>608</v>
      </c>
      <c r="G283" s="749" t="s">
        <v>609</v>
      </c>
      <c r="H283" s="749">
        <v>216963</v>
      </c>
      <c r="I283" s="749">
        <v>216963</v>
      </c>
      <c r="J283" s="749" t="s">
        <v>756</v>
      </c>
      <c r="K283" s="749" t="s">
        <v>757</v>
      </c>
      <c r="L283" s="752">
        <v>96.065000000000026</v>
      </c>
      <c r="M283" s="752">
        <v>2</v>
      </c>
      <c r="N283" s="753">
        <v>192.13000000000005</v>
      </c>
    </row>
    <row r="284" spans="1:14" ht="14.4" customHeight="1" x14ac:dyDescent="0.3">
      <c r="A284" s="747" t="s">
        <v>575</v>
      </c>
      <c r="B284" s="748" t="s">
        <v>576</v>
      </c>
      <c r="C284" s="749" t="s">
        <v>596</v>
      </c>
      <c r="D284" s="750" t="s">
        <v>597</v>
      </c>
      <c r="E284" s="751">
        <v>50113001</v>
      </c>
      <c r="F284" s="750" t="s">
        <v>608</v>
      </c>
      <c r="G284" s="749" t="s">
        <v>630</v>
      </c>
      <c r="H284" s="749">
        <v>107981</v>
      </c>
      <c r="I284" s="749">
        <v>7981</v>
      </c>
      <c r="J284" s="749" t="s">
        <v>758</v>
      </c>
      <c r="K284" s="749" t="s">
        <v>759</v>
      </c>
      <c r="L284" s="752">
        <v>53.138924731182804</v>
      </c>
      <c r="M284" s="752">
        <v>93</v>
      </c>
      <c r="N284" s="753">
        <v>4941.920000000001</v>
      </c>
    </row>
    <row r="285" spans="1:14" ht="14.4" customHeight="1" x14ac:dyDescent="0.3">
      <c r="A285" s="747" t="s">
        <v>575</v>
      </c>
      <c r="B285" s="748" t="s">
        <v>576</v>
      </c>
      <c r="C285" s="749" t="s">
        <v>596</v>
      </c>
      <c r="D285" s="750" t="s">
        <v>597</v>
      </c>
      <c r="E285" s="751">
        <v>50113001</v>
      </c>
      <c r="F285" s="750" t="s">
        <v>608</v>
      </c>
      <c r="G285" s="749" t="s">
        <v>630</v>
      </c>
      <c r="H285" s="749">
        <v>155823</v>
      </c>
      <c r="I285" s="749">
        <v>55823</v>
      </c>
      <c r="J285" s="749" t="s">
        <v>758</v>
      </c>
      <c r="K285" s="749" t="s">
        <v>760</v>
      </c>
      <c r="L285" s="752">
        <v>38.051683318439544</v>
      </c>
      <c r="M285" s="752">
        <v>252</v>
      </c>
      <c r="N285" s="753">
        <v>9589.0241962467644</v>
      </c>
    </row>
    <row r="286" spans="1:14" ht="14.4" customHeight="1" x14ac:dyDescent="0.3">
      <c r="A286" s="747" t="s">
        <v>575</v>
      </c>
      <c r="B286" s="748" t="s">
        <v>576</v>
      </c>
      <c r="C286" s="749" t="s">
        <v>596</v>
      </c>
      <c r="D286" s="750" t="s">
        <v>597</v>
      </c>
      <c r="E286" s="751">
        <v>50113001</v>
      </c>
      <c r="F286" s="750" t="s">
        <v>608</v>
      </c>
      <c r="G286" s="749" t="s">
        <v>630</v>
      </c>
      <c r="H286" s="749">
        <v>155824</v>
      </c>
      <c r="I286" s="749">
        <v>55824</v>
      </c>
      <c r="J286" s="749" t="s">
        <v>758</v>
      </c>
      <c r="K286" s="749" t="s">
        <v>761</v>
      </c>
      <c r="L286" s="752">
        <v>52.512</v>
      </c>
      <c r="M286" s="752">
        <v>10</v>
      </c>
      <c r="N286" s="753">
        <v>525.12</v>
      </c>
    </row>
    <row r="287" spans="1:14" ht="14.4" customHeight="1" x14ac:dyDescent="0.3">
      <c r="A287" s="747" t="s">
        <v>575</v>
      </c>
      <c r="B287" s="748" t="s">
        <v>576</v>
      </c>
      <c r="C287" s="749" t="s">
        <v>596</v>
      </c>
      <c r="D287" s="750" t="s">
        <v>597</v>
      </c>
      <c r="E287" s="751">
        <v>50113001</v>
      </c>
      <c r="F287" s="750" t="s">
        <v>608</v>
      </c>
      <c r="G287" s="749" t="s">
        <v>609</v>
      </c>
      <c r="H287" s="749">
        <v>100874</v>
      </c>
      <c r="I287" s="749">
        <v>874</v>
      </c>
      <c r="J287" s="749" t="s">
        <v>766</v>
      </c>
      <c r="K287" s="749" t="s">
        <v>767</v>
      </c>
      <c r="L287" s="752">
        <v>46.335000000000001</v>
      </c>
      <c r="M287" s="752">
        <v>4</v>
      </c>
      <c r="N287" s="753">
        <v>185.34</v>
      </c>
    </row>
    <row r="288" spans="1:14" ht="14.4" customHeight="1" x14ac:dyDescent="0.3">
      <c r="A288" s="747" t="s">
        <v>575</v>
      </c>
      <c r="B288" s="748" t="s">
        <v>576</v>
      </c>
      <c r="C288" s="749" t="s">
        <v>596</v>
      </c>
      <c r="D288" s="750" t="s">
        <v>597</v>
      </c>
      <c r="E288" s="751">
        <v>50113001</v>
      </c>
      <c r="F288" s="750" t="s">
        <v>608</v>
      </c>
      <c r="G288" s="749" t="s">
        <v>609</v>
      </c>
      <c r="H288" s="749">
        <v>849941</v>
      </c>
      <c r="I288" s="749">
        <v>162142</v>
      </c>
      <c r="J288" s="749" t="s">
        <v>771</v>
      </c>
      <c r="K288" s="749" t="s">
        <v>773</v>
      </c>
      <c r="L288" s="752">
        <v>28.31398783471311</v>
      </c>
      <c r="M288" s="752">
        <v>5</v>
      </c>
      <c r="N288" s="753">
        <v>141.56993917356556</v>
      </c>
    </row>
    <row r="289" spans="1:14" ht="14.4" customHeight="1" x14ac:dyDescent="0.3">
      <c r="A289" s="747" t="s">
        <v>575</v>
      </c>
      <c r="B289" s="748" t="s">
        <v>576</v>
      </c>
      <c r="C289" s="749" t="s">
        <v>596</v>
      </c>
      <c r="D289" s="750" t="s">
        <v>597</v>
      </c>
      <c r="E289" s="751">
        <v>50113001</v>
      </c>
      <c r="F289" s="750" t="s">
        <v>608</v>
      </c>
      <c r="G289" s="749" t="s">
        <v>609</v>
      </c>
      <c r="H289" s="749">
        <v>154424</v>
      </c>
      <c r="I289" s="749">
        <v>54424</v>
      </c>
      <c r="J289" s="749" t="s">
        <v>1008</v>
      </c>
      <c r="K289" s="749" t="s">
        <v>1009</v>
      </c>
      <c r="L289" s="752">
        <v>177.11000000000004</v>
      </c>
      <c r="M289" s="752">
        <v>1</v>
      </c>
      <c r="N289" s="753">
        <v>177.11000000000004</v>
      </c>
    </row>
    <row r="290" spans="1:14" ht="14.4" customHeight="1" x14ac:dyDescent="0.3">
      <c r="A290" s="747" t="s">
        <v>575</v>
      </c>
      <c r="B290" s="748" t="s">
        <v>576</v>
      </c>
      <c r="C290" s="749" t="s">
        <v>596</v>
      </c>
      <c r="D290" s="750" t="s">
        <v>597</v>
      </c>
      <c r="E290" s="751">
        <v>50113001</v>
      </c>
      <c r="F290" s="750" t="s">
        <v>608</v>
      </c>
      <c r="G290" s="749" t="s">
        <v>609</v>
      </c>
      <c r="H290" s="749">
        <v>100269</v>
      </c>
      <c r="I290" s="749">
        <v>269</v>
      </c>
      <c r="J290" s="749" t="s">
        <v>1010</v>
      </c>
      <c r="K290" s="749" t="s">
        <v>658</v>
      </c>
      <c r="L290" s="752">
        <v>40.78</v>
      </c>
      <c r="M290" s="752">
        <v>1</v>
      </c>
      <c r="N290" s="753">
        <v>40.78</v>
      </c>
    </row>
    <row r="291" spans="1:14" ht="14.4" customHeight="1" x14ac:dyDescent="0.3">
      <c r="A291" s="747" t="s">
        <v>575</v>
      </c>
      <c r="B291" s="748" t="s">
        <v>576</v>
      </c>
      <c r="C291" s="749" t="s">
        <v>596</v>
      </c>
      <c r="D291" s="750" t="s">
        <v>597</v>
      </c>
      <c r="E291" s="751">
        <v>50113001</v>
      </c>
      <c r="F291" s="750" t="s">
        <v>608</v>
      </c>
      <c r="G291" s="749" t="s">
        <v>630</v>
      </c>
      <c r="H291" s="749">
        <v>210565</v>
      </c>
      <c r="I291" s="749">
        <v>210565</v>
      </c>
      <c r="J291" s="749" t="s">
        <v>1011</v>
      </c>
      <c r="K291" s="749" t="s">
        <v>1012</v>
      </c>
      <c r="L291" s="752">
        <v>224.19999999999996</v>
      </c>
      <c r="M291" s="752">
        <v>1</v>
      </c>
      <c r="N291" s="753">
        <v>224.19999999999996</v>
      </c>
    </row>
    <row r="292" spans="1:14" ht="14.4" customHeight="1" x14ac:dyDescent="0.3">
      <c r="A292" s="747" t="s">
        <v>575</v>
      </c>
      <c r="B292" s="748" t="s">
        <v>576</v>
      </c>
      <c r="C292" s="749" t="s">
        <v>596</v>
      </c>
      <c r="D292" s="750" t="s">
        <v>597</v>
      </c>
      <c r="E292" s="751">
        <v>50113001</v>
      </c>
      <c r="F292" s="750" t="s">
        <v>608</v>
      </c>
      <c r="G292" s="749" t="s">
        <v>630</v>
      </c>
      <c r="H292" s="749">
        <v>849430</v>
      </c>
      <c r="I292" s="749">
        <v>124091</v>
      </c>
      <c r="J292" s="749" t="s">
        <v>1013</v>
      </c>
      <c r="K292" s="749" t="s">
        <v>1014</v>
      </c>
      <c r="L292" s="752">
        <v>387.13</v>
      </c>
      <c r="M292" s="752">
        <v>1</v>
      </c>
      <c r="N292" s="753">
        <v>387.13</v>
      </c>
    </row>
    <row r="293" spans="1:14" ht="14.4" customHeight="1" x14ac:dyDescent="0.3">
      <c r="A293" s="747" t="s">
        <v>575</v>
      </c>
      <c r="B293" s="748" t="s">
        <v>576</v>
      </c>
      <c r="C293" s="749" t="s">
        <v>596</v>
      </c>
      <c r="D293" s="750" t="s">
        <v>597</v>
      </c>
      <c r="E293" s="751">
        <v>50113001</v>
      </c>
      <c r="F293" s="750" t="s">
        <v>608</v>
      </c>
      <c r="G293" s="749" t="s">
        <v>630</v>
      </c>
      <c r="H293" s="749">
        <v>844651</v>
      </c>
      <c r="I293" s="749">
        <v>101205</v>
      </c>
      <c r="J293" s="749" t="s">
        <v>1015</v>
      </c>
      <c r="K293" s="749" t="s">
        <v>1016</v>
      </c>
      <c r="L293" s="752">
        <v>86.385000000000005</v>
      </c>
      <c r="M293" s="752">
        <v>2</v>
      </c>
      <c r="N293" s="753">
        <v>172.77</v>
      </c>
    </row>
    <row r="294" spans="1:14" ht="14.4" customHeight="1" x14ac:dyDescent="0.3">
      <c r="A294" s="747" t="s">
        <v>575</v>
      </c>
      <c r="B294" s="748" t="s">
        <v>576</v>
      </c>
      <c r="C294" s="749" t="s">
        <v>596</v>
      </c>
      <c r="D294" s="750" t="s">
        <v>597</v>
      </c>
      <c r="E294" s="751">
        <v>50113001</v>
      </c>
      <c r="F294" s="750" t="s">
        <v>608</v>
      </c>
      <c r="G294" s="749" t="s">
        <v>630</v>
      </c>
      <c r="H294" s="749">
        <v>845220</v>
      </c>
      <c r="I294" s="749">
        <v>101211</v>
      </c>
      <c r="J294" s="749" t="s">
        <v>1015</v>
      </c>
      <c r="K294" s="749" t="s">
        <v>1017</v>
      </c>
      <c r="L294" s="752">
        <v>219.58999999999995</v>
      </c>
      <c r="M294" s="752">
        <v>1</v>
      </c>
      <c r="N294" s="753">
        <v>219.58999999999995</v>
      </c>
    </row>
    <row r="295" spans="1:14" ht="14.4" customHeight="1" x14ac:dyDescent="0.3">
      <c r="A295" s="747" t="s">
        <v>575</v>
      </c>
      <c r="B295" s="748" t="s">
        <v>576</v>
      </c>
      <c r="C295" s="749" t="s">
        <v>596</v>
      </c>
      <c r="D295" s="750" t="s">
        <v>597</v>
      </c>
      <c r="E295" s="751">
        <v>50113001</v>
      </c>
      <c r="F295" s="750" t="s">
        <v>608</v>
      </c>
      <c r="G295" s="749" t="s">
        <v>609</v>
      </c>
      <c r="H295" s="749">
        <v>104207</v>
      </c>
      <c r="I295" s="749">
        <v>4207</v>
      </c>
      <c r="J295" s="749" t="s">
        <v>1018</v>
      </c>
      <c r="K295" s="749" t="s">
        <v>1019</v>
      </c>
      <c r="L295" s="752">
        <v>39.79999999999999</v>
      </c>
      <c r="M295" s="752">
        <v>1</v>
      </c>
      <c r="N295" s="753">
        <v>39.79999999999999</v>
      </c>
    </row>
    <row r="296" spans="1:14" ht="14.4" customHeight="1" x14ac:dyDescent="0.3">
      <c r="A296" s="747" t="s">
        <v>575</v>
      </c>
      <c r="B296" s="748" t="s">
        <v>576</v>
      </c>
      <c r="C296" s="749" t="s">
        <v>596</v>
      </c>
      <c r="D296" s="750" t="s">
        <v>597</v>
      </c>
      <c r="E296" s="751">
        <v>50113001</v>
      </c>
      <c r="F296" s="750" t="s">
        <v>608</v>
      </c>
      <c r="G296" s="749" t="s">
        <v>609</v>
      </c>
      <c r="H296" s="749">
        <v>102223</v>
      </c>
      <c r="I296" s="749">
        <v>2223</v>
      </c>
      <c r="J296" s="749" t="s">
        <v>1020</v>
      </c>
      <c r="K296" s="749" t="s">
        <v>1021</v>
      </c>
      <c r="L296" s="752">
        <v>43.79999999999999</v>
      </c>
      <c r="M296" s="752">
        <v>1</v>
      </c>
      <c r="N296" s="753">
        <v>43.79999999999999</v>
      </c>
    </row>
    <row r="297" spans="1:14" ht="14.4" customHeight="1" x14ac:dyDescent="0.3">
      <c r="A297" s="747" t="s">
        <v>575</v>
      </c>
      <c r="B297" s="748" t="s">
        <v>576</v>
      </c>
      <c r="C297" s="749" t="s">
        <v>596</v>
      </c>
      <c r="D297" s="750" t="s">
        <v>597</v>
      </c>
      <c r="E297" s="751">
        <v>50113001</v>
      </c>
      <c r="F297" s="750" t="s">
        <v>608</v>
      </c>
      <c r="G297" s="749" t="s">
        <v>630</v>
      </c>
      <c r="H297" s="749">
        <v>191280</v>
      </c>
      <c r="I297" s="749">
        <v>91280</v>
      </c>
      <c r="J297" s="749" t="s">
        <v>1022</v>
      </c>
      <c r="K297" s="749" t="s">
        <v>1023</v>
      </c>
      <c r="L297" s="752">
        <v>59.990000000000016</v>
      </c>
      <c r="M297" s="752">
        <v>1</v>
      </c>
      <c r="N297" s="753">
        <v>59.990000000000016</v>
      </c>
    </row>
    <row r="298" spans="1:14" ht="14.4" customHeight="1" x14ac:dyDescent="0.3">
      <c r="A298" s="747" t="s">
        <v>575</v>
      </c>
      <c r="B298" s="748" t="s">
        <v>576</v>
      </c>
      <c r="C298" s="749" t="s">
        <v>596</v>
      </c>
      <c r="D298" s="750" t="s">
        <v>597</v>
      </c>
      <c r="E298" s="751">
        <v>50113001</v>
      </c>
      <c r="F298" s="750" t="s">
        <v>608</v>
      </c>
      <c r="G298" s="749" t="s">
        <v>630</v>
      </c>
      <c r="H298" s="749">
        <v>130652</v>
      </c>
      <c r="I298" s="749">
        <v>30652</v>
      </c>
      <c r="J298" s="749" t="s">
        <v>1024</v>
      </c>
      <c r="K298" s="749" t="s">
        <v>957</v>
      </c>
      <c r="L298" s="752">
        <v>104.01777777777778</v>
      </c>
      <c r="M298" s="752">
        <v>9</v>
      </c>
      <c r="N298" s="753">
        <v>936.16</v>
      </c>
    </row>
    <row r="299" spans="1:14" ht="14.4" customHeight="1" x14ac:dyDescent="0.3">
      <c r="A299" s="747" t="s">
        <v>575</v>
      </c>
      <c r="B299" s="748" t="s">
        <v>576</v>
      </c>
      <c r="C299" s="749" t="s">
        <v>596</v>
      </c>
      <c r="D299" s="750" t="s">
        <v>597</v>
      </c>
      <c r="E299" s="751">
        <v>50113001</v>
      </c>
      <c r="F299" s="750" t="s">
        <v>608</v>
      </c>
      <c r="G299" s="749" t="s">
        <v>630</v>
      </c>
      <c r="H299" s="749">
        <v>113281</v>
      </c>
      <c r="I299" s="749">
        <v>13281</v>
      </c>
      <c r="J299" s="749" t="s">
        <v>1025</v>
      </c>
      <c r="K299" s="749" t="s">
        <v>1026</v>
      </c>
      <c r="L299" s="752">
        <v>48.319999999999993</v>
      </c>
      <c r="M299" s="752">
        <v>3</v>
      </c>
      <c r="N299" s="753">
        <v>144.95999999999998</v>
      </c>
    </row>
    <row r="300" spans="1:14" ht="14.4" customHeight="1" x14ac:dyDescent="0.3">
      <c r="A300" s="747" t="s">
        <v>575</v>
      </c>
      <c r="B300" s="748" t="s">
        <v>576</v>
      </c>
      <c r="C300" s="749" t="s">
        <v>596</v>
      </c>
      <c r="D300" s="750" t="s">
        <v>597</v>
      </c>
      <c r="E300" s="751">
        <v>50113001</v>
      </c>
      <c r="F300" s="750" t="s">
        <v>608</v>
      </c>
      <c r="G300" s="749" t="s">
        <v>609</v>
      </c>
      <c r="H300" s="749">
        <v>118305</v>
      </c>
      <c r="I300" s="749">
        <v>18305</v>
      </c>
      <c r="J300" s="749" t="s">
        <v>780</v>
      </c>
      <c r="K300" s="749" t="s">
        <v>781</v>
      </c>
      <c r="L300" s="752">
        <v>241.99999996445496</v>
      </c>
      <c r="M300" s="752">
        <v>34</v>
      </c>
      <c r="N300" s="753">
        <v>8227.9999987914689</v>
      </c>
    </row>
    <row r="301" spans="1:14" ht="14.4" customHeight="1" x14ac:dyDescent="0.3">
      <c r="A301" s="747" t="s">
        <v>575</v>
      </c>
      <c r="B301" s="748" t="s">
        <v>576</v>
      </c>
      <c r="C301" s="749" t="s">
        <v>596</v>
      </c>
      <c r="D301" s="750" t="s">
        <v>597</v>
      </c>
      <c r="E301" s="751">
        <v>50113001</v>
      </c>
      <c r="F301" s="750" t="s">
        <v>608</v>
      </c>
      <c r="G301" s="749" t="s">
        <v>609</v>
      </c>
      <c r="H301" s="749">
        <v>159357</v>
      </c>
      <c r="I301" s="749">
        <v>59357</v>
      </c>
      <c r="J301" s="749" t="s">
        <v>1027</v>
      </c>
      <c r="K301" s="749" t="s">
        <v>1028</v>
      </c>
      <c r="L301" s="752">
        <v>188.88</v>
      </c>
      <c r="M301" s="752">
        <v>2</v>
      </c>
      <c r="N301" s="753">
        <v>377.76</v>
      </c>
    </row>
    <row r="302" spans="1:14" ht="14.4" customHeight="1" x14ac:dyDescent="0.3">
      <c r="A302" s="747" t="s">
        <v>575</v>
      </c>
      <c r="B302" s="748" t="s">
        <v>576</v>
      </c>
      <c r="C302" s="749" t="s">
        <v>596</v>
      </c>
      <c r="D302" s="750" t="s">
        <v>597</v>
      </c>
      <c r="E302" s="751">
        <v>50113001</v>
      </c>
      <c r="F302" s="750" t="s">
        <v>608</v>
      </c>
      <c r="G302" s="749" t="s">
        <v>577</v>
      </c>
      <c r="H302" s="749">
        <v>147741</v>
      </c>
      <c r="I302" s="749">
        <v>47741</v>
      </c>
      <c r="J302" s="749" t="s">
        <v>1029</v>
      </c>
      <c r="K302" s="749" t="s">
        <v>1030</v>
      </c>
      <c r="L302" s="752">
        <v>39.479999999999976</v>
      </c>
      <c r="M302" s="752">
        <v>1</v>
      </c>
      <c r="N302" s="753">
        <v>39.479999999999976</v>
      </c>
    </row>
    <row r="303" spans="1:14" ht="14.4" customHeight="1" x14ac:dyDescent="0.3">
      <c r="A303" s="747" t="s">
        <v>575</v>
      </c>
      <c r="B303" s="748" t="s">
        <v>576</v>
      </c>
      <c r="C303" s="749" t="s">
        <v>596</v>
      </c>
      <c r="D303" s="750" t="s">
        <v>597</v>
      </c>
      <c r="E303" s="751">
        <v>50113001</v>
      </c>
      <c r="F303" s="750" t="s">
        <v>608</v>
      </c>
      <c r="G303" s="749" t="s">
        <v>577</v>
      </c>
      <c r="H303" s="749">
        <v>848907</v>
      </c>
      <c r="I303" s="749">
        <v>148072</v>
      </c>
      <c r="J303" s="749" t="s">
        <v>1031</v>
      </c>
      <c r="K303" s="749" t="s">
        <v>615</v>
      </c>
      <c r="L303" s="752">
        <v>107.46000000000002</v>
      </c>
      <c r="M303" s="752">
        <v>1</v>
      </c>
      <c r="N303" s="753">
        <v>107.46000000000002</v>
      </c>
    </row>
    <row r="304" spans="1:14" ht="14.4" customHeight="1" x14ac:dyDescent="0.3">
      <c r="A304" s="747" t="s">
        <v>575</v>
      </c>
      <c r="B304" s="748" t="s">
        <v>576</v>
      </c>
      <c r="C304" s="749" t="s">
        <v>596</v>
      </c>
      <c r="D304" s="750" t="s">
        <v>597</v>
      </c>
      <c r="E304" s="751">
        <v>50113001</v>
      </c>
      <c r="F304" s="750" t="s">
        <v>608</v>
      </c>
      <c r="G304" s="749" t="s">
        <v>609</v>
      </c>
      <c r="H304" s="749">
        <v>100812</v>
      </c>
      <c r="I304" s="749">
        <v>812</v>
      </c>
      <c r="J304" s="749" t="s">
        <v>1032</v>
      </c>
      <c r="K304" s="749" t="s">
        <v>1033</v>
      </c>
      <c r="L304" s="752">
        <v>63.46</v>
      </c>
      <c r="M304" s="752">
        <v>1</v>
      </c>
      <c r="N304" s="753">
        <v>63.46</v>
      </c>
    </row>
    <row r="305" spans="1:14" ht="14.4" customHeight="1" x14ac:dyDescent="0.3">
      <c r="A305" s="747" t="s">
        <v>575</v>
      </c>
      <c r="B305" s="748" t="s">
        <v>576</v>
      </c>
      <c r="C305" s="749" t="s">
        <v>596</v>
      </c>
      <c r="D305" s="750" t="s">
        <v>597</v>
      </c>
      <c r="E305" s="751">
        <v>50113001</v>
      </c>
      <c r="F305" s="750" t="s">
        <v>608</v>
      </c>
      <c r="G305" s="749" t="s">
        <v>609</v>
      </c>
      <c r="H305" s="749">
        <v>100810</v>
      </c>
      <c r="I305" s="749">
        <v>810</v>
      </c>
      <c r="J305" s="749" t="s">
        <v>1034</v>
      </c>
      <c r="K305" s="749" t="s">
        <v>1035</v>
      </c>
      <c r="L305" s="752">
        <v>48.580000000000013</v>
      </c>
      <c r="M305" s="752">
        <v>1</v>
      </c>
      <c r="N305" s="753">
        <v>48.580000000000013</v>
      </c>
    </row>
    <row r="306" spans="1:14" ht="14.4" customHeight="1" x14ac:dyDescent="0.3">
      <c r="A306" s="747" t="s">
        <v>575</v>
      </c>
      <c r="B306" s="748" t="s">
        <v>576</v>
      </c>
      <c r="C306" s="749" t="s">
        <v>596</v>
      </c>
      <c r="D306" s="750" t="s">
        <v>597</v>
      </c>
      <c r="E306" s="751">
        <v>50113001</v>
      </c>
      <c r="F306" s="750" t="s">
        <v>608</v>
      </c>
      <c r="G306" s="749" t="s">
        <v>609</v>
      </c>
      <c r="H306" s="749">
        <v>210078</v>
      </c>
      <c r="I306" s="749">
        <v>210078</v>
      </c>
      <c r="J306" s="749" t="s">
        <v>1036</v>
      </c>
      <c r="K306" s="749" t="s">
        <v>1037</v>
      </c>
      <c r="L306" s="752">
        <v>309.45999999999998</v>
      </c>
      <c r="M306" s="752">
        <v>1</v>
      </c>
      <c r="N306" s="753">
        <v>309.45999999999998</v>
      </c>
    </row>
    <row r="307" spans="1:14" ht="14.4" customHeight="1" x14ac:dyDescent="0.3">
      <c r="A307" s="747" t="s">
        <v>575</v>
      </c>
      <c r="B307" s="748" t="s">
        <v>576</v>
      </c>
      <c r="C307" s="749" t="s">
        <v>596</v>
      </c>
      <c r="D307" s="750" t="s">
        <v>597</v>
      </c>
      <c r="E307" s="751">
        <v>50113001</v>
      </c>
      <c r="F307" s="750" t="s">
        <v>608</v>
      </c>
      <c r="G307" s="749" t="s">
        <v>630</v>
      </c>
      <c r="H307" s="749">
        <v>191922</v>
      </c>
      <c r="I307" s="749">
        <v>191922</v>
      </c>
      <c r="J307" s="749" t="s">
        <v>1038</v>
      </c>
      <c r="K307" s="749" t="s">
        <v>1039</v>
      </c>
      <c r="L307" s="752">
        <v>93.069999999999936</v>
      </c>
      <c r="M307" s="752">
        <v>1</v>
      </c>
      <c r="N307" s="753">
        <v>93.069999999999936</v>
      </c>
    </row>
    <row r="308" spans="1:14" ht="14.4" customHeight="1" x14ac:dyDescent="0.3">
      <c r="A308" s="747" t="s">
        <v>575</v>
      </c>
      <c r="B308" s="748" t="s">
        <v>576</v>
      </c>
      <c r="C308" s="749" t="s">
        <v>596</v>
      </c>
      <c r="D308" s="750" t="s">
        <v>597</v>
      </c>
      <c r="E308" s="751">
        <v>50113001</v>
      </c>
      <c r="F308" s="750" t="s">
        <v>608</v>
      </c>
      <c r="G308" s="749" t="s">
        <v>609</v>
      </c>
      <c r="H308" s="749">
        <v>208204</v>
      </c>
      <c r="I308" s="749">
        <v>208204</v>
      </c>
      <c r="J308" s="749" t="s">
        <v>1040</v>
      </c>
      <c r="K308" s="749" t="s">
        <v>1041</v>
      </c>
      <c r="L308" s="752">
        <v>48.980000000000011</v>
      </c>
      <c r="M308" s="752">
        <v>1</v>
      </c>
      <c r="N308" s="753">
        <v>48.980000000000011</v>
      </c>
    </row>
    <row r="309" spans="1:14" ht="14.4" customHeight="1" x14ac:dyDescent="0.3">
      <c r="A309" s="747" t="s">
        <v>575</v>
      </c>
      <c r="B309" s="748" t="s">
        <v>576</v>
      </c>
      <c r="C309" s="749" t="s">
        <v>596</v>
      </c>
      <c r="D309" s="750" t="s">
        <v>597</v>
      </c>
      <c r="E309" s="751">
        <v>50113001</v>
      </c>
      <c r="F309" s="750" t="s">
        <v>608</v>
      </c>
      <c r="G309" s="749" t="s">
        <v>609</v>
      </c>
      <c r="H309" s="749">
        <v>116051</v>
      </c>
      <c r="I309" s="749">
        <v>16051</v>
      </c>
      <c r="J309" s="749" t="s">
        <v>1042</v>
      </c>
      <c r="K309" s="749" t="s">
        <v>1043</v>
      </c>
      <c r="L309" s="752">
        <v>57.92</v>
      </c>
      <c r="M309" s="752">
        <v>1</v>
      </c>
      <c r="N309" s="753">
        <v>57.92</v>
      </c>
    </row>
    <row r="310" spans="1:14" ht="14.4" customHeight="1" x14ac:dyDescent="0.3">
      <c r="A310" s="747" t="s">
        <v>575</v>
      </c>
      <c r="B310" s="748" t="s">
        <v>576</v>
      </c>
      <c r="C310" s="749" t="s">
        <v>596</v>
      </c>
      <c r="D310" s="750" t="s">
        <v>597</v>
      </c>
      <c r="E310" s="751">
        <v>50113001</v>
      </c>
      <c r="F310" s="750" t="s">
        <v>608</v>
      </c>
      <c r="G310" s="749" t="s">
        <v>630</v>
      </c>
      <c r="H310" s="749">
        <v>158172</v>
      </c>
      <c r="I310" s="749">
        <v>58172</v>
      </c>
      <c r="J310" s="749" t="s">
        <v>1044</v>
      </c>
      <c r="K310" s="749" t="s">
        <v>661</v>
      </c>
      <c r="L310" s="752">
        <v>253.51000000000022</v>
      </c>
      <c r="M310" s="752">
        <v>1</v>
      </c>
      <c r="N310" s="753">
        <v>253.51000000000022</v>
      </c>
    </row>
    <row r="311" spans="1:14" ht="14.4" customHeight="1" x14ac:dyDescent="0.3">
      <c r="A311" s="747" t="s">
        <v>575</v>
      </c>
      <c r="B311" s="748" t="s">
        <v>576</v>
      </c>
      <c r="C311" s="749" t="s">
        <v>596</v>
      </c>
      <c r="D311" s="750" t="s">
        <v>597</v>
      </c>
      <c r="E311" s="751">
        <v>50113001</v>
      </c>
      <c r="F311" s="750" t="s">
        <v>608</v>
      </c>
      <c r="G311" s="749" t="s">
        <v>609</v>
      </c>
      <c r="H311" s="749">
        <v>848866</v>
      </c>
      <c r="I311" s="749">
        <v>119654</v>
      </c>
      <c r="J311" s="749" t="s">
        <v>792</v>
      </c>
      <c r="K311" s="749" t="s">
        <v>1045</v>
      </c>
      <c r="L311" s="752">
        <v>256.59333333333331</v>
      </c>
      <c r="M311" s="752">
        <v>3</v>
      </c>
      <c r="N311" s="753">
        <v>769.78</v>
      </c>
    </row>
    <row r="312" spans="1:14" ht="14.4" customHeight="1" x14ac:dyDescent="0.3">
      <c r="A312" s="747" t="s">
        <v>575</v>
      </c>
      <c r="B312" s="748" t="s">
        <v>576</v>
      </c>
      <c r="C312" s="749" t="s">
        <v>596</v>
      </c>
      <c r="D312" s="750" t="s">
        <v>597</v>
      </c>
      <c r="E312" s="751">
        <v>50113001</v>
      </c>
      <c r="F312" s="750" t="s">
        <v>608</v>
      </c>
      <c r="G312" s="749" t="s">
        <v>577</v>
      </c>
      <c r="H312" s="749">
        <v>193013</v>
      </c>
      <c r="I312" s="749">
        <v>93013</v>
      </c>
      <c r="J312" s="749" t="s">
        <v>794</v>
      </c>
      <c r="K312" s="749" t="s">
        <v>743</v>
      </c>
      <c r="L312" s="752">
        <v>41.056680614569139</v>
      </c>
      <c r="M312" s="752">
        <v>3</v>
      </c>
      <c r="N312" s="753">
        <v>123.17004184370742</v>
      </c>
    </row>
    <row r="313" spans="1:14" ht="14.4" customHeight="1" x14ac:dyDescent="0.3">
      <c r="A313" s="747" t="s">
        <v>575</v>
      </c>
      <c r="B313" s="748" t="s">
        <v>576</v>
      </c>
      <c r="C313" s="749" t="s">
        <v>596</v>
      </c>
      <c r="D313" s="750" t="s">
        <v>597</v>
      </c>
      <c r="E313" s="751">
        <v>50113001</v>
      </c>
      <c r="F313" s="750" t="s">
        <v>608</v>
      </c>
      <c r="G313" s="749" t="s">
        <v>609</v>
      </c>
      <c r="H313" s="749">
        <v>844145</v>
      </c>
      <c r="I313" s="749">
        <v>56350</v>
      </c>
      <c r="J313" s="749" t="s">
        <v>795</v>
      </c>
      <c r="K313" s="749" t="s">
        <v>796</v>
      </c>
      <c r="L313" s="752">
        <v>32.57</v>
      </c>
      <c r="M313" s="752">
        <v>6</v>
      </c>
      <c r="N313" s="753">
        <v>195.42000000000002</v>
      </c>
    </row>
    <row r="314" spans="1:14" ht="14.4" customHeight="1" x14ac:dyDescent="0.3">
      <c r="A314" s="747" t="s">
        <v>575</v>
      </c>
      <c r="B314" s="748" t="s">
        <v>576</v>
      </c>
      <c r="C314" s="749" t="s">
        <v>596</v>
      </c>
      <c r="D314" s="750" t="s">
        <v>597</v>
      </c>
      <c r="E314" s="751">
        <v>50113001</v>
      </c>
      <c r="F314" s="750" t="s">
        <v>608</v>
      </c>
      <c r="G314" s="749" t="s">
        <v>609</v>
      </c>
      <c r="H314" s="749">
        <v>100610</v>
      </c>
      <c r="I314" s="749">
        <v>610</v>
      </c>
      <c r="J314" s="749" t="s">
        <v>797</v>
      </c>
      <c r="K314" s="749" t="s">
        <v>798</v>
      </c>
      <c r="L314" s="752">
        <v>64.328888888888869</v>
      </c>
      <c r="M314" s="752">
        <v>9</v>
      </c>
      <c r="N314" s="753">
        <v>578.95999999999981</v>
      </c>
    </row>
    <row r="315" spans="1:14" ht="14.4" customHeight="1" x14ac:dyDescent="0.3">
      <c r="A315" s="747" t="s">
        <v>575</v>
      </c>
      <c r="B315" s="748" t="s">
        <v>576</v>
      </c>
      <c r="C315" s="749" t="s">
        <v>596</v>
      </c>
      <c r="D315" s="750" t="s">
        <v>597</v>
      </c>
      <c r="E315" s="751">
        <v>50113001</v>
      </c>
      <c r="F315" s="750" t="s">
        <v>608</v>
      </c>
      <c r="G315" s="749" t="s">
        <v>609</v>
      </c>
      <c r="H315" s="749">
        <v>100612</v>
      </c>
      <c r="I315" s="749">
        <v>612</v>
      </c>
      <c r="J315" s="749" t="s">
        <v>799</v>
      </c>
      <c r="K315" s="749" t="s">
        <v>800</v>
      </c>
      <c r="L315" s="752">
        <v>59.879999999999995</v>
      </c>
      <c r="M315" s="752">
        <v>1</v>
      </c>
      <c r="N315" s="753">
        <v>59.879999999999995</v>
      </c>
    </row>
    <row r="316" spans="1:14" ht="14.4" customHeight="1" x14ac:dyDescent="0.3">
      <c r="A316" s="747" t="s">
        <v>575</v>
      </c>
      <c r="B316" s="748" t="s">
        <v>576</v>
      </c>
      <c r="C316" s="749" t="s">
        <v>596</v>
      </c>
      <c r="D316" s="750" t="s">
        <v>597</v>
      </c>
      <c r="E316" s="751">
        <v>50113001</v>
      </c>
      <c r="F316" s="750" t="s">
        <v>608</v>
      </c>
      <c r="G316" s="749" t="s">
        <v>609</v>
      </c>
      <c r="H316" s="749">
        <v>188630</v>
      </c>
      <c r="I316" s="749">
        <v>88630</v>
      </c>
      <c r="J316" s="749" t="s">
        <v>1046</v>
      </c>
      <c r="K316" s="749" t="s">
        <v>1047</v>
      </c>
      <c r="L316" s="752">
        <v>75.83</v>
      </c>
      <c r="M316" s="752">
        <v>2</v>
      </c>
      <c r="N316" s="753">
        <v>151.66</v>
      </c>
    </row>
    <row r="317" spans="1:14" ht="14.4" customHeight="1" x14ac:dyDescent="0.3">
      <c r="A317" s="747" t="s">
        <v>575</v>
      </c>
      <c r="B317" s="748" t="s">
        <v>576</v>
      </c>
      <c r="C317" s="749" t="s">
        <v>596</v>
      </c>
      <c r="D317" s="750" t="s">
        <v>597</v>
      </c>
      <c r="E317" s="751">
        <v>50113001</v>
      </c>
      <c r="F317" s="750" t="s">
        <v>608</v>
      </c>
      <c r="G317" s="749" t="s">
        <v>609</v>
      </c>
      <c r="H317" s="749">
        <v>184360</v>
      </c>
      <c r="I317" s="749">
        <v>84360</v>
      </c>
      <c r="J317" s="749" t="s">
        <v>1048</v>
      </c>
      <c r="K317" s="749" t="s">
        <v>1049</v>
      </c>
      <c r="L317" s="752">
        <v>130.27000000000001</v>
      </c>
      <c r="M317" s="752">
        <v>1</v>
      </c>
      <c r="N317" s="753">
        <v>130.27000000000001</v>
      </c>
    </row>
    <row r="318" spans="1:14" ht="14.4" customHeight="1" x14ac:dyDescent="0.3">
      <c r="A318" s="747" t="s">
        <v>575</v>
      </c>
      <c r="B318" s="748" t="s">
        <v>576</v>
      </c>
      <c r="C318" s="749" t="s">
        <v>596</v>
      </c>
      <c r="D318" s="750" t="s">
        <v>597</v>
      </c>
      <c r="E318" s="751">
        <v>50113001</v>
      </c>
      <c r="F318" s="750" t="s">
        <v>608</v>
      </c>
      <c r="G318" s="749" t="s">
        <v>609</v>
      </c>
      <c r="H318" s="749">
        <v>148578</v>
      </c>
      <c r="I318" s="749">
        <v>48578</v>
      </c>
      <c r="J318" s="749" t="s">
        <v>805</v>
      </c>
      <c r="K318" s="749" t="s">
        <v>806</v>
      </c>
      <c r="L318" s="752">
        <v>54.980000000000011</v>
      </c>
      <c r="M318" s="752">
        <v>2</v>
      </c>
      <c r="N318" s="753">
        <v>109.96000000000002</v>
      </c>
    </row>
    <row r="319" spans="1:14" ht="14.4" customHeight="1" x14ac:dyDescent="0.3">
      <c r="A319" s="747" t="s">
        <v>575</v>
      </c>
      <c r="B319" s="748" t="s">
        <v>576</v>
      </c>
      <c r="C319" s="749" t="s">
        <v>596</v>
      </c>
      <c r="D319" s="750" t="s">
        <v>597</v>
      </c>
      <c r="E319" s="751">
        <v>50113001</v>
      </c>
      <c r="F319" s="750" t="s">
        <v>608</v>
      </c>
      <c r="G319" s="749" t="s">
        <v>577</v>
      </c>
      <c r="H319" s="749">
        <v>193894</v>
      </c>
      <c r="I319" s="749">
        <v>193894</v>
      </c>
      <c r="J319" s="749" t="s">
        <v>1050</v>
      </c>
      <c r="K319" s="749" t="s">
        <v>639</v>
      </c>
      <c r="L319" s="752">
        <v>128.2562846197871</v>
      </c>
      <c r="M319" s="752">
        <v>1</v>
      </c>
      <c r="N319" s="753">
        <v>128.2562846197871</v>
      </c>
    </row>
    <row r="320" spans="1:14" ht="14.4" customHeight="1" x14ac:dyDescent="0.3">
      <c r="A320" s="747" t="s">
        <v>575</v>
      </c>
      <c r="B320" s="748" t="s">
        <v>576</v>
      </c>
      <c r="C320" s="749" t="s">
        <v>596</v>
      </c>
      <c r="D320" s="750" t="s">
        <v>597</v>
      </c>
      <c r="E320" s="751">
        <v>50113001</v>
      </c>
      <c r="F320" s="750" t="s">
        <v>608</v>
      </c>
      <c r="G320" s="749" t="s">
        <v>609</v>
      </c>
      <c r="H320" s="749">
        <v>109847</v>
      </c>
      <c r="I320" s="749">
        <v>9847</v>
      </c>
      <c r="J320" s="749" t="s">
        <v>808</v>
      </c>
      <c r="K320" s="749" t="s">
        <v>1051</v>
      </c>
      <c r="L320" s="752">
        <v>41.123333333333335</v>
      </c>
      <c r="M320" s="752">
        <v>3</v>
      </c>
      <c r="N320" s="753">
        <v>123.37</v>
      </c>
    </row>
    <row r="321" spans="1:14" ht="14.4" customHeight="1" x14ac:dyDescent="0.3">
      <c r="A321" s="747" t="s">
        <v>575</v>
      </c>
      <c r="B321" s="748" t="s">
        <v>576</v>
      </c>
      <c r="C321" s="749" t="s">
        <v>596</v>
      </c>
      <c r="D321" s="750" t="s">
        <v>597</v>
      </c>
      <c r="E321" s="751">
        <v>50113001</v>
      </c>
      <c r="F321" s="750" t="s">
        <v>608</v>
      </c>
      <c r="G321" s="749" t="s">
        <v>609</v>
      </c>
      <c r="H321" s="749">
        <v>191836</v>
      </c>
      <c r="I321" s="749">
        <v>91836</v>
      </c>
      <c r="J321" s="749" t="s">
        <v>808</v>
      </c>
      <c r="K321" s="749" t="s">
        <v>809</v>
      </c>
      <c r="L321" s="752">
        <v>44.684999999999995</v>
      </c>
      <c r="M321" s="752">
        <v>12</v>
      </c>
      <c r="N321" s="753">
        <v>536.21999999999991</v>
      </c>
    </row>
    <row r="322" spans="1:14" ht="14.4" customHeight="1" x14ac:dyDescent="0.3">
      <c r="A322" s="747" t="s">
        <v>575</v>
      </c>
      <c r="B322" s="748" t="s">
        <v>576</v>
      </c>
      <c r="C322" s="749" t="s">
        <v>596</v>
      </c>
      <c r="D322" s="750" t="s">
        <v>597</v>
      </c>
      <c r="E322" s="751">
        <v>50113001</v>
      </c>
      <c r="F322" s="750" t="s">
        <v>608</v>
      </c>
      <c r="G322" s="749" t="s">
        <v>609</v>
      </c>
      <c r="H322" s="749">
        <v>159672</v>
      </c>
      <c r="I322" s="749">
        <v>59672</v>
      </c>
      <c r="J322" s="749" t="s">
        <v>812</v>
      </c>
      <c r="K322" s="749" t="s">
        <v>813</v>
      </c>
      <c r="L322" s="752">
        <v>52.945000000000007</v>
      </c>
      <c r="M322" s="752">
        <v>2</v>
      </c>
      <c r="N322" s="753">
        <v>105.89000000000001</v>
      </c>
    </row>
    <row r="323" spans="1:14" ht="14.4" customHeight="1" x14ac:dyDescent="0.3">
      <c r="A323" s="747" t="s">
        <v>575</v>
      </c>
      <c r="B323" s="748" t="s">
        <v>576</v>
      </c>
      <c r="C323" s="749" t="s">
        <v>596</v>
      </c>
      <c r="D323" s="750" t="s">
        <v>597</v>
      </c>
      <c r="E323" s="751">
        <v>50113001</v>
      </c>
      <c r="F323" s="750" t="s">
        <v>608</v>
      </c>
      <c r="G323" s="749" t="s">
        <v>609</v>
      </c>
      <c r="H323" s="749">
        <v>142776</v>
      </c>
      <c r="I323" s="749">
        <v>42776</v>
      </c>
      <c r="J323" s="749" t="s">
        <v>1052</v>
      </c>
      <c r="K323" s="749" t="s">
        <v>1053</v>
      </c>
      <c r="L323" s="752">
        <v>87.480000000000018</v>
      </c>
      <c r="M323" s="752">
        <v>1</v>
      </c>
      <c r="N323" s="753">
        <v>87.480000000000018</v>
      </c>
    </row>
    <row r="324" spans="1:14" ht="14.4" customHeight="1" x14ac:dyDescent="0.3">
      <c r="A324" s="747" t="s">
        <v>575</v>
      </c>
      <c r="B324" s="748" t="s">
        <v>576</v>
      </c>
      <c r="C324" s="749" t="s">
        <v>596</v>
      </c>
      <c r="D324" s="750" t="s">
        <v>597</v>
      </c>
      <c r="E324" s="751">
        <v>50113001</v>
      </c>
      <c r="F324" s="750" t="s">
        <v>608</v>
      </c>
      <c r="G324" s="749" t="s">
        <v>609</v>
      </c>
      <c r="H324" s="749">
        <v>104160</v>
      </c>
      <c r="I324" s="749">
        <v>4160</v>
      </c>
      <c r="J324" s="749" t="s">
        <v>1054</v>
      </c>
      <c r="K324" s="749" t="s">
        <v>1055</v>
      </c>
      <c r="L324" s="752">
        <v>64.16</v>
      </c>
      <c r="M324" s="752">
        <v>1</v>
      </c>
      <c r="N324" s="753">
        <v>64.16</v>
      </c>
    </row>
    <row r="325" spans="1:14" ht="14.4" customHeight="1" x14ac:dyDescent="0.3">
      <c r="A325" s="747" t="s">
        <v>575</v>
      </c>
      <c r="B325" s="748" t="s">
        <v>576</v>
      </c>
      <c r="C325" s="749" t="s">
        <v>596</v>
      </c>
      <c r="D325" s="750" t="s">
        <v>597</v>
      </c>
      <c r="E325" s="751">
        <v>50113001</v>
      </c>
      <c r="F325" s="750" t="s">
        <v>608</v>
      </c>
      <c r="G325" s="749" t="s">
        <v>630</v>
      </c>
      <c r="H325" s="749">
        <v>190963</v>
      </c>
      <c r="I325" s="749">
        <v>190963</v>
      </c>
      <c r="J325" s="749" t="s">
        <v>1056</v>
      </c>
      <c r="K325" s="749" t="s">
        <v>779</v>
      </c>
      <c r="L325" s="752">
        <v>205.03</v>
      </c>
      <c r="M325" s="752">
        <v>1</v>
      </c>
      <c r="N325" s="753">
        <v>205.03</v>
      </c>
    </row>
    <row r="326" spans="1:14" ht="14.4" customHeight="1" x14ac:dyDescent="0.3">
      <c r="A326" s="747" t="s">
        <v>575</v>
      </c>
      <c r="B326" s="748" t="s">
        <v>576</v>
      </c>
      <c r="C326" s="749" t="s">
        <v>596</v>
      </c>
      <c r="D326" s="750" t="s">
        <v>597</v>
      </c>
      <c r="E326" s="751">
        <v>50113001</v>
      </c>
      <c r="F326" s="750" t="s">
        <v>608</v>
      </c>
      <c r="G326" s="749" t="s">
        <v>630</v>
      </c>
      <c r="H326" s="749">
        <v>56976</v>
      </c>
      <c r="I326" s="749">
        <v>56976</v>
      </c>
      <c r="J326" s="749" t="s">
        <v>1057</v>
      </c>
      <c r="K326" s="749" t="s">
        <v>1058</v>
      </c>
      <c r="L326" s="752">
        <v>12.059999999999997</v>
      </c>
      <c r="M326" s="752">
        <v>1</v>
      </c>
      <c r="N326" s="753">
        <v>12.059999999999997</v>
      </c>
    </row>
    <row r="327" spans="1:14" ht="14.4" customHeight="1" x14ac:dyDescent="0.3">
      <c r="A327" s="747" t="s">
        <v>575</v>
      </c>
      <c r="B327" s="748" t="s">
        <v>576</v>
      </c>
      <c r="C327" s="749" t="s">
        <v>596</v>
      </c>
      <c r="D327" s="750" t="s">
        <v>597</v>
      </c>
      <c r="E327" s="751">
        <v>50113001</v>
      </c>
      <c r="F327" s="750" t="s">
        <v>608</v>
      </c>
      <c r="G327" s="749" t="s">
        <v>609</v>
      </c>
      <c r="H327" s="749">
        <v>154094</v>
      </c>
      <c r="I327" s="749">
        <v>54094</v>
      </c>
      <c r="J327" s="749" t="s">
        <v>1059</v>
      </c>
      <c r="K327" s="749" t="s">
        <v>1060</v>
      </c>
      <c r="L327" s="752">
        <v>111.39000000000003</v>
      </c>
      <c r="M327" s="752">
        <v>1</v>
      </c>
      <c r="N327" s="753">
        <v>111.39000000000003</v>
      </c>
    </row>
    <row r="328" spans="1:14" ht="14.4" customHeight="1" x14ac:dyDescent="0.3">
      <c r="A328" s="747" t="s">
        <v>575</v>
      </c>
      <c r="B328" s="748" t="s">
        <v>576</v>
      </c>
      <c r="C328" s="749" t="s">
        <v>596</v>
      </c>
      <c r="D328" s="750" t="s">
        <v>597</v>
      </c>
      <c r="E328" s="751">
        <v>50113001</v>
      </c>
      <c r="F328" s="750" t="s">
        <v>608</v>
      </c>
      <c r="G328" s="749" t="s">
        <v>630</v>
      </c>
      <c r="H328" s="749">
        <v>845240</v>
      </c>
      <c r="I328" s="749">
        <v>109799</v>
      </c>
      <c r="J328" s="749" t="s">
        <v>815</v>
      </c>
      <c r="K328" s="749" t="s">
        <v>817</v>
      </c>
      <c r="L328" s="752">
        <v>81.15000000000002</v>
      </c>
      <c r="M328" s="752">
        <v>1</v>
      </c>
      <c r="N328" s="753">
        <v>81.15000000000002</v>
      </c>
    </row>
    <row r="329" spans="1:14" ht="14.4" customHeight="1" x14ac:dyDescent="0.3">
      <c r="A329" s="747" t="s">
        <v>575</v>
      </c>
      <c r="B329" s="748" t="s">
        <v>576</v>
      </c>
      <c r="C329" s="749" t="s">
        <v>596</v>
      </c>
      <c r="D329" s="750" t="s">
        <v>597</v>
      </c>
      <c r="E329" s="751">
        <v>50113001</v>
      </c>
      <c r="F329" s="750" t="s">
        <v>608</v>
      </c>
      <c r="G329" s="749" t="s">
        <v>630</v>
      </c>
      <c r="H329" s="749">
        <v>845108</v>
      </c>
      <c r="I329" s="749">
        <v>125595</v>
      </c>
      <c r="J329" s="749" t="s">
        <v>1061</v>
      </c>
      <c r="K329" s="749" t="s">
        <v>1062</v>
      </c>
      <c r="L329" s="752">
        <v>86.43</v>
      </c>
      <c r="M329" s="752">
        <v>1</v>
      </c>
      <c r="N329" s="753">
        <v>86.43</v>
      </c>
    </row>
    <row r="330" spans="1:14" ht="14.4" customHeight="1" x14ac:dyDescent="0.3">
      <c r="A330" s="747" t="s">
        <v>575</v>
      </c>
      <c r="B330" s="748" t="s">
        <v>576</v>
      </c>
      <c r="C330" s="749" t="s">
        <v>596</v>
      </c>
      <c r="D330" s="750" t="s">
        <v>597</v>
      </c>
      <c r="E330" s="751">
        <v>50113001</v>
      </c>
      <c r="F330" s="750" t="s">
        <v>608</v>
      </c>
      <c r="G330" s="749" t="s">
        <v>609</v>
      </c>
      <c r="H330" s="749">
        <v>840155</v>
      </c>
      <c r="I330" s="749">
        <v>0</v>
      </c>
      <c r="J330" s="749" t="s">
        <v>818</v>
      </c>
      <c r="K330" s="749" t="s">
        <v>577</v>
      </c>
      <c r="L330" s="752">
        <v>71.149999999999991</v>
      </c>
      <c r="M330" s="752">
        <v>1</v>
      </c>
      <c r="N330" s="753">
        <v>71.149999999999991</v>
      </c>
    </row>
    <row r="331" spans="1:14" ht="14.4" customHeight="1" x14ac:dyDescent="0.3">
      <c r="A331" s="747" t="s">
        <v>575</v>
      </c>
      <c r="B331" s="748" t="s">
        <v>576</v>
      </c>
      <c r="C331" s="749" t="s">
        <v>596</v>
      </c>
      <c r="D331" s="750" t="s">
        <v>597</v>
      </c>
      <c r="E331" s="751">
        <v>50113001</v>
      </c>
      <c r="F331" s="750" t="s">
        <v>608</v>
      </c>
      <c r="G331" s="749" t="s">
        <v>609</v>
      </c>
      <c r="H331" s="749">
        <v>100643</v>
      </c>
      <c r="I331" s="749">
        <v>643</v>
      </c>
      <c r="J331" s="749" t="s">
        <v>819</v>
      </c>
      <c r="K331" s="749" t="s">
        <v>820</v>
      </c>
      <c r="L331" s="752">
        <v>52.199999999999989</v>
      </c>
      <c r="M331" s="752">
        <v>7</v>
      </c>
      <c r="N331" s="753">
        <v>365.39999999999992</v>
      </c>
    </row>
    <row r="332" spans="1:14" ht="14.4" customHeight="1" x14ac:dyDescent="0.3">
      <c r="A332" s="747" t="s">
        <v>575</v>
      </c>
      <c r="B332" s="748" t="s">
        <v>576</v>
      </c>
      <c r="C332" s="749" t="s">
        <v>596</v>
      </c>
      <c r="D332" s="750" t="s">
        <v>597</v>
      </c>
      <c r="E332" s="751">
        <v>50113001</v>
      </c>
      <c r="F332" s="750" t="s">
        <v>608</v>
      </c>
      <c r="G332" s="749" t="s">
        <v>577</v>
      </c>
      <c r="H332" s="749">
        <v>196977</v>
      </c>
      <c r="I332" s="749">
        <v>96977</v>
      </c>
      <c r="J332" s="749" t="s">
        <v>1063</v>
      </c>
      <c r="K332" s="749" t="s">
        <v>1049</v>
      </c>
      <c r="L332" s="752">
        <v>106.54000000000003</v>
      </c>
      <c r="M332" s="752">
        <v>1</v>
      </c>
      <c r="N332" s="753">
        <v>106.54000000000003</v>
      </c>
    </row>
    <row r="333" spans="1:14" ht="14.4" customHeight="1" x14ac:dyDescent="0.3">
      <c r="A333" s="747" t="s">
        <v>575</v>
      </c>
      <c r="B333" s="748" t="s">
        <v>576</v>
      </c>
      <c r="C333" s="749" t="s">
        <v>596</v>
      </c>
      <c r="D333" s="750" t="s">
        <v>597</v>
      </c>
      <c r="E333" s="751">
        <v>50113001</v>
      </c>
      <c r="F333" s="750" t="s">
        <v>608</v>
      </c>
      <c r="G333" s="749" t="s">
        <v>630</v>
      </c>
      <c r="H333" s="749">
        <v>199600</v>
      </c>
      <c r="I333" s="749">
        <v>99600</v>
      </c>
      <c r="J333" s="749" t="s">
        <v>821</v>
      </c>
      <c r="K333" s="749" t="s">
        <v>1064</v>
      </c>
      <c r="L333" s="752">
        <v>101.08999999999993</v>
      </c>
      <c r="M333" s="752">
        <v>1</v>
      </c>
      <c r="N333" s="753">
        <v>101.08999999999993</v>
      </c>
    </row>
    <row r="334" spans="1:14" ht="14.4" customHeight="1" x14ac:dyDescent="0.3">
      <c r="A334" s="747" t="s">
        <v>575</v>
      </c>
      <c r="B334" s="748" t="s">
        <v>576</v>
      </c>
      <c r="C334" s="749" t="s">
        <v>596</v>
      </c>
      <c r="D334" s="750" t="s">
        <v>597</v>
      </c>
      <c r="E334" s="751">
        <v>50113001</v>
      </c>
      <c r="F334" s="750" t="s">
        <v>608</v>
      </c>
      <c r="G334" s="749" t="s">
        <v>630</v>
      </c>
      <c r="H334" s="749">
        <v>153950</v>
      </c>
      <c r="I334" s="749">
        <v>53950</v>
      </c>
      <c r="J334" s="749" t="s">
        <v>1065</v>
      </c>
      <c r="K334" s="749" t="s">
        <v>1066</v>
      </c>
      <c r="L334" s="752">
        <v>91.54</v>
      </c>
      <c r="M334" s="752">
        <v>1</v>
      </c>
      <c r="N334" s="753">
        <v>91.54</v>
      </c>
    </row>
    <row r="335" spans="1:14" ht="14.4" customHeight="1" x14ac:dyDescent="0.3">
      <c r="A335" s="747" t="s">
        <v>575</v>
      </c>
      <c r="B335" s="748" t="s">
        <v>576</v>
      </c>
      <c r="C335" s="749" t="s">
        <v>596</v>
      </c>
      <c r="D335" s="750" t="s">
        <v>597</v>
      </c>
      <c r="E335" s="751">
        <v>50113001</v>
      </c>
      <c r="F335" s="750" t="s">
        <v>608</v>
      </c>
      <c r="G335" s="749" t="s">
        <v>630</v>
      </c>
      <c r="H335" s="749">
        <v>989453</v>
      </c>
      <c r="I335" s="749">
        <v>146899</v>
      </c>
      <c r="J335" s="749" t="s">
        <v>822</v>
      </c>
      <c r="K335" s="749" t="s">
        <v>1067</v>
      </c>
      <c r="L335" s="752">
        <v>45.489999999999995</v>
      </c>
      <c r="M335" s="752">
        <v>1</v>
      </c>
      <c r="N335" s="753">
        <v>45.489999999999995</v>
      </c>
    </row>
    <row r="336" spans="1:14" ht="14.4" customHeight="1" x14ac:dyDescent="0.3">
      <c r="A336" s="747" t="s">
        <v>575</v>
      </c>
      <c r="B336" s="748" t="s">
        <v>576</v>
      </c>
      <c r="C336" s="749" t="s">
        <v>596</v>
      </c>
      <c r="D336" s="750" t="s">
        <v>597</v>
      </c>
      <c r="E336" s="751">
        <v>50113001</v>
      </c>
      <c r="F336" s="750" t="s">
        <v>608</v>
      </c>
      <c r="G336" s="749" t="s">
        <v>630</v>
      </c>
      <c r="H336" s="749">
        <v>149483</v>
      </c>
      <c r="I336" s="749">
        <v>149483</v>
      </c>
      <c r="J336" s="749" t="s">
        <v>1068</v>
      </c>
      <c r="K336" s="749" t="s">
        <v>1069</v>
      </c>
      <c r="L336" s="752">
        <v>138.92499999999995</v>
      </c>
      <c r="M336" s="752">
        <v>2</v>
      </c>
      <c r="N336" s="753">
        <v>277.84999999999991</v>
      </c>
    </row>
    <row r="337" spans="1:14" ht="14.4" customHeight="1" x14ac:dyDescent="0.3">
      <c r="A337" s="747" t="s">
        <v>575</v>
      </c>
      <c r="B337" s="748" t="s">
        <v>576</v>
      </c>
      <c r="C337" s="749" t="s">
        <v>596</v>
      </c>
      <c r="D337" s="750" t="s">
        <v>597</v>
      </c>
      <c r="E337" s="751">
        <v>50113001</v>
      </c>
      <c r="F337" s="750" t="s">
        <v>608</v>
      </c>
      <c r="G337" s="749" t="s">
        <v>630</v>
      </c>
      <c r="H337" s="749">
        <v>849578</v>
      </c>
      <c r="I337" s="749">
        <v>149480</v>
      </c>
      <c r="J337" s="749" t="s">
        <v>1068</v>
      </c>
      <c r="K337" s="749" t="s">
        <v>1070</v>
      </c>
      <c r="L337" s="752">
        <v>70.039999999999992</v>
      </c>
      <c r="M337" s="752">
        <v>1</v>
      </c>
      <c r="N337" s="753">
        <v>70.039999999999992</v>
      </c>
    </row>
    <row r="338" spans="1:14" ht="14.4" customHeight="1" x14ac:dyDescent="0.3">
      <c r="A338" s="747" t="s">
        <v>575</v>
      </c>
      <c r="B338" s="748" t="s">
        <v>576</v>
      </c>
      <c r="C338" s="749" t="s">
        <v>596</v>
      </c>
      <c r="D338" s="750" t="s">
        <v>597</v>
      </c>
      <c r="E338" s="751">
        <v>50113013</v>
      </c>
      <c r="F338" s="750" t="s">
        <v>824</v>
      </c>
      <c r="G338" s="749" t="s">
        <v>630</v>
      </c>
      <c r="H338" s="749">
        <v>185525</v>
      </c>
      <c r="I338" s="749">
        <v>85525</v>
      </c>
      <c r="J338" s="749" t="s">
        <v>1071</v>
      </c>
      <c r="K338" s="749" t="s">
        <v>1072</v>
      </c>
      <c r="L338" s="752">
        <v>111.32</v>
      </c>
      <c r="M338" s="752">
        <v>2</v>
      </c>
      <c r="N338" s="753">
        <v>222.64</v>
      </c>
    </row>
    <row r="339" spans="1:14" ht="14.4" customHeight="1" x14ac:dyDescent="0.3">
      <c r="A339" s="747" t="s">
        <v>575</v>
      </c>
      <c r="B339" s="748" t="s">
        <v>576</v>
      </c>
      <c r="C339" s="749" t="s">
        <v>596</v>
      </c>
      <c r="D339" s="750" t="s">
        <v>597</v>
      </c>
      <c r="E339" s="751">
        <v>50113013</v>
      </c>
      <c r="F339" s="750" t="s">
        <v>824</v>
      </c>
      <c r="G339" s="749" t="s">
        <v>609</v>
      </c>
      <c r="H339" s="749">
        <v>172972</v>
      </c>
      <c r="I339" s="749">
        <v>72972</v>
      </c>
      <c r="J339" s="749" t="s">
        <v>825</v>
      </c>
      <c r="K339" s="749" t="s">
        <v>826</v>
      </c>
      <c r="L339" s="752">
        <v>181.6159090909091</v>
      </c>
      <c r="M339" s="752">
        <v>13.2</v>
      </c>
      <c r="N339" s="753">
        <v>2397.33</v>
      </c>
    </row>
    <row r="340" spans="1:14" ht="14.4" customHeight="1" x14ac:dyDescent="0.3">
      <c r="A340" s="747" t="s">
        <v>575</v>
      </c>
      <c r="B340" s="748" t="s">
        <v>576</v>
      </c>
      <c r="C340" s="749" t="s">
        <v>596</v>
      </c>
      <c r="D340" s="750" t="s">
        <v>597</v>
      </c>
      <c r="E340" s="751">
        <v>50113013</v>
      </c>
      <c r="F340" s="750" t="s">
        <v>824</v>
      </c>
      <c r="G340" s="749" t="s">
        <v>630</v>
      </c>
      <c r="H340" s="749">
        <v>105951</v>
      </c>
      <c r="I340" s="749">
        <v>5951</v>
      </c>
      <c r="J340" s="749" t="s">
        <v>827</v>
      </c>
      <c r="K340" s="749" t="s">
        <v>828</v>
      </c>
      <c r="L340" s="752">
        <v>114.93000000000002</v>
      </c>
      <c r="M340" s="752">
        <v>1</v>
      </c>
      <c r="N340" s="753">
        <v>114.93000000000002</v>
      </c>
    </row>
    <row r="341" spans="1:14" ht="14.4" customHeight="1" x14ac:dyDescent="0.3">
      <c r="A341" s="747" t="s">
        <v>575</v>
      </c>
      <c r="B341" s="748" t="s">
        <v>576</v>
      </c>
      <c r="C341" s="749" t="s">
        <v>596</v>
      </c>
      <c r="D341" s="750" t="s">
        <v>597</v>
      </c>
      <c r="E341" s="751">
        <v>50113013</v>
      </c>
      <c r="F341" s="750" t="s">
        <v>824</v>
      </c>
      <c r="G341" s="749" t="s">
        <v>630</v>
      </c>
      <c r="H341" s="749">
        <v>183812</v>
      </c>
      <c r="I341" s="749">
        <v>183812</v>
      </c>
      <c r="J341" s="749" t="s">
        <v>1073</v>
      </c>
      <c r="K341" s="749" t="s">
        <v>1074</v>
      </c>
      <c r="L341" s="752">
        <v>539.54000000000008</v>
      </c>
      <c r="M341" s="752">
        <v>2.5</v>
      </c>
      <c r="N341" s="753">
        <v>1348.8500000000001</v>
      </c>
    </row>
    <row r="342" spans="1:14" ht="14.4" customHeight="1" x14ac:dyDescent="0.3">
      <c r="A342" s="747" t="s">
        <v>575</v>
      </c>
      <c r="B342" s="748" t="s">
        <v>576</v>
      </c>
      <c r="C342" s="749" t="s">
        <v>596</v>
      </c>
      <c r="D342" s="750" t="s">
        <v>597</v>
      </c>
      <c r="E342" s="751">
        <v>50113013</v>
      </c>
      <c r="F342" s="750" t="s">
        <v>824</v>
      </c>
      <c r="G342" s="749" t="s">
        <v>609</v>
      </c>
      <c r="H342" s="749">
        <v>164831</v>
      </c>
      <c r="I342" s="749">
        <v>64831</v>
      </c>
      <c r="J342" s="749" t="s">
        <v>829</v>
      </c>
      <c r="K342" s="749" t="s">
        <v>830</v>
      </c>
      <c r="L342" s="752">
        <v>198.87999999999914</v>
      </c>
      <c r="M342" s="752">
        <v>29.300000000000082</v>
      </c>
      <c r="N342" s="753">
        <v>5827.1839999999911</v>
      </c>
    </row>
    <row r="343" spans="1:14" ht="14.4" customHeight="1" x14ac:dyDescent="0.3">
      <c r="A343" s="747" t="s">
        <v>575</v>
      </c>
      <c r="B343" s="748" t="s">
        <v>576</v>
      </c>
      <c r="C343" s="749" t="s">
        <v>596</v>
      </c>
      <c r="D343" s="750" t="s">
        <v>597</v>
      </c>
      <c r="E343" s="751">
        <v>50113013</v>
      </c>
      <c r="F343" s="750" t="s">
        <v>824</v>
      </c>
      <c r="G343" s="749" t="s">
        <v>609</v>
      </c>
      <c r="H343" s="749">
        <v>164835</v>
      </c>
      <c r="I343" s="749">
        <v>64835</v>
      </c>
      <c r="J343" s="749" t="s">
        <v>1075</v>
      </c>
      <c r="K343" s="749" t="s">
        <v>1076</v>
      </c>
      <c r="L343" s="752">
        <v>143.66</v>
      </c>
      <c r="M343" s="752">
        <v>0.3</v>
      </c>
      <c r="N343" s="753">
        <v>43.097999999999999</v>
      </c>
    </row>
    <row r="344" spans="1:14" ht="14.4" customHeight="1" x14ac:dyDescent="0.3">
      <c r="A344" s="747" t="s">
        <v>575</v>
      </c>
      <c r="B344" s="748" t="s">
        <v>576</v>
      </c>
      <c r="C344" s="749" t="s">
        <v>596</v>
      </c>
      <c r="D344" s="750" t="s">
        <v>597</v>
      </c>
      <c r="E344" s="751">
        <v>50113013</v>
      </c>
      <c r="F344" s="750" t="s">
        <v>824</v>
      </c>
      <c r="G344" s="749" t="s">
        <v>577</v>
      </c>
      <c r="H344" s="749">
        <v>203855</v>
      </c>
      <c r="I344" s="749">
        <v>203855</v>
      </c>
      <c r="J344" s="749" t="s">
        <v>833</v>
      </c>
      <c r="K344" s="749" t="s">
        <v>834</v>
      </c>
      <c r="L344" s="752">
        <v>316.03000000000003</v>
      </c>
      <c r="M344" s="752">
        <v>7.3</v>
      </c>
      <c r="N344" s="753">
        <v>2307.0190000000002</v>
      </c>
    </row>
    <row r="345" spans="1:14" ht="14.4" customHeight="1" x14ac:dyDescent="0.3">
      <c r="A345" s="747" t="s">
        <v>575</v>
      </c>
      <c r="B345" s="748" t="s">
        <v>576</v>
      </c>
      <c r="C345" s="749" t="s">
        <v>596</v>
      </c>
      <c r="D345" s="750" t="s">
        <v>597</v>
      </c>
      <c r="E345" s="751">
        <v>50113013</v>
      </c>
      <c r="F345" s="750" t="s">
        <v>824</v>
      </c>
      <c r="G345" s="749" t="s">
        <v>609</v>
      </c>
      <c r="H345" s="749">
        <v>151458</v>
      </c>
      <c r="I345" s="749">
        <v>151458</v>
      </c>
      <c r="J345" s="749" t="s">
        <v>837</v>
      </c>
      <c r="K345" s="749" t="s">
        <v>838</v>
      </c>
      <c r="L345" s="752">
        <v>217.80000000000038</v>
      </c>
      <c r="M345" s="752">
        <v>18.099999999999998</v>
      </c>
      <c r="N345" s="753">
        <v>3942.1800000000067</v>
      </c>
    </row>
    <row r="346" spans="1:14" ht="14.4" customHeight="1" x14ac:dyDescent="0.3">
      <c r="A346" s="747" t="s">
        <v>575</v>
      </c>
      <c r="B346" s="748" t="s">
        <v>576</v>
      </c>
      <c r="C346" s="749" t="s">
        <v>596</v>
      </c>
      <c r="D346" s="750" t="s">
        <v>597</v>
      </c>
      <c r="E346" s="751">
        <v>50113013</v>
      </c>
      <c r="F346" s="750" t="s">
        <v>824</v>
      </c>
      <c r="G346" s="749" t="s">
        <v>609</v>
      </c>
      <c r="H346" s="749">
        <v>196039</v>
      </c>
      <c r="I346" s="749">
        <v>96039</v>
      </c>
      <c r="J346" s="749" t="s">
        <v>1077</v>
      </c>
      <c r="K346" s="749" t="s">
        <v>1078</v>
      </c>
      <c r="L346" s="752">
        <v>82.9</v>
      </c>
      <c r="M346" s="752">
        <v>1</v>
      </c>
      <c r="N346" s="753">
        <v>82.9</v>
      </c>
    </row>
    <row r="347" spans="1:14" ht="14.4" customHeight="1" x14ac:dyDescent="0.3">
      <c r="A347" s="747" t="s">
        <v>575</v>
      </c>
      <c r="B347" s="748" t="s">
        <v>576</v>
      </c>
      <c r="C347" s="749" t="s">
        <v>596</v>
      </c>
      <c r="D347" s="750" t="s">
        <v>597</v>
      </c>
      <c r="E347" s="751">
        <v>50113013</v>
      </c>
      <c r="F347" s="750" t="s">
        <v>824</v>
      </c>
      <c r="G347" s="749" t="s">
        <v>630</v>
      </c>
      <c r="H347" s="749">
        <v>849655</v>
      </c>
      <c r="I347" s="749">
        <v>129836</v>
      </c>
      <c r="J347" s="749" t="s">
        <v>841</v>
      </c>
      <c r="K347" s="749" t="s">
        <v>842</v>
      </c>
      <c r="L347" s="752">
        <v>263.56379310344818</v>
      </c>
      <c r="M347" s="752">
        <v>5.7999999999999945</v>
      </c>
      <c r="N347" s="753">
        <v>1528.669999999998</v>
      </c>
    </row>
    <row r="348" spans="1:14" ht="14.4" customHeight="1" x14ac:dyDescent="0.3">
      <c r="A348" s="747" t="s">
        <v>575</v>
      </c>
      <c r="B348" s="748" t="s">
        <v>576</v>
      </c>
      <c r="C348" s="749" t="s">
        <v>596</v>
      </c>
      <c r="D348" s="750" t="s">
        <v>597</v>
      </c>
      <c r="E348" s="751">
        <v>50113013</v>
      </c>
      <c r="F348" s="750" t="s">
        <v>824</v>
      </c>
      <c r="G348" s="749" t="s">
        <v>609</v>
      </c>
      <c r="H348" s="749">
        <v>175023</v>
      </c>
      <c r="I348" s="749">
        <v>75023</v>
      </c>
      <c r="J348" s="749" t="s">
        <v>1079</v>
      </c>
      <c r="K348" s="749" t="s">
        <v>1080</v>
      </c>
      <c r="L348" s="752">
        <v>61.049999999999962</v>
      </c>
      <c r="M348" s="752">
        <v>1</v>
      </c>
      <c r="N348" s="753">
        <v>61.049999999999962</v>
      </c>
    </row>
    <row r="349" spans="1:14" ht="14.4" customHeight="1" x14ac:dyDescent="0.3">
      <c r="A349" s="747" t="s">
        <v>575</v>
      </c>
      <c r="B349" s="748" t="s">
        <v>576</v>
      </c>
      <c r="C349" s="749" t="s">
        <v>596</v>
      </c>
      <c r="D349" s="750" t="s">
        <v>597</v>
      </c>
      <c r="E349" s="751">
        <v>50113013</v>
      </c>
      <c r="F349" s="750" t="s">
        <v>824</v>
      </c>
      <c r="G349" s="749" t="s">
        <v>609</v>
      </c>
      <c r="H349" s="749">
        <v>844576</v>
      </c>
      <c r="I349" s="749">
        <v>100339</v>
      </c>
      <c r="J349" s="749" t="s">
        <v>844</v>
      </c>
      <c r="K349" s="749" t="s">
        <v>845</v>
      </c>
      <c r="L349" s="752">
        <v>97.61</v>
      </c>
      <c r="M349" s="752">
        <v>4</v>
      </c>
      <c r="N349" s="753">
        <v>390.44</v>
      </c>
    </row>
    <row r="350" spans="1:14" ht="14.4" customHeight="1" x14ac:dyDescent="0.3">
      <c r="A350" s="747" t="s">
        <v>575</v>
      </c>
      <c r="B350" s="748" t="s">
        <v>576</v>
      </c>
      <c r="C350" s="749" t="s">
        <v>596</v>
      </c>
      <c r="D350" s="750" t="s">
        <v>597</v>
      </c>
      <c r="E350" s="751">
        <v>50113013</v>
      </c>
      <c r="F350" s="750" t="s">
        <v>824</v>
      </c>
      <c r="G350" s="749" t="s">
        <v>609</v>
      </c>
      <c r="H350" s="749">
        <v>96414</v>
      </c>
      <c r="I350" s="749">
        <v>96414</v>
      </c>
      <c r="J350" s="749" t="s">
        <v>1081</v>
      </c>
      <c r="K350" s="749" t="s">
        <v>1082</v>
      </c>
      <c r="L350" s="752">
        <v>57.989999999999995</v>
      </c>
      <c r="M350" s="752">
        <v>1</v>
      </c>
      <c r="N350" s="753">
        <v>57.989999999999995</v>
      </c>
    </row>
    <row r="351" spans="1:14" ht="14.4" customHeight="1" x14ac:dyDescent="0.3">
      <c r="A351" s="747" t="s">
        <v>575</v>
      </c>
      <c r="B351" s="748" t="s">
        <v>576</v>
      </c>
      <c r="C351" s="749" t="s">
        <v>596</v>
      </c>
      <c r="D351" s="750" t="s">
        <v>597</v>
      </c>
      <c r="E351" s="751">
        <v>50113013</v>
      </c>
      <c r="F351" s="750" t="s">
        <v>824</v>
      </c>
      <c r="G351" s="749" t="s">
        <v>609</v>
      </c>
      <c r="H351" s="749">
        <v>216199</v>
      </c>
      <c r="I351" s="749">
        <v>216199</v>
      </c>
      <c r="J351" s="749" t="s">
        <v>1083</v>
      </c>
      <c r="K351" s="749" t="s">
        <v>1084</v>
      </c>
      <c r="L351" s="752">
        <v>99.910000000000039</v>
      </c>
      <c r="M351" s="752">
        <v>1</v>
      </c>
      <c r="N351" s="753">
        <v>99.910000000000039</v>
      </c>
    </row>
    <row r="352" spans="1:14" ht="14.4" customHeight="1" x14ac:dyDescent="0.3">
      <c r="A352" s="747" t="s">
        <v>575</v>
      </c>
      <c r="B352" s="748" t="s">
        <v>576</v>
      </c>
      <c r="C352" s="749" t="s">
        <v>596</v>
      </c>
      <c r="D352" s="750" t="s">
        <v>597</v>
      </c>
      <c r="E352" s="751">
        <v>50113013</v>
      </c>
      <c r="F352" s="750" t="s">
        <v>824</v>
      </c>
      <c r="G352" s="749" t="s">
        <v>609</v>
      </c>
      <c r="H352" s="749">
        <v>216183</v>
      </c>
      <c r="I352" s="749">
        <v>216183</v>
      </c>
      <c r="J352" s="749" t="s">
        <v>1085</v>
      </c>
      <c r="K352" s="749" t="s">
        <v>1086</v>
      </c>
      <c r="L352" s="752">
        <v>251.16</v>
      </c>
      <c r="M352" s="752">
        <v>10</v>
      </c>
      <c r="N352" s="753">
        <v>2511.6</v>
      </c>
    </row>
    <row r="353" spans="1:14" ht="14.4" customHeight="1" x14ac:dyDescent="0.3">
      <c r="A353" s="747" t="s">
        <v>575</v>
      </c>
      <c r="B353" s="748" t="s">
        <v>576</v>
      </c>
      <c r="C353" s="749" t="s">
        <v>596</v>
      </c>
      <c r="D353" s="750" t="s">
        <v>597</v>
      </c>
      <c r="E353" s="751">
        <v>50113013</v>
      </c>
      <c r="F353" s="750" t="s">
        <v>824</v>
      </c>
      <c r="G353" s="749" t="s">
        <v>630</v>
      </c>
      <c r="H353" s="749">
        <v>197699</v>
      </c>
      <c r="I353" s="749">
        <v>197699</v>
      </c>
      <c r="J353" s="749" t="s">
        <v>1087</v>
      </c>
      <c r="K353" s="749" t="s">
        <v>1088</v>
      </c>
      <c r="L353" s="752">
        <v>6649.83</v>
      </c>
      <c r="M353" s="752">
        <v>5</v>
      </c>
      <c r="N353" s="753">
        <v>33249.15</v>
      </c>
    </row>
    <row r="354" spans="1:14" ht="14.4" customHeight="1" x14ac:dyDescent="0.3">
      <c r="A354" s="747" t="s">
        <v>575</v>
      </c>
      <c r="B354" s="748" t="s">
        <v>576</v>
      </c>
      <c r="C354" s="749" t="s">
        <v>596</v>
      </c>
      <c r="D354" s="750" t="s">
        <v>597</v>
      </c>
      <c r="E354" s="751">
        <v>50113013</v>
      </c>
      <c r="F354" s="750" t="s">
        <v>824</v>
      </c>
      <c r="G354" s="749" t="s">
        <v>630</v>
      </c>
      <c r="H354" s="749">
        <v>197000</v>
      </c>
      <c r="I354" s="749">
        <v>97000</v>
      </c>
      <c r="J354" s="749" t="s">
        <v>1089</v>
      </c>
      <c r="K354" s="749" t="s">
        <v>1090</v>
      </c>
      <c r="L354" s="752">
        <v>29.37</v>
      </c>
      <c r="M354" s="752">
        <v>33</v>
      </c>
      <c r="N354" s="753">
        <v>969.21</v>
      </c>
    </row>
    <row r="355" spans="1:14" ht="14.4" customHeight="1" x14ac:dyDescent="0.3">
      <c r="A355" s="747" t="s">
        <v>575</v>
      </c>
      <c r="B355" s="748" t="s">
        <v>576</v>
      </c>
      <c r="C355" s="749" t="s">
        <v>596</v>
      </c>
      <c r="D355" s="750" t="s">
        <v>597</v>
      </c>
      <c r="E355" s="751">
        <v>50113013</v>
      </c>
      <c r="F355" s="750" t="s">
        <v>824</v>
      </c>
      <c r="G355" s="749" t="s">
        <v>609</v>
      </c>
      <c r="H355" s="749">
        <v>155636</v>
      </c>
      <c r="I355" s="749">
        <v>55636</v>
      </c>
      <c r="J355" s="749" t="s">
        <v>1091</v>
      </c>
      <c r="K355" s="749" t="s">
        <v>1092</v>
      </c>
      <c r="L355" s="752">
        <v>52.67</v>
      </c>
      <c r="M355" s="752">
        <v>2</v>
      </c>
      <c r="N355" s="753">
        <v>105.34</v>
      </c>
    </row>
    <row r="356" spans="1:14" ht="14.4" customHeight="1" x14ac:dyDescent="0.3">
      <c r="A356" s="747" t="s">
        <v>575</v>
      </c>
      <c r="B356" s="748" t="s">
        <v>576</v>
      </c>
      <c r="C356" s="749" t="s">
        <v>596</v>
      </c>
      <c r="D356" s="750" t="s">
        <v>597</v>
      </c>
      <c r="E356" s="751">
        <v>50113013</v>
      </c>
      <c r="F356" s="750" t="s">
        <v>824</v>
      </c>
      <c r="G356" s="749" t="s">
        <v>577</v>
      </c>
      <c r="H356" s="749">
        <v>201030</v>
      </c>
      <c r="I356" s="749">
        <v>201030</v>
      </c>
      <c r="J356" s="749" t="s">
        <v>853</v>
      </c>
      <c r="K356" s="749" t="s">
        <v>854</v>
      </c>
      <c r="L356" s="752">
        <v>26.61</v>
      </c>
      <c r="M356" s="752">
        <v>107</v>
      </c>
      <c r="N356" s="753">
        <v>2847.27</v>
      </c>
    </row>
    <row r="357" spans="1:14" ht="14.4" customHeight="1" x14ac:dyDescent="0.3">
      <c r="A357" s="747" t="s">
        <v>575</v>
      </c>
      <c r="B357" s="748" t="s">
        <v>576</v>
      </c>
      <c r="C357" s="749" t="s">
        <v>596</v>
      </c>
      <c r="D357" s="750" t="s">
        <v>597</v>
      </c>
      <c r="E357" s="751">
        <v>50113013</v>
      </c>
      <c r="F357" s="750" t="s">
        <v>824</v>
      </c>
      <c r="G357" s="749" t="s">
        <v>609</v>
      </c>
      <c r="H357" s="749">
        <v>116600</v>
      </c>
      <c r="I357" s="749">
        <v>16600</v>
      </c>
      <c r="J357" s="749" t="s">
        <v>855</v>
      </c>
      <c r="K357" s="749" t="s">
        <v>856</v>
      </c>
      <c r="L357" s="752">
        <v>23.56</v>
      </c>
      <c r="M357" s="752">
        <v>60</v>
      </c>
      <c r="N357" s="753">
        <v>1413.6</v>
      </c>
    </row>
    <row r="358" spans="1:14" ht="14.4" customHeight="1" x14ac:dyDescent="0.3">
      <c r="A358" s="747" t="s">
        <v>575</v>
      </c>
      <c r="B358" s="748" t="s">
        <v>576</v>
      </c>
      <c r="C358" s="749" t="s">
        <v>596</v>
      </c>
      <c r="D358" s="750" t="s">
        <v>597</v>
      </c>
      <c r="E358" s="751">
        <v>50113013</v>
      </c>
      <c r="F358" s="750" t="s">
        <v>824</v>
      </c>
      <c r="G358" s="749" t="s">
        <v>609</v>
      </c>
      <c r="H358" s="749">
        <v>117149</v>
      </c>
      <c r="I358" s="749">
        <v>17149</v>
      </c>
      <c r="J358" s="749" t="s">
        <v>855</v>
      </c>
      <c r="K358" s="749" t="s">
        <v>857</v>
      </c>
      <c r="L358" s="752">
        <v>163.33000000000001</v>
      </c>
      <c r="M358" s="752">
        <v>1</v>
      </c>
      <c r="N358" s="753">
        <v>163.33000000000001</v>
      </c>
    </row>
    <row r="359" spans="1:14" ht="14.4" customHeight="1" x14ac:dyDescent="0.3">
      <c r="A359" s="747" t="s">
        <v>575</v>
      </c>
      <c r="B359" s="748" t="s">
        <v>576</v>
      </c>
      <c r="C359" s="749" t="s">
        <v>596</v>
      </c>
      <c r="D359" s="750" t="s">
        <v>597</v>
      </c>
      <c r="E359" s="751">
        <v>50113013</v>
      </c>
      <c r="F359" s="750" t="s">
        <v>824</v>
      </c>
      <c r="G359" s="749" t="s">
        <v>630</v>
      </c>
      <c r="H359" s="749">
        <v>166269</v>
      </c>
      <c r="I359" s="749">
        <v>166269</v>
      </c>
      <c r="J359" s="749" t="s">
        <v>1093</v>
      </c>
      <c r="K359" s="749" t="s">
        <v>1094</v>
      </c>
      <c r="L359" s="752">
        <v>54.221666666666671</v>
      </c>
      <c r="M359" s="752">
        <v>24</v>
      </c>
      <c r="N359" s="753">
        <v>1301.3200000000002</v>
      </c>
    </row>
    <row r="360" spans="1:14" ht="14.4" customHeight="1" x14ac:dyDescent="0.3">
      <c r="A360" s="747" t="s">
        <v>575</v>
      </c>
      <c r="B360" s="748" t="s">
        <v>576</v>
      </c>
      <c r="C360" s="749" t="s">
        <v>596</v>
      </c>
      <c r="D360" s="750" t="s">
        <v>597</v>
      </c>
      <c r="E360" s="751">
        <v>50113013</v>
      </c>
      <c r="F360" s="750" t="s">
        <v>824</v>
      </c>
      <c r="G360" s="749" t="s">
        <v>630</v>
      </c>
      <c r="H360" s="749">
        <v>118547</v>
      </c>
      <c r="I360" s="749">
        <v>18547</v>
      </c>
      <c r="J360" s="749" t="s">
        <v>858</v>
      </c>
      <c r="K360" s="749" t="s">
        <v>859</v>
      </c>
      <c r="L360" s="752">
        <v>123.43222222222224</v>
      </c>
      <c r="M360" s="752">
        <v>9</v>
      </c>
      <c r="N360" s="753">
        <v>1110.8900000000001</v>
      </c>
    </row>
    <row r="361" spans="1:14" ht="14.4" customHeight="1" x14ac:dyDescent="0.3">
      <c r="A361" s="747" t="s">
        <v>575</v>
      </c>
      <c r="B361" s="748" t="s">
        <v>576</v>
      </c>
      <c r="C361" s="749" t="s">
        <v>596</v>
      </c>
      <c r="D361" s="750" t="s">
        <v>597</v>
      </c>
      <c r="E361" s="751">
        <v>50113013</v>
      </c>
      <c r="F361" s="750" t="s">
        <v>824</v>
      </c>
      <c r="G361" s="749" t="s">
        <v>577</v>
      </c>
      <c r="H361" s="749">
        <v>147727</v>
      </c>
      <c r="I361" s="749">
        <v>47727</v>
      </c>
      <c r="J361" s="749" t="s">
        <v>1095</v>
      </c>
      <c r="K361" s="749" t="s">
        <v>1096</v>
      </c>
      <c r="L361" s="752">
        <v>127.0757142857143</v>
      </c>
      <c r="M361" s="752">
        <v>7</v>
      </c>
      <c r="N361" s="753">
        <v>889.53000000000009</v>
      </c>
    </row>
    <row r="362" spans="1:14" ht="14.4" customHeight="1" x14ac:dyDescent="0.3">
      <c r="A362" s="747" t="s">
        <v>575</v>
      </c>
      <c r="B362" s="748" t="s">
        <v>576</v>
      </c>
      <c r="C362" s="749" t="s">
        <v>599</v>
      </c>
      <c r="D362" s="750" t="s">
        <v>600</v>
      </c>
      <c r="E362" s="751">
        <v>50113001</v>
      </c>
      <c r="F362" s="750" t="s">
        <v>608</v>
      </c>
      <c r="G362" s="749" t="s">
        <v>609</v>
      </c>
      <c r="H362" s="749">
        <v>162316</v>
      </c>
      <c r="I362" s="749">
        <v>62316</v>
      </c>
      <c r="J362" s="749" t="s">
        <v>632</v>
      </c>
      <c r="K362" s="749" t="s">
        <v>891</v>
      </c>
      <c r="L362" s="752">
        <v>150.48999999999998</v>
      </c>
      <c r="M362" s="752">
        <v>1</v>
      </c>
      <c r="N362" s="753">
        <v>150.48999999999998</v>
      </c>
    </row>
    <row r="363" spans="1:14" ht="14.4" customHeight="1" x14ac:dyDescent="0.3">
      <c r="A363" s="747" t="s">
        <v>575</v>
      </c>
      <c r="B363" s="748" t="s">
        <v>576</v>
      </c>
      <c r="C363" s="749" t="s">
        <v>599</v>
      </c>
      <c r="D363" s="750" t="s">
        <v>600</v>
      </c>
      <c r="E363" s="751">
        <v>50113001</v>
      </c>
      <c r="F363" s="750" t="s">
        <v>608</v>
      </c>
      <c r="G363" s="749" t="s">
        <v>609</v>
      </c>
      <c r="H363" s="749">
        <v>192143</v>
      </c>
      <c r="I363" s="749">
        <v>192143</v>
      </c>
      <c r="J363" s="749" t="s">
        <v>1097</v>
      </c>
      <c r="K363" s="749" t="s">
        <v>1098</v>
      </c>
      <c r="L363" s="752">
        <v>215.83666666666662</v>
      </c>
      <c r="M363" s="752">
        <v>6</v>
      </c>
      <c r="N363" s="753">
        <v>1295.0199999999998</v>
      </c>
    </row>
    <row r="364" spans="1:14" ht="14.4" customHeight="1" x14ac:dyDescent="0.3">
      <c r="A364" s="747" t="s">
        <v>575</v>
      </c>
      <c r="B364" s="748" t="s">
        <v>576</v>
      </c>
      <c r="C364" s="749" t="s">
        <v>599</v>
      </c>
      <c r="D364" s="750" t="s">
        <v>600</v>
      </c>
      <c r="E364" s="751">
        <v>50113001</v>
      </c>
      <c r="F364" s="750" t="s">
        <v>608</v>
      </c>
      <c r="G364" s="749" t="s">
        <v>609</v>
      </c>
      <c r="H364" s="749">
        <v>841544</v>
      </c>
      <c r="I364" s="749">
        <v>0</v>
      </c>
      <c r="J364" s="749" t="s">
        <v>1099</v>
      </c>
      <c r="K364" s="749" t="s">
        <v>577</v>
      </c>
      <c r="L364" s="752">
        <v>90.757706518977869</v>
      </c>
      <c r="M364" s="752">
        <v>2</v>
      </c>
      <c r="N364" s="753">
        <v>181.51541303795574</v>
      </c>
    </row>
    <row r="365" spans="1:14" ht="14.4" customHeight="1" x14ac:dyDescent="0.3">
      <c r="A365" s="747" t="s">
        <v>575</v>
      </c>
      <c r="B365" s="748" t="s">
        <v>576</v>
      </c>
      <c r="C365" s="749" t="s">
        <v>599</v>
      </c>
      <c r="D365" s="750" t="s">
        <v>600</v>
      </c>
      <c r="E365" s="751">
        <v>50113001</v>
      </c>
      <c r="F365" s="750" t="s">
        <v>608</v>
      </c>
      <c r="G365" s="749" t="s">
        <v>609</v>
      </c>
      <c r="H365" s="749">
        <v>102439</v>
      </c>
      <c r="I365" s="749">
        <v>2439</v>
      </c>
      <c r="J365" s="749" t="s">
        <v>1100</v>
      </c>
      <c r="K365" s="749" t="s">
        <v>1101</v>
      </c>
      <c r="L365" s="752">
        <v>285.08000000000004</v>
      </c>
      <c r="M365" s="752">
        <v>2</v>
      </c>
      <c r="N365" s="753">
        <v>570.16000000000008</v>
      </c>
    </row>
    <row r="366" spans="1:14" ht="14.4" customHeight="1" x14ac:dyDescent="0.3">
      <c r="A366" s="747" t="s">
        <v>575</v>
      </c>
      <c r="B366" s="748" t="s">
        <v>576</v>
      </c>
      <c r="C366" s="749" t="s">
        <v>599</v>
      </c>
      <c r="D366" s="750" t="s">
        <v>600</v>
      </c>
      <c r="E366" s="751">
        <v>50113001</v>
      </c>
      <c r="F366" s="750" t="s">
        <v>608</v>
      </c>
      <c r="G366" s="749" t="s">
        <v>630</v>
      </c>
      <c r="H366" s="749">
        <v>155823</v>
      </c>
      <c r="I366" s="749">
        <v>55823</v>
      </c>
      <c r="J366" s="749" t="s">
        <v>758</v>
      </c>
      <c r="K366" s="749" t="s">
        <v>760</v>
      </c>
      <c r="L366" s="752">
        <v>44.59</v>
      </c>
      <c r="M366" s="752">
        <v>1</v>
      </c>
      <c r="N366" s="753">
        <v>44.59</v>
      </c>
    </row>
    <row r="367" spans="1:14" ht="14.4" customHeight="1" x14ac:dyDescent="0.3">
      <c r="A367" s="747" t="s">
        <v>575</v>
      </c>
      <c r="B367" s="748" t="s">
        <v>576</v>
      </c>
      <c r="C367" s="749" t="s">
        <v>599</v>
      </c>
      <c r="D367" s="750" t="s">
        <v>600</v>
      </c>
      <c r="E367" s="751">
        <v>50113001</v>
      </c>
      <c r="F367" s="750" t="s">
        <v>608</v>
      </c>
      <c r="G367" s="749" t="s">
        <v>609</v>
      </c>
      <c r="H367" s="749">
        <v>155911</v>
      </c>
      <c r="I367" s="749">
        <v>55911</v>
      </c>
      <c r="J367" s="749" t="s">
        <v>774</v>
      </c>
      <c r="K367" s="749" t="s">
        <v>775</v>
      </c>
      <c r="L367" s="752">
        <v>35.484999999999999</v>
      </c>
      <c r="M367" s="752">
        <v>2</v>
      </c>
      <c r="N367" s="753">
        <v>70.97</v>
      </c>
    </row>
    <row r="368" spans="1:14" ht="14.4" customHeight="1" x14ac:dyDescent="0.3">
      <c r="A368" s="747" t="s">
        <v>575</v>
      </c>
      <c r="B368" s="748" t="s">
        <v>576</v>
      </c>
      <c r="C368" s="749" t="s">
        <v>599</v>
      </c>
      <c r="D368" s="750" t="s">
        <v>600</v>
      </c>
      <c r="E368" s="751">
        <v>50113017</v>
      </c>
      <c r="F368" s="750" t="s">
        <v>1102</v>
      </c>
      <c r="G368" s="749" t="s">
        <v>609</v>
      </c>
      <c r="H368" s="749">
        <v>999999</v>
      </c>
      <c r="I368" s="749">
        <v>9999999</v>
      </c>
      <c r="J368" s="749" t="s">
        <v>1103</v>
      </c>
      <c r="K368" s="749" t="s">
        <v>577</v>
      </c>
      <c r="L368" s="752">
        <v>2750.59</v>
      </c>
      <c r="M368" s="752">
        <v>31</v>
      </c>
      <c r="N368" s="753">
        <v>85268.290000000008</v>
      </c>
    </row>
    <row r="369" spans="1:14" ht="14.4" customHeight="1" x14ac:dyDescent="0.3">
      <c r="A369" s="747" t="s">
        <v>575</v>
      </c>
      <c r="B369" s="748" t="s">
        <v>576</v>
      </c>
      <c r="C369" s="749" t="s">
        <v>602</v>
      </c>
      <c r="D369" s="750" t="s">
        <v>603</v>
      </c>
      <c r="E369" s="751">
        <v>50113001</v>
      </c>
      <c r="F369" s="750" t="s">
        <v>608</v>
      </c>
      <c r="G369" s="749" t="s">
        <v>609</v>
      </c>
      <c r="H369" s="749">
        <v>846758</v>
      </c>
      <c r="I369" s="749">
        <v>103387</v>
      </c>
      <c r="J369" s="749" t="s">
        <v>1104</v>
      </c>
      <c r="K369" s="749" t="s">
        <v>1105</v>
      </c>
      <c r="L369" s="752">
        <v>72.598571428571418</v>
      </c>
      <c r="M369" s="752">
        <v>7</v>
      </c>
      <c r="N369" s="753">
        <v>508.18999999999994</v>
      </c>
    </row>
    <row r="370" spans="1:14" ht="14.4" customHeight="1" x14ac:dyDescent="0.3">
      <c r="A370" s="747" t="s">
        <v>575</v>
      </c>
      <c r="B370" s="748" t="s">
        <v>576</v>
      </c>
      <c r="C370" s="749" t="s">
        <v>602</v>
      </c>
      <c r="D370" s="750" t="s">
        <v>603</v>
      </c>
      <c r="E370" s="751">
        <v>50113001</v>
      </c>
      <c r="F370" s="750" t="s">
        <v>608</v>
      </c>
      <c r="G370" s="749" t="s">
        <v>609</v>
      </c>
      <c r="H370" s="749">
        <v>192730</v>
      </c>
      <c r="I370" s="749">
        <v>92730</v>
      </c>
      <c r="J370" s="749" t="s">
        <v>1106</v>
      </c>
      <c r="K370" s="749" t="s">
        <v>1107</v>
      </c>
      <c r="L370" s="752">
        <v>451.31</v>
      </c>
      <c r="M370" s="752">
        <v>1</v>
      </c>
      <c r="N370" s="753">
        <v>451.31</v>
      </c>
    </row>
    <row r="371" spans="1:14" ht="14.4" customHeight="1" x14ac:dyDescent="0.3">
      <c r="A371" s="747" t="s">
        <v>575</v>
      </c>
      <c r="B371" s="748" t="s">
        <v>576</v>
      </c>
      <c r="C371" s="749" t="s">
        <v>602</v>
      </c>
      <c r="D371" s="750" t="s">
        <v>603</v>
      </c>
      <c r="E371" s="751">
        <v>50113001</v>
      </c>
      <c r="F371" s="750" t="s">
        <v>608</v>
      </c>
      <c r="G371" s="749" t="s">
        <v>609</v>
      </c>
      <c r="H371" s="749">
        <v>100362</v>
      </c>
      <c r="I371" s="749">
        <v>362</v>
      </c>
      <c r="J371" s="749" t="s">
        <v>610</v>
      </c>
      <c r="K371" s="749" t="s">
        <v>611</v>
      </c>
      <c r="L371" s="752">
        <v>86.44</v>
      </c>
      <c r="M371" s="752">
        <v>8</v>
      </c>
      <c r="N371" s="753">
        <v>691.52</v>
      </c>
    </row>
    <row r="372" spans="1:14" ht="14.4" customHeight="1" x14ac:dyDescent="0.3">
      <c r="A372" s="747" t="s">
        <v>575</v>
      </c>
      <c r="B372" s="748" t="s">
        <v>576</v>
      </c>
      <c r="C372" s="749" t="s">
        <v>602</v>
      </c>
      <c r="D372" s="750" t="s">
        <v>603</v>
      </c>
      <c r="E372" s="751">
        <v>50113001</v>
      </c>
      <c r="F372" s="750" t="s">
        <v>608</v>
      </c>
      <c r="G372" s="749" t="s">
        <v>609</v>
      </c>
      <c r="H372" s="749">
        <v>202701</v>
      </c>
      <c r="I372" s="749">
        <v>202701</v>
      </c>
      <c r="J372" s="749" t="s">
        <v>613</v>
      </c>
      <c r="K372" s="749" t="s">
        <v>614</v>
      </c>
      <c r="L372" s="752">
        <v>110.84999999999998</v>
      </c>
      <c r="M372" s="752">
        <v>3</v>
      </c>
      <c r="N372" s="753">
        <v>332.54999999999995</v>
      </c>
    </row>
    <row r="373" spans="1:14" ht="14.4" customHeight="1" x14ac:dyDescent="0.3">
      <c r="A373" s="747" t="s">
        <v>575</v>
      </c>
      <c r="B373" s="748" t="s">
        <v>576</v>
      </c>
      <c r="C373" s="749" t="s">
        <v>602</v>
      </c>
      <c r="D373" s="750" t="s">
        <v>603</v>
      </c>
      <c r="E373" s="751">
        <v>50113001</v>
      </c>
      <c r="F373" s="750" t="s">
        <v>608</v>
      </c>
      <c r="G373" s="749" t="s">
        <v>609</v>
      </c>
      <c r="H373" s="749">
        <v>845008</v>
      </c>
      <c r="I373" s="749">
        <v>107806</v>
      </c>
      <c r="J373" s="749" t="s">
        <v>613</v>
      </c>
      <c r="K373" s="749" t="s">
        <v>615</v>
      </c>
      <c r="L373" s="752">
        <v>67.390000000000029</v>
      </c>
      <c r="M373" s="752">
        <v>2</v>
      </c>
      <c r="N373" s="753">
        <v>134.78000000000006</v>
      </c>
    </row>
    <row r="374" spans="1:14" ht="14.4" customHeight="1" x14ac:dyDescent="0.3">
      <c r="A374" s="747" t="s">
        <v>575</v>
      </c>
      <c r="B374" s="748" t="s">
        <v>576</v>
      </c>
      <c r="C374" s="749" t="s">
        <v>602</v>
      </c>
      <c r="D374" s="750" t="s">
        <v>603</v>
      </c>
      <c r="E374" s="751">
        <v>50113001</v>
      </c>
      <c r="F374" s="750" t="s">
        <v>608</v>
      </c>
      <c r="G374" s="749" t="s">
        <v>609</v>
      </c>
      <c r="H374" s="749">
        <v>197513</v>
      </c>
      <c r="I374" s="749">
        <v>97513</v>
      </c>
      <c r="J374" s="749" t="s">
        <v>1108</v>
      </c>
      <c r="K374" s="749" t="s">
        <v>1109</v>
      </c>
      <c r="L374" s="752">
        <v>158.315</v>
      </c>
      <c r="M374" s="752">
        <v>2</v>
      </c>
      <c r="N374" s="753">
        <v>316.63</v>
      </c>
    </row>
    <row r="375" spans="1:14" ht="14.4" customHeight="1" x14ac:dyDescent="0.3">
      <c r="A375" s="747" t="s">
        <v>575</v>
      </c>
      <c r="B375" s="748" t="s">
        <v>576</v>
      </c>
      <c r="C375" s="749" t="s">
        <v>602</v>
      </c>
      <c r="D375" s="750" t="s">
        <v>603</v>
      </c>
      <c r="E375" s="751">
        <v>50113001</v>
      </c>
      <c r="F375" s="750" t="s">
        <v>608</v>
      </c>
      <c r="G375" s="749" t="s">
        <v>609</v>
      </c>
      <c r="H375" s="749">
        <v>176954</v>
      </c>
      <c r="I375" s="749">
        <v>176954</v>
      </c>
      <c r="J375" s="749" t="s">
        <v>869</v>
      </c>
      <c r="K375" s="749" t="s">
        <v>870</v>
      </c>
      <c r="L375" s="752">
        <v>95.402500000000003</v>
      </c>
      <c r="M375" s="752">
        <v>8</v>
      </c>
      <c r="N375" s="753">
        <v>763.22</v>
      </c>
    </row>
    <row r="376" spans="1:14" ht="14.4" customHeight="1" x14ac:dyDescent="0.3">
      <c r="A376" s="747" t="s">
        <v>575</v>
      </c>
      <c r="B376" s="748" t="s">
        <v>576</v>
      </c>
      <c r="C376" s="749" t="s">
        <v>602</v>
      </c>
      <c r="D376" s="750" t="s">
        <v>603</v>
      </c>
      <c r="E376" s="751">
        <v>50113001</v>
      </c>
      <c r="F376" s="750" t="s">
        <v>608</v>
      </c>
      <c r="G376" s="749" t="s">
        <v>609</v>
      </c>
      <c r="H376" s="749">
        <v>167547</v>
      </c>
      <c r="I376" s="749">
        <v>67547</v>
      </c>
      <c r="J376" s="749" t="s">
        <v>616</v>
      </c>
      <c r="K376" s="749" t="s">
        <v>617</v>
      </c>
      <c r="L376" s="752">
        <v>47.063999999999993</v>
      </c>
      <c r="M376" s="752">
        <v>15</v>
      </c>
      <c r="N376" s="753">
        <v>705.95999999999992</v>
      </c>
    </row>
    <row r="377" spans="1:14" ht="14.4" customHeight="1" x14ac:dyDescent="0.3">
      <c r="A377" s="747" t="s">
        <v>575</v>
      </c>
      <c r="B377" s="748" t="s">
        <v>576</v>
      </c>
      <c r="C377" s="749" t="s">
        <v>602</v>
      </c>
      <c r="D377" s="750" t="s">
        <v>603</v>
      </c>
      <c r="E377" s="751">
        <v>50113001</v>
      </c>
      <c r="F377" s="750" t="s">
        <v>608</v>
      </c>
      <c r="G377" s="749" t="s">
        <v>609</v>
      </c>
      <c r="H377" s="749">
        <v>194916</v>
      </c>
      <c r="I377" s="749">
        <v>94916</v>
      </c>
      <c r="J377" s="749" t="s">
        <v>1110</v>
      </c>
      <c r="K377" s="749" t="s">
        <v>1111</v>
      </c>
      <c r="L377" s="752">
        <v>85.454368376898131</v>
      </c>
      <c r="M377" s="752">
        <v>19</v>
      </c>
      <c r="N377" s="753">
        <v>1623.6329991610646</v>
      </c>
    </row>
    <row r="378" spans="1:14" ht="14.4" customHeight="1" x14ac:dyDescent="0.3">
      <c r="A378" s="747" t="s">
        <v>575</v>
      </c>
      <c r="B378" s="748" t="s">
        <v>576</v>
      </c>
      <c r="C378" s="749" t="s">
        <v>602</v>
      </c>
      <c r="D378" s="750" t="s">
        <v>603</v>
      </c>
      <c r="E378" s="751">
        <v>50113001</v>
      </c>
      <c r="F378" s="750" t="s">
        <v>608</v>
      </c>
      <c r="G378" s="749" t="s">
        <v>609</v>
      </c>
      <c r="H378" s="749">
        <v>988727</v>
      </c>
      <c r="I378" s="749">
        <v>192247</v>
      </c>
      <c r="J378" s="749" t="s">
        <v>1112</v>
      </c>
      <c r="K378" s="749" t="s">
        <v>1113</v>
      </c>
      <c r="L378" s="752">
        <v>73.649999999999991</v>
      </c>
      <c r="M378" s="752">
        <v>2</v>
      </c>
      <c r="N378" s="753">
        <v>147.29999999999998</v>
      </c>
    </row>
    <row r="379" spans="1:14" ht="14.4" customHeight="1" x14ac:dyDescent="0.3">
      <c r="A379" s="747" t="s">
        <v>575</v>
      </c>
      <c r="B379" s="748" t="s">
        <v>576</v>
      </c>
      <c r="C379" s="749" t="s">
        <v>602</v>
      </c>
      <c r="D379" s="750" t="s">
        <v>603</v>
      </c>
      <c r="E379" s="751">
        <v>50113001</v>
      </c>
      <c r="F379" s="750" t="s">
        <v>608</v>
      </c>
      <c r="G379" s="749" t="s">
        <v>609</v>
      </c>
      <c r="H379" s="749">
        <v>845369</v>
      </c>
      <c r="I379" s="749">
        <v>107987</v>
      </c>
      <c r="J379" s="749" t="s">
        <v>1114</v>
      </c>
      <c r="K379" s="749" t="s">
        <v>1115</v>
      </c>
      <c r="L379" s="752">
        <v>112.95987907507856</v>
      </c>
      <c r="M379" s="752">
        <v>2</v>
      </c>
      <c r="N379" s="753">
        <v>225.91975815015712</v>
      </c>
    </row>
    <row r="380" spans="1:14" ht="14.4" customHeight="1" x14ac:dyDescent="0.3">
      <c r="A380" s="747" t="s">
        <v>575</v>
      </c>
      <c r="B380" s="748" t="s">
        <v>576</v>
      </c>
      <c r="C380" s="749" t="s">
        <v>602</v>
      </c>
      <c r="D380" s="750" t="s">
        <v>603</v>
      </c>
      <c r="E380" s="751">
        <v>50113001</v>
      </c>
      <c r="F380" s="750" t="s">
        <v>608</v>
      </c>
      <c r="G380" s="749" t="s">
        <v>609</v>
      </c>
      <c r="H380" s="749">
        <v>158668</v>
      </c>
      <c r="I380" s="749">
        <v>158668</v>
      </c>
      <c r="J380" s="749" t="s">
        <v>1116</v>
      </c>
      <c r="K380" s="749" t="s">
        <v>1117</v>
      </c>
      <c r="L380" s="752">
        <v>76.060526315789488</v>
      </c>
      <c r="M380" s="752">
        <v>285</v>
      </c>
      <c r="N380" s="753">
        <v>21677.250000000004</v>
      </c>
    </row>
    <row r="381" spans="1:14" ht="14.4" customHeight="1" x14ac:dyDescent="0.3">
      <c r="A381" s="747" t="s">
        <v>575</v>
      </c>
      <c r="B381" s="748" t="s">
        <v>576</v>
      </c>
      <c r="C381" s="749" t="s">
        <v>602</v>
      </c>
      <c r="D381" s="750" t="s">
        <v>603</v>
      </c>
      <c r="E381" s="751">
        <v>50113001</v>
      </c>
      <c r="F381" s="750" t="s">
        <v>608</v>
      </c>
      <c r="G381" s="749" t="s">
        <v>609</v>
      </c>
      <c r="H381" s="749">
        <v>116551</v>
      </c>
      <c r="I381" s="749">
        <v>16551</v>
      </c>
      <c r="J381" s="749" t="s">
        <v>1118</v>
      </c>
      <c r="K381" s="749" t="s">
        <v>1119</v>
      </c>
      <c r="L381" s="752">
        <v>1050.18</v>
      </c>
      <c r="M381" s="752">
        <v>1</v>
      </c>
      <c r="N381" s="753">
        <v>1050.18</v>
      </c>
    </row>
    <row r="382" spans="1:14" ht="14.4" customHeight="1" x14ac:dyDescent="0.3">
      <c r="A382" s="747" t="s">
        <v>575</v>
      </c>
      <c r="B382" s="748" t="s">
        <v>576</v>
      </c>
      <c r="C382" s="749" t="s">
        <v>602</v>
      </c>
      <c r="D382" s="750" t="s">
        <v>603</v>
      </c>
      <c r="E382" s="751">
        <v>50113001</v>
      </c>
      <c r="F382" s="750" t="s">
        <v>608</v>
      </c>
      <c r="G382" s="749" t="s">
        <v>609</v>
      </c>
      <c r="H382" s="749">
        <v>199295</v>
      </c>
      <c r="I382" s="749">
        <v>99295</v>
      </c>
      <c r="J382" s="749" t="s">
        <v>875</v>
      </c>
      <c r="K382" s="749" t="s">
        <v>1120</v>
      </c>
      <c r="L382" s="752">
        <v>26.320000000000007</v>
      </c>
      <c r="M382" s="752">
        <v>1</v>
      </c>
      <c r="N382" s="753">
        <v>26.320000000000007</v>
      </c>
    </row>
    <row r="383" spans="1:14" ht="14.4" customHeight="1" x14ac:dyDescent="0.3">
      <c r="A383" s="747" t="s">
        <v>575</v>
      </c>
      <c r="B383" s="748" t="s">
        <v>576</v>
      </c>
      <c r="C383" s="749" t="s">
        <v>602</v>
      </c>
      <c r="D383" s="750" t="s">
        <v>603</v>
      </c>
      <c r="E383" s="751">
        <v>50113001</v>
      </c>
      <c r="F383" s="750" t="s">
        <v>608</v>
      </c>
      <c r="G383" s="749" t="s">
        <v>609</v>
      </c>
      <c r="H383" s="749">
        <v>196610</v>
      </c>
      <c r="I383" s="749">
        <v>96610</v>
      </c>
      <c r="J383" s="749" t="s">
        <v>618</v>
      </c>
      <c r="K383" s="749" t="s">
        <v>619</v>
      </c>
      <c r="L383" s="752">
        <v>46.710000000000015</v>
      </c>
      <c r="M383" s="752">
        <v>4</v>
      </c>
      <c r="N383" s="753">
        <v>186.84000000000006</v>
      </c>
    </row>
    <row r="384" spans="1:14" ht="14.4" customHeight="1" x14ac:dyDescent="0.3">
      <c r="A384" s="747" t="s">
        <v>575</v>
      </c>
      <c r="B384" s="748" t="s">
        <v>576</v>
      </c>
      <c r="C384" s="749" t="s">
        <v>602</v>
      </c>
      <c r="D384" s="750" t="s">
        <v>603</v>
      </c>
      <c r="E384" s="751">
        <v>50113001</v>
      </c>
      <c r="F384" s="750" t="s">
        <v>608</v>
      </c>
      <c r="G384" s="749" t="s">
        <v>577</v>
      </c>
      <c r="H384" s="749">
        <v>849712</v>
      </c>
      <c r="I384" s="749">
        <v>125053</v>
      </c>
      <c r="J384" s="749" t="s">
        <v>1121</v>
      </c>
      <c r="K384" s="749" t="s">
        <v>1122</v>
      </c>
      <c r="L384" s="752">
        <v>185.8300000000001</v>
      </c>
      <c r="M384" s="752">
        <v>2</v>
      </c>
      <c r="N384" s="753">
        <v>371.6600000000002</v>
      </c>
    </row>
    <row r="385" spans="1:14" ht="14.4" customHeight="1" x14ac:dyDescent="0.3">
      <c r="A385" s="747" t="s">
        <v>575</v>
      </c>
      <c r="B385" s="748" t="s">
        <v>576</v>
      </c>
      <c r="C385" s="749" t="s">
        <v>602</v>
      </c>
      <c r="D385" s="750" t="s">
        <v>603</v>
      </c>
      <c r="E385" s="751">
        <v>50113001</v>
      </c>
      <c r="F385" s="750" t="s">
        <v>608</v>
      </c>
      <c r="G385" s="749" t="s">
        <v>577</v>
      </c>
      <c r="H385" s="749">
        <v>849559</v>
      </c>
      <c r="I385" s="749">
        <v>125066</v>
      </c>
      <c r="J385" s="749" t="s">
        <v>1123</v>
      </c>
      <c r="K385" s="749" t="s">
        <v>1124</v>
      </c>
      <c r="L385" s="752">
        <v>100.22</v>
      </c>
      <c r="M385" s="752">
        <v>5</v>
      </c>
      <c r="N385" s="753">
        <v>501.09999999999997</v>
      </c>
    </row>
    <row r="386" spans="1:14" ht="14.4" customHeight="1" x14ac:dyDescent="0.3">
      <c r="A386" s="747" t="s">
        <v>575</v>
      </c>
      <c r="B386" s="748" t="s">
        <v>576</v>
      </c>
      <c r="C386" s="749" t="s">
        <v>602</v>
      </c>
      <c r="D386" s="750" t="s">
        <v>603</v>
      </c>
      <c r="E386" s="751">
        <v>50113001</v>
      </c>
      <c r="F386" s="750" t="s">
        <v>608</v>
      </c>
      <c r="G386" s="749" t="s">
        <v>609</v>
      </c>
      <c r="H386" s="749">
        <v>847713</v>
      </c>
      <c r="I386" s="749">
        <v>125526</v>
      </c>
      <c r="J386" s="749" t="s">
        <v>620</v>
      </c>
      <c r="K386" s="749" t="s">
        <v>881</v>
      </c>
      <c r="L386" s="752">
        <v>97.415137201669737</v>
      </c>
      <c r="M386" s="752">
        <v>2</v>
      </c>
      <c r="N386" s="753">
        <v>194.83027440333947</v>
      </c>
    </row>
    <row r="387" spans="1:14" ht="14.4" customHeight="1" x14ac:dyDescent="0.3">
      <c r="A387" s="747" t="s">
        <v>575</v>
      </c>
      <c r="B387" s="748" t="s">
        <v>576</v>
      </c>
      <c r="C387" s="749" t="s">
        <v>602</v>
      </c>
      <c r="D387" s="750" t="s">
        <v>603</v>
      </c>
      <c r="E387" s="751">
        <v>50113001</v>
      </c>
      <c r="F387" s="750" t="s">
        <v>608</v>
      </c>
      <c r="G387" s="749" t="s">
        <v>609</v>
      </c>
      <c r="H387" s="749">
        <v>189244</v>
      </c>
      <c r="I387" s="749">
        <v>89244</v>
      </c>
      <c r="J387" s="749" t="s">
        <v>1125</v>
      </c>
      <c r="K387" s="749" t="s">
        <v>1126</v>
      </c>
      <c r="L387" s="752">
        <v>20.759184714894772</v>
      </c>
      <c r="M387" s="752">
        <v>1240</v>
      </c>
      <c r="N387" s="753">
        <v>25741.389046469518</v>
      </c>
    </row>
    <row r="388" spans="1:14" ht="14.4" customHeight="1" x14ac:dyDescent="0.3">
      <c r="A388" s="747" t="s">
        <v>575</v>
      </c>
      <c r="B388" s="748" t="s">
        <v>576</v>
      </c>
      <c r="C388" s="749" t="s">
        <v>602</v>
      </c>
      <c r="D388" s="750" t="s">
        <v>603</v>
      </c>
      <c r="E388" s="751">
        <v>50113001</v>
      </c>
      <c r="F388" s="750" t="s">
        <v>608</v>
      </c>
      <c r="G388" s="749" t="s">
        <v>609</v>
      </c>
      <c r="H388" s="749">
        <v>110555</v>
      </c>
      <c r="I388" s="749">
        <v>10555</v>
      </c>
      <c r="J388" s="749" t="s">
        <v>1127</v>
      </c>
      <c r="K388" s="749" t="s">
        <v>1128</v>
      </c>
      <c r="L388" s="752">
        <v>254.97999712442839</v>
      </c>
      <c r="M388" s="752">
        <v>15</v>
      </c>
      <c r="N388" s="753">
        <v>3824.699956866426</v>
      </c>
    </row>
    <row r="389" spans="1:14" ht="14.4" customHeight="1" x14ac:dyDescent="0.3">
      <c r="A389" s="747" t="s">
        <v>575</v>
      </c>
      <c r="B389" s="748" t="s">
        <v>576</v>
      </c>
      <c r="C389" s="749" t="s">
        <v>602</v>
      </c>
      <c r="D389" s="750" t="s">
        <v>603</v>
      </c>
      <c r="E389" s="751">
        <v>50113001</v>
      </c>
      <c r="F389" s="750" t="s">
        <v>608</v>
      </c>
      <c r="G389" s="749" t="s">
        <v>609</v>
      </c>
      <c r="H389" s="749">
        <v>173322</v>
      </c>
      <c r="I389" s="749">
        <v>173322</v>
      </c>
      <c r="J389" s="749" t="s">
        <v>1129</v>
      </c>
      <c r="K389" s="749" t="s">
        <v>1130</v>
      </c>
      <c r="L389" s="752">
        <v>803.66</v>
      </c>
      <c r="M389" s="752">
        <v>0.4</v>
      </c>
      <c r="N389" s="753">
        <v>321.464</v>
      </c>
    </row>
    <row r="390" spans="1:14" ht="14.4" customHeight="1" x14ac:dyDescent="0.3">
      <c r="A390" s="747" t="s">
        <v>575</v>
      </c>
      <c r="B390" s="748" t="s">
        <v>576</v>
      </c>
      <c r="C390" s="749" t="s">
        <v>602</v>
      </c>
      <c r="D390" s="750" t="s">
        <v>603</v>
      </c>
      <c r="E390" s="751">
        <v>50113001</v>
      </c>
      <c r="F390" s="750" t="s">
        <v>608</v>
      </c>
      <c r="G390" s="749" t="s">
        <v>609</v>
      </c>
      <c r="H390" s="749">
        <v>173396</v>
      </c>
      <c r="I390" s="749">
        <v>173396</v>
      </c>
      <c r="J390" s="749" t="s">
        <v>882</v>
      </c>
      <c r="K390" s="749" t="s">
        <v>883</v>
      </c>
      <c r="L390" s="752">
        <v>673.64000000000021</v>
      </c>
      <c r="M390" s="752">
        <v>32.549999999999997</v>
      </c>
      <c r="N390" s="753">
        <v>21926.982000000004</v>
      </c>
    </row>
    <row r="391" spans="1:14" ht="14.4" customHeight="1" x14ac:dyDescent="0.3">
      <c r="A391" s="747" t="s">
        <v>575</v>
      </c>
      <c r="B391" s="748" t="s">
        <v>576</v>
      </c>
      <c r="C391" s="749" t="s">
        <v>602</v>
      </c>
      <c r="D391" s="750" t="s">
        <v>603</v>
      </c>
      <c r="E391" s="751">
        <v>50113001</v>
      </c>
      <c r="F391" s="750" t="s">
        <v>608</v>
      </c>
      <c r="G391" s="749" t="s">
        <v>609</v>
      </c>
      <c r="H391" s="749">
        <v>396473</v>
      </c>
      <c r="I391" s="749">
        <v>99130</v>
      </c>
      <c r="J391" s="749" t="s">
        <v>884</v>
      </c>
      <c r="K391" s="749" t="s">
        <v>885</v>
      </c>
      <c r="L391" s="752">
        <v>33.68</v>
      </c>
      <c r="M391" s="752">
        <v>780</v>
      </c>
      <c r="N391" s="753">
        <v>26270.400000000001</v>
      </c>
    </row>
    <row r="392" spans="1:14" ht="14.4" customHeight="1" x14ac:dyDescent="0.3">
      <c r="A392" s="747" t="s">
        <v>575</v>
      </c>
      <c r="B392" s="748" t="s">
        <v>576</v>
      </c>
      <c r="C392" s="749" t="s">
        <v>602</v>
      </c>
      <c r="D392" s="750" t="s">
        <v>603</v>
      </c>
      <c r="E392" s="751">
        <v>50113001</v>
      </c>
      <c r="F392" s="750" t="s">
        <v>608</v>
      </c>
      <c r="G392" s="749" t="s">
        <v>609</v>
      </c>
      <c r="H392" s="749">
        <v>187822</v>
      </c>
      <c r="I392" s="749">
        <v>87822</v>
      </c>
      <c r="J392" s="749" t="s">
        <v>1131</v>
      </c>
      <c r="K392" s="749" t="s">
        <v>1132</v>
      </c>
      <c r="L392" s="752">
        <v>1327.8957142857141</v>
      </c>
      <c r="M392" s="752">
        <v>7</v>
      </c>
      <c r="N392" s="753">
        <v>9295.2699999999986</v>
      </c>
    </row>
    <row r="393" spans="1:14" ht="14.4" customHeight="1" x14ac:dyDescent="0.3">
      <c r="A393" s="747" t="s">
        <v>575</v>
      </c>
      <c r="B393" s="748" t="s">
        <v>576</v>
      </c>
      <c r="C393" s="749" t="s">
        <v>602</v>
      </c>
      <c r="D393" s="750" t="s">
        <v>603</v>
      </c>
      <c r="E393" s="751">
        <v>50113001</v>
      </c>
      <c r="F393" s="750" t="s">
        <v>608</v>
      </c>
      <c r="G393" s="749" t="s">
        <v>609</v>
      </c>
      <c r="H393" s="749">
        <v>196303</v>
      </c>
      <c r="I393" s="749">
        <v>96303</v>
      </c>
      <c r="J393" s="749" t="s">
        <v>1133</v>
      </c>
      <c r="K393" s="749" t="s">
        <v>1134</v>
      </c>
      <c r="L393" s="752">
        <v>41.000000000000007</v>
      </c>
      <c r="M393" s="752">
        <v>1</v>
      </c>
      <c r="N393" s="753">
        <v>41.000000000000007</v>
      </c>
    </row>
    <row r="394" spans="1:14" ht="14.4" customHeight="1" x14ac:dyDescent="0.3">
      <c r="A394" s="747" t="s">
        <v>575</v>
      </c>
      <c r="B394" s="748" t="s">
        <v>576</v>
      </c>
      <c r="C394" s="749" t="s">
        <v>602</v>
      </c>
      <c r="D394" s="750" t="s">
        <v>603</v>
      </c>
      <c r="E394" s="751">
        <v>50113001</v>
      </c>
      <c r="F394" s="750" t="s">
        <v>608</v>
      </c>
      <c r="G394" s="749" t="s">
        <v>609</v>
      </c>
      <c r="H394" s="749">
        <v>100392</v>
      </c>
      <c r="I394" s="749">
        <v>392</v>
      </c>
      <c r="J394" s="749" t="s">
        <v>1135</v>
      </c>
      <c r="K394" s="749" t="s">
        <v>800</v>
      </c>
      <c r="L394" s="752">
        <v>57.6</v>
      </c>
      <c r="M394" s="752">
        <v>3</v>
      </c>
      <c r="N394" s="753">
        <v>172.8</v>
      </c>
    </row>
    <row r="395" spans="1:14" ht="14.4" customHeight="1" x14ac:dyDescent="0.3">
      <c r="A395" s="747" t="s">
        <v>575</v>
      </c>
      <c r="B395" s="748" t="s">
        <v>576</v>
      </c>
      <c r="C395" s="749" t="s">
        <v>602</v>
      </c>
      <c r="D395" s="750" t="s">
        <v>603</v>
      </c>
      <c r="E395" s="751">
        <v>50113001</v>
      </c>
      <c r="F395" s="750" t="s">
        <v>608</v>
      </c>
      <c r="G395" s="749" t="s">
        <v>609</v>
      </c>
      <c r="H395" s="749">
        <v>100394</v>
      </c>
      <c r="I395" s="749">
        <v>394</v>
      </c>
      <c r="J395" s="749" t="s">
        <v>888</v>
      </c>
      <c r="K395" s="749" t="s">
        <v>889</v>
      </c>
      <c r="L395" s="752">
        <v>65.739999999999966</v>
      </c>
      <c r="M395" s="752">
        <v>3</v>
      </c>
      <c r="N395" s="753">
        <v>197.21999999999991</v>
      </c>
    </row>
    <row r="396" spans="1:14" ht="14.4" customHeight="1" x14ac:dyDescent="0.3">
      <c r="A396" s="747" t="s">
        <v>575</v>
      </c>
      <c r="B396" s="748" t="s">
        <v>576</v>
      </c>
      <c r="C396" s="749" t="s">
        <v>602</v>
      </c>
      <c r="D396" s="750" t="s">
        <v>603</v>
      </c>
      <c r="E396" s="751">
        <v>50113001</v>
      </c>
      <c r="F396" s="750" t="s">
        <v>608</v>
      </c>
      <c r="G396" s="749" t="s">
        <v>609</v>
      </c>
      <c r="H396" s="749">
        <v>132992</v>
      </c>
      <c r="I396" s="749">
        <v>32992</v>
      </c>
      <c r="J396" s="749" t="s">
        <v>1136</v>
      </c>
      <c r="K396" s="749" t="s">
        <v>1137</v>
      </c>
      <c r="L396" s="752">
        <v>108.39000000000003</v>
      </c>
      <c r="M396" s="752">
        <v>1</v>
      </c>
      <c r="N396" s="753">
        <v>108.39000000000003</v>
      </c>
    </row>
    <row r="397" spans="1:14" ht="14.4" customHeight="1" x14ac:dyDescent="0.3">
      <c r="A397" s="747" t="s">
        <v>575</v>
      </c>
      <c r="B397" s="748" t="s">
        <v>576</v>
      </c>
      <c r="C397" s="749" t="s">
        <v>602</v>
      </c>
      <c r="D397" s="750" t="s">
        <v>603</v>
      </c>
      <c r="E397" s="751">
        <v>50113001</v>
      </c>
      <c r="F397" s="750" t="s">
        <v>608</v>
      </c>
      <c r="G397" s="749" t="s">
        <v>577</v>
      </c>
      <c r="H397" s="749">
        <v>94933</v>
      </c>
      <c r="I397" s="749">
        <v>94933</v>
      </c>
      <c r="J397" s="749" t="s">
        <v>1138</v>
      </c>
      <c r="K397" s="749" t="s">
        <v>1139</v>
      </c>
      <c r="L397" s="752">
        <v>115.72</v>
      </c>
      <c r="M397" s="752">
        <v>2</v>
      </c>
      <c r="N397" s="753">
        <v>231.44</v>
      </c>
    </row>
    <row r="398" spans="1:14" ht="14.4" customHeight="1" x14ac:dyDescent="0.3">
      <c r="A398" s="747" t="s">
        <v>575</v>
      </c>
      <c r="B398" s="748" t="s">
        <v>576</v>
      </c>
      <c r="C398" s="749" t="s">
        <v>602</v>
      </c>
      <c r="D398" s="750" t="s">
        <v>603</v>
      </c>
      <c r="E398" s="751">
        <v>50113001</v>
      </c>
      <c r="F398" s="750" t="s">
        <v>608</v>
      </c>
      <c r="G398" s="749" t="s">
        <v>577</v>
      </c>
      <c r="H398" s="749">
        <v>132853</v>
      </c>
      <c r="I398" s="749">
        <v>132853</v>
      </c>
      <c r="J398" s="749" t="s">
        <v>628</v>
      </c>
      <c r="K398" s="749" t="s">
        <v>629</v>
      </c>
      <c r="L398" s="752">
        <v>103.31999999999996</v>
      </c>
      <c r="M398" s="752">
        <v>4</v>
      </c>
      <c r="N398" s="753">
        <v>413.27999999999986</v>
      </c>
    </row>
    <row r="399" spans="1:14" ht="14.4" customHeight="1" x14ac:dyDescent="0.3">
      <c r="A399" s="747" t="s">
        <v>575</v>
      </c>
      <c r="B399" s="748" t="s">
        <v>576</v>
      </c>
      <c r="C399" s="749" t="s">
        <v>602</v>
      </c>
      <c r="D399" s="750" t="s">
        <v>603</v>
      </c>
      <c r="E399" s="751">
        <v>50113001</v>
      </c>
      <c r="F399" s="750" t="s">
        <v>608</v>
      </c>
      <c r="G399" s="749" t="s">
        <v>630</v>
      </c>
      <c r="H399" s="749">
        <v>112891</v>
      </c>
      <c r="I399" s="749">
        <v>12891</v>
      </c>
      <c r="J399" s="749" t="s">
        <v>628</v>
      </c>
      <c r="K399" s="749" t="s">
        <v>631</v>
      </c>
      <c r="L399" s="752">
        <v>58.340000000000025</v>
      </c>
      <c r="M399" s="752">
        <v>4</v>
      </c>
      <c r="N399" s="753">
        <v>233.3600000000001</v>
      </c>
    </row>
    <row r="400" spans="1:14" ht="14.4" customHeight="1" x14ac:dyDescent="0.3">
      <c r="A400" s="747" t="s">
        <v>575</v>
      </c>
      <c r="B400" s="748" t="s">
        <v>576</v>
      </c>
      <c r="C400" s="749" t="s">
        <v>602</v>
      </c>
      <c r="D400" s="750" t="s">
        <v>603</v>
      </c>
      <c r="E400" s="751">
        <v>50113001</v>
      </c>
      <c r="F400" s="750" t="s">
        <v>608</v>
      </c>
      <c r="G400" s="749" t="s">
        <v>630</v>
      </c>
      <c r="H400" s="749">
        <v>112892</v>
      </c>
      <c r="I400" s="749">
        <v>12892</v>
      </c>
      <c r="J400" s="749" t="s">
        <v>628</v>
      </c>
      <c r="K400" s="749" t="s">
        <v>629</v>
      </c>
      <c r="L400" s="752">
        <v>103.64428571428572</v>
      </c>
      <c r="M400" s="752">
        <v>14</v>
      </c>
      <c r="N400" s="753">
        <v>1451.02</v>
      </c>
    </row>
    <row r="401" spans="1:14" ht="14.4" customHeight="1" x14ac:dyDescent="0.3">
      <c r="A401" s="747" t="s">
        <v>575</v>
      </c>
      <c r="B401" s="748" t="s">
        <v>576</v>
      </c>
      <c r="C401" s="749" t="s">
        <v>602</v>
      </c>
      <c r="D401" s="750" t="s">
        <v>603</v>
      </c>
      <c r="E401" s="751">
        <v>50113001</v>
      </c>
      <c r="F401" s="750" t="s">
        <v>608</v>
      </c>
      <c r="G401" s="749" t="s">
        <v>609</v>
      </c>
      <c r="H401" s="749">
        <v>102679</v>
      </c>
      <c r="I401" s="749">
        <v>2679</v>
      </c>
      <c r="J401" s="749" t="s">
        <v>1140</v>
      </c>
      <c r="K401" s="749" t="s">
        <v>1141</v>
      </c>
      <c r="L401" s="752">
        <v>164.48</v>
      </c>
      <c r="M401" s="752">
        <v>1</v>
      </c>
      <c r="N401" s="753">
        <v>164.48</v>
      </c>
    </row>
    <row r="402" spans="1:14" ht="14.4" customHeight="1" x14ac:dyDescent="0.3">
      <c r="A402" s="747" t="s">
        <v>575</v>
      </c>
      <c r="B402" s="748" t="s">
        <v>576</v>
      </c>
      <c r="C402" s="749" t="s">
        <v>602</v>
      </c>
      <c r="D402" s="750" t="s">
        <v>603</v>
      </c>
      <c r="E402" s="751">
        <v>50113001</v>
      </c>
      <c r="F402" s="750" t="s">
        <v>608</v>
      </c>
      <c r="G402" s="749" t="s">
        <v>609</v>
      </c>
      <c r="H402" s="749">
        <v>162318</v>
      </c>
      <c r="I402" s="749">
        <v>62318</v>
      </c>
      <c r="J402" s="749" t="s">
        <v>1142</v>
      </c>
      <c r="K402" s="749" t="s">
        <v>891</v>
      </c>
      <c r="L402" s="752">
        <v>87.46</v>
      </c>
      <c r="M402" s="752">
        <v>1</v>
      </c>
      <c r="N402" s="753">
        <v>87.46</v>
      </c>
    </row>
    <row r="403" spans="1:14" ht="14.4" customHeight="1" x14ac:dyDescent="0.3">
      <c r="A403" s="747" t="s">
        <v>575</v>
      </c>
      <c r="B403" s="748" t="s">
        <v>576</v>
      </c>
      <c r="C403" s="749" t="s">
        <v>602</v>
      </c>
      <c r="D403" s="750" t="s">
        <v>603</v>
      </c>
      <c r="E403" s="751">
        <v>50113001</v>
      </c>
      <c r="F403" s="750" t="s">
        <v>608</v>
      </c>
      <c r="G403" s="749" t="s">
        <v>630</v>
      </c>
      <c r="H403" s="749">
        <v>183974</v>
      </c>
      <c r="I403" s="749">
        <v>83974</v>
      </c>
      <c r="J403" s="749" t="s">
        <v>1143</v>
      </c>
      <c r="K403" s="749" t="s">
        <v>1144</v>
      </c>
      <c r="L403" s="752">
        <v>94.193999999999988</v>
      </c>
      <c r="M403" s="752">
        <v>15</v>
      </c>
      <c r="N403" s="753">
        <v>1412.9099999999999</v>
      </c>
    </row>
    <row r="404" spans="1:14" ht="14.4" customHeight="1" x14ac:dyDescent="0.3">
      <c r="A404" s="747" t="s">
        <v>575</v>
      </c>
      <c r="B404" s="748" t="s">
        <v>576</v>
      </c>
      <c r="C404" s="749" t="s">
        <v>602</v>
      </c>
      <c r="D404" s="750" t="s">
        <v>603</v>
      </c>
      <c r="E404" s="751">
        <v>50113001</v>
      </c>
      <c r="F404" s="750" t="s">
        <v>608</v>
      </c>
      <c r="G404" s="749" t="s">
        <v>630</v>
      </c>
      <c r="H404" s="749">
        <v>146980</v>
      </c>
      <c r="I404" s="749">
        <v>46980</v>
      </c>
      <c r="J404" s="749" t="s">
        <v>1145</v>
      </c>
      <c r="K404" s="749" t="s">
        <v>1146</v>
      </c>
      <c r="L404" s="752">
        <v>209.00999999999991</v>
      </c>
      <c r="M404" s="752">
        <v>2</v>
      </c>
      <c r="N404" s="753">
        <v>418.01999999999981</v>
      </c>
    </row>
    <row r="405" spans="1:14" ht="14.4" customHeight="1" x14ac:dyDescent="0.3">
      <c r="A405" s="747" t="s">
        <v>575</v>
      </c>
      <c r="B405" s="748" t="s">
        <v>576</v>
      </c>
      <c r="C405" s="749" t="s">
        <v>602</v>
      </c>
      <c r="D405" s="750" t="s">
        <v>603</v>
      </c>
      <c r="E405" s="751">
        <v>50113001</v>
      </c>
      <c r="F405" s="750" t="s">
        <v>608</v>
      </c>
      <c r="G405" s="749" t="s">
        <v>630</v>
      </c>
      <c r="H405" s="749">
        <v>49941</v>
      </c>
      <c r="I405" s="749">
        <v>49941</v>
      </c>
      <c r="J405" s="749" t="s">
        <v>1147</v>
      </c>
      <c r="K405" s="749" t="s">
        <v>1148</v>
      </c>
      <c r="L405" s="752">
        <v>300.73749999999995</v>
      </c>
      <c r="M405" s="752">
        <v>4</v>
      </c>
      <c r="N405" s="753">
        <v>1202.9499999999998</v>
      </c>
    </row>
    <row r="406" spans="1:14" ht="14.4" customHeight="1" x14ac:dyDescent="0.3">
      <c r="A406" s="747" t="s">
        <v>575</v>
      </c>
      <c r="B406" s="748" t="s">
        <v>576</v>
      </c>
      <c r="C406" s="749" t="s">
        <v>602</v>
      </c>
      <c r="D406" s="750" t="s">
        <v>603</v>
      </c>
      <c r="E406" s="751">
        <v>50113001</v>
      </c>
      <c r="F406" s="750" t="s">
        <v>608</v>
      </c>
      <c r="G406" s="749" t="s">
        <v>630</v>
      </c>
      <c r="H406" s="749">
        <v>145499</v>
      </c>
      <c r="I406" s="749">
        <v>45499</v>
      </c>
      <c r="J406" s="749" t="s">
        <v>1147</v>
      </c>
      <c r="K406" s="749" t="s">
        <v>1149</v>
      </c>
      <c r="L406" s="752">
        <v>106.59</v>
      </c>
      <c r="M406" s="752">
        <v>2</v>
      </c>
      <c r="N406" s="753">
        <v>213.18</v>
      </c>
    </row>
    <row r="407" spans="1:14" ht="14.4" customHeight="1" x14ac:dyDescent="0.3">
      <c r="A407" s="747" t="s">
        <v>575</v>
      </c>
      <c r="B407" s="748" t="s">
        <v>576</v>
      </c>
      <c r="C407" s="749" t="s">
        <v>602</v>
      </c>
      <c r="D407" s="750" t="s">
        <v>603</v>
      </c>
      <c r="E407" s="751">
        <v>50113001</v>
      </c>
      <c r="F407" s="750" t="s">
        <v>608</v>
      </c>
      <c r="G407" s="749" t="s">
        <v>630</v>
      </c>
      <c r="H407" s="749">
        <v>131536</v>
      </c>
      <c r="I407" s="749">
        <v>31536</v>
      </c>
      <c r="J407" s="749" t="s">
        <v>1150</v>
      </c>
      <c r="K407" s="749" t="s">
        <v>1151</v>
      </c>
      <c r="L407" s="752">
        <v>220.67000000000002</v>
      </c>
      <c r="M407" s="752">
        <v>2</v>
      </c>
      <c r="N407" s="753">
        <v>441.34000000000003</v>
      </c>
    </row>
    <row r="408" spans="1:14" ht="14.4" customHeight="1" x14ac:dyDescent="0.3">
      <c r="A408" s="747" t="s">
        <v>575</v>
      </c>
      <c r="B408" s="748" t="s">
        <v>576</v>
      </c>
      <c r="C408" s="749" t="s">
        <v>602</v>
      </c>
      <c r="D408" s="750" t="s">
        <v>603</v>
      </c>
      <c r="E408" s="751">
        <v>50113001</v>
      </c>
      <c r="F408" s="750" t="s">
        <v>608</v>
      </c>
      <c r="G408" s="749" t="s">
        <v>630</v>
      </c>
      <c r="H408" s="749">
        <v>132225</v>
      </c>
      <c r="I408" s="749">
        <v>32225</v>
      </c>
      <c r="J408" s="749" t="s">
        <v>1150</v>
      </c>
      <c r="K408" s="749" t="s">
        <v>1152</v>
      </c>
      <c r="L408" s="752">
        <v>76.959999999999994</v>
      </c>
      <c r="M408" s="752">
        <v>2</v>
      </c>
      <c r="N408" s="753">
        <v>153.91999999999999</v>
      </c>
    </row>
    <row r="409" spans="1:14" ht="14.4" customHeight="1" x14ac:dyDescent="0.3">
      <c r="A409" s="747" t="s">
        <v>575</v>
      </c>
      <c r="B409" s="748" t="s">
        <v>576</v>
      </c>
      <c r="C409" s="749" t="s">
        <v>602</v>
      </c>
      <c r="D409" s="750" t="s">
        <v>603</v>
      </c>
      <c r="E409" s="751">
        <v>50113001</v>
      </c>
      <c r="F409" s="750" t="s">
        <v>608</v>
      </c>
      <c r="G409" s="749" t="s">
        <v>609</v>
      </c>
      <c r="H409" s="749">
        <v>990830</v>
      </c>
      <c r="I409" s="749">
        <v>0</v>
      </c>
      <c r="J409" s="749" t="s">
        <v>1153</v>
      </c>
      <c r="K409" s="749" t="s">
        <v>577</v>
      </c>
      <c r="L409" s="752">
        <v>897.1</v>
      </c>
      <c r="M409" s="752">
        <v>1</v>
      </c>
      <c r="N409" s="753">
        <v>897.1</v>
      </c>
    </row>
    <row r="410" spans="1:14" ht="14.4" customHeight="1" x14ac:dyDescent="0.3">
      <c r="A410" s="747" t="s">
        <v>575</v>
      </c>
      <c r="B410" s="748" t="s">
        <v>576</v>
      </c>
      <c r="C410" s="749" t="s">
        <v>602</v>
      </c>
      <c r="D410" s="750" t="s">
        <v>603</v>
      </c>
      <c r="E410" s="751">
        <v>50113001</v>
      </c>
      <c r="F410" s="750" t="s">
        <v>608</v>
      </c>
      <c r="G410" s="749" t="s">
        <v>609</v>
      </c>
      <c r="H410" s="749">
        <v>847635</v>
      </c>
      <c r="I410" s="749">
        <v>0</v>
      </c>
      <c r="J410" s="749" t="s">
        <v>1154</v>
      </c>
      <c r="K410" s="749" t="s">
        <v>577</v>
      </c>
      <c r="L410" s="752">
        <v>339.84000000000003</v>
      </c>
      <c r="M410" s="752">
        <v>1</v>
      </c>
      <c r="N410" s="753">
        <v>339.84000000000003</v>
      </c>
    </row>
    <row r="411" spans="1:14" ht="14.4" customHeight="1" x14ac:dyDescent="0.3">
      <c r="A411" s="747" t="s">
        <v>575</v>
      </c>
      <c r="B411" s="748" t="s">
        <v>576</v>
      </c>
      <c r="C411" s="749" t="s">
        <v>602</v>
      </c>
      <c r="D411" s="750" t="s">
        <v>603</v>
      </c>
      <c r="E411" s="751">
        <v>50113001</v>
      </c>
      <c r="F411" s="750" t="s">
        <v>608</v>
      </c>
      <c r="G411" s="749" t="s">
        <v>609</v>
      </c>
      <c r="H411" s="749">
        <v>850305</v>
      </c>
      <c r="I411" s="749">
        <v>0</v>
      </c>
      <c r="J411" s="749" t="s">
        <v>1155</v>
      </c>
      <c r="K411" s="749" t="s">
        <v>577</v>
      </c>
      <c r="L411" s="752">
        <v>318.15499999999997</v>
      </c>
      <c r="M411" s="752">
        <v>2</v>
      </c>
      <c r="N411" s="753">
        <v>636.30999999999995</v>
      </c>
    </row>
    <row r="412" spans="1:14" ht="14.4" customHeight="1" x14ac:dyDescent="0.3">
      <c r="A412" s="747" t="s">
        <v>575</v>
      </c>
      <c r="B412" s="748" t="s">
        <v>576</v>
      </c>
      <c r="C412" s="749" t="s">
        <v>602</v>
      </c>
      <c r="D412" s="750" t="s">
        <v>603</v>
      </c>
      <c r="E412" s="751">
        <v>50113001</v>
      </c>
      <c r="F412" s="750" t="s">
        <v>608</v>
      </c>
      <c r="G412" s="749" t="s">
        <v>609</v>
      </c>
      <c r="H412" s="749">
        <v>845329</v>
      </c>
      <c r="I412" s="749">
        <v>0</v>
      </c>
      <c r="J412" s="749" t="s">
        <v>892</v>
      </c>
      <c r="K412" s="749" t="s">
        <v>577</v>
      </c>
      <c r="L412" s="752">
        <v>169.92</v>
      </c>
      <c r="M412" s="752">
        <v>10</v>
      </c>
      <c r="N412" s="753">
        <v>1699.1999999999998</v>
      </c>
    </row>
    <row r="413" spans="1:14" ht="14.4" customHeight="1" x14ac:dyDescent="0.3">
      <c r="A413" s="747" t="s">
        <v>575</v>
      </c>
      <c r="B413" s="748" t="s">
        <v>576</v>
      </c>
      <c r="C413" s="749" t="s">
        <v>602</v>
      </c>
      <c r="D413" s="750" t="s">
        <v>603</v>
      </c>
      <c r="E413" s="751">
        <v>50113001</v>
      </c>
      <c r="F413" s="750" t="s">
        <v>608</v>
      </c>
      <c r="G413" s="749" t="s">
        <v>609</v>
      </c>
      <c r="H413" s="749">
        <v>203954</v>
      </c>
      <c r="I413" s="749">
        <v>203954</v>
      </c>
      <c r="J413" s="749" t="s">
        <v>636</v>
      </c>
      <c r="K413" s="749" t="s">
        <v>637</v>
      </c>
      <c r="L413" s="752">
        <v>93.746638094339971</v>
      </c>
      <c r="M413" s="752">
        <v>18</v>
      </c>
      <c r="N413" s="753">
        <v>1687.4394856981196</v>
      </c>
    </row>
    <row r="414" spans="1:14" ht="14.4" customHeight="1" x14ac:dyDescent="0.3">
      <c r="A414" s="747" t="s">
        <v>575</v>
      </c>
      <c r="B414" s="748" t="s">
        <v>576</v>
      </c>
      <c r="C414" s="749" t="s">
        <v>602</v>
      </c>
      <c r="D414" s="750" t="s">
        <v>603</v>
      </c>
      <c r="E414" s="751">
        <v>50113001</v>
      </c>
      <c r="F414" s="750" t="s">
        <v>608</v>
      </c>
      <c r="G414" s="749" t="s">
        <v>609</v>
      </c>
      <c r="H414" s="749">
        <v>147515</v>
      </c>
      <c r="I414" s="749">
        <v>47515</v>
      </c>
      <c r="J414" s="749" t="s">
        <v>1156</v>
      </c>
      <c r="K414" s="749" t="s">
        <v>1157</v>
      </c>
      <c r="L414" s="752">
        <v>138.54499999999996</v>
      </c>
      <c r="M414" s="752">
        <v>2</v>
      </c>
      <c r="N414" s="753">
        <v>277.08999999999992</v>
      </c>
    </row>
    <row r="415" spans="1:14" ht="14.4" customHeight="1" x14ac:dyDescent="0.3">
      <c r="A415" s="747" t="s">
        <v>575</v>
      </c>
      <c r="B415" s="748" t="s">
        <v>576</v>
      </c>
      <c r="C415" s="749" t="s">
        <v>602</v>
      </c>
      <c r="D415" s="750" t="s">
        <v>603</v>
      </c>
      <c r="E415" s="751">
        <v>50113001</v>
      </c>
      <c r="F415" s="750" t="s">
        <v>608</v>
      </c>
      <c r="G415" s="749" t="s">
        <v>609</v>
      </c>
      <c r="H415" s="749">
        <v>149317</v>
      </c>
      <c r="I415" s="749">
        <v>49317</v>
      </c>
      <c r="J415" s="749" t="s">
        <v>1158</v>
      </c>
      <c r="K415" s="749" t="s">
        <v>1159</v>
      </c>
      <c r="L415" s="752">
        <v>299.00099999999998</v>
      </c>
      <c r="M415" s="752">
        <v>2</v>
      </c>
      <c r="N415" s="753">
        <v>598.00199999999995</v>
      </c>
    </row>
    <row r="416" spans="1:14" ht="14.4" customHeight="1" x14ac:dyDescent="0.3">
      <c r="A416" s="747" t="s">
        <v>575</v>
      </c>
      <c r="B416" s="748" t="s">
        <v>576</v>
      </c>
      <c r="C416" s="749" t="s">
        <v>602</v>
      </c>
      <c r="D416" s="750" t="s">
        <v>603</v>
      </c>
      <c r="E416" s="751">
        <v>50113001</v>
      </c>
      <c r="F416" s="750" t="s">
        <v>608</v>
      </c>
      <c r="G416" s="749" t="s">
        <v>609</v>
      </c>
      <c r="H416" s="749">
        <v>195484</v>
      </c>
      <c r="I416" s="749">
        <v>195484</v>
      </c>
      <c r="J416" s="749" t="s">
        <v>1160</v>
      </c>
      <c r="K416" s="749" t="s">
        <v>639</v>
      </c>
      <c r="L416" s="752">
        <v>169.17</v>
      </c>
      <c r="M416" s="752">
        <v>1</v>
      </c>
      <c r="N416" s="753">
        <v>169.17</v>
      </c>
    </row>
    <row r="417" spans="1:14" ht="14.4" customHeight="1" x14ac:dyDescent="0.3">
      <c r="A417" s="747" t="s">
        <v>575</v>
      </c>
      <c r="B417" s="748" t="s">
        <v>576</v>
      </c>
      <c r="C417" s="749" t="s">
        <v>602</v>
      </c>
      <c r="D417" s="750" t="s">
        <v>603</v>
      </c>
      <c r="E417" s="751">
        <v>50113001</v>
      </c>
      <c r="F417" s="750" t="s">
        <v>608</v>
      </c>
      <c r="G417" s="749" t="s">
        <v>630</v>
      </c>
      <c r="H417" s="749">
        <v>849990</v>
      </c>
      <c r="I417" s="749">
        <v>102596</v>
      </c>
      <c r="J417" s="749" t="s">
        <v>1161</v>
      </c>
      <c r="K417" s="749" t="s">
        <v>1162</v>
      </c>
      <c r="L417" s="752">
        <v>24.27</v>
      </c>
      <c r="M417" s="752">
        <v>1</v>
      </c>
      <c r="N417" s="753">
        <v>24.27</v>
      </c>
    </row>
    <row r="418" spans="1:14" ht="14.4" customHeight="1" x14ac:dyDescent="0.3">
      <c r="A418" s="747" t="s">
        <v>575</v>
      </c>
      <c r="B418" s="748" t="s">
        <v>576</v>
      </c>
      <c r="C418" s="749" t="s">
        <v>602</v>
      </c>
      <c r="D418" s="750" t="s">
        <v>603</v>
      </c>
      <c r="E418" s="751">
        <v>50113001</v>
      </c>
      <c r="F418" s="750" t="s">
        <v>608</v>
      </c>
      <c r="G418" s="749" t="s">
        <v>630</v>
      </c>
      <c r="H418" s="749">
        <v>850390</v>
      </c>
      <c r="I418" s="749">
        <v>102600</v>
      </c>
      <c r="J418" s="749" t="s">
        <v>1161</v>
      </c>
      <c r="K418" s="749" t="s">
        <v>1163</v>
      </c>
      <c r="L418" s="752">
        <v>68</v>
      </c>
      <c r="M418" s="752">
        <v>1</v>
      </c>
      <c r="N418" s="753">
        <v>68</v>
      </c>
    </row>
    <row r="419" spans="1:14" ht="14.4" customHeight="1" x14ac:dyDescent="0.3">
      <c r="A419" s="747" t="s">
        <v>575</v>
      </c>
      <c r="B419" s="748" t="s">
        <v>576</v>
      </c>
      <c r="C419" s="749" t="s">
        <v>602</v>
      </c>
      <c r="D419" s="750" t="s">
        <v>603</v>
      </c>
      <c r="E419" s="751">
        <v>50113001</v>
      </c>
      <c r="F419" s="750" t="s">
        <v>608</v>
      </c>
      <c r="G419" s="749" t="s">
        <v>609</v>
      </c>
      <c r="H419" s="749">
        <v>150660</v>
      </c>
      <c r="I419" s="749">
        <v>150660</v>
      </c>
      <c r="J419" s="749" t="s">
        <v>1164</v>
      </c>
      <c r="K419" s="749" t="s">
        <v>1165</v>
      </c>
      <c r="L419" s="752">
        <v>796.21499999999992</v>
      </c>
      <c r="M419" s="752">
        <v>20</v>
      </c>
      <c r="N419" s="753">
        <v>15924.3</v>
      </c>
    </row>
    <row r="420" spans="1:14" ht="14.4" customHeight="1" x14ac:dyDescent="0.3">
      <c r="A420" s="747" t="s">
        <v>575</v>
      </c>
      <c r="B420" s="748" t="s">
        <v>576</v>
      </c>
      <c r="C420" s="749" t="s">
        <v>602</v>
      </c>
      <c r="D420" s="750" t="s">
        <v>603</v>
      </c>
      <c r="E420" s="751">
        <v>50113001</v>
      </c>
      <c r="F420" s="750" t="s">
        <v>608</v>
      </c>
      <c r="G420" s="749" t="s">
        <v>609</v>
      </c>
      <c r="H420" s="749">
        <v>145981</v>
      </c>
      <c r="I420" s="749">
        <v>45981</v>
      </c>
      <c r="J420" s="749" t="s">
        <v>1166</v>
      </c>
      <c r="K420" s="749" t="s">
        <v>1167</v>
      </c>
      <c r="L420" s="752">
        <v>1704.5599999999997</v>
      </c>
      <c r="M420" s="752">
        <v>9</v>
      </c>
      <c r="N420" s="753">
        <v>15341.039999999997</v>
      </c>
    </row>
    <row r="421" spans="1:14" ht="14.4" customHeight="1" x14ac:dyDescent="0.3">
      <c r="A421" s="747" t="s">
        <v>575</v>
      </c>
      <c r="B421" s="748" t="s">
        <v>576</v>
      </c>
      <c r="C421" s="749" t="s">
        <v>602</v>
      </c>
      <c r="D421" s="750" t="s">
        <v>603</v>
      </c>
      <c r="E421" s="751">
        <v>50113001</v>
      </c>
      <c r="F421" s="750" t="s">
        <v>608</v>
      </c>
      <c r="G421" s="749" t="s">
        <v>630</v>
      </c>
      <c r="H421" s="749">
        <v>848477</v>
      </c>
      <c r="I421" s="749">
        <v>124346</v>
      </c>
      <c r="J421" s="749" t="s">
        <v>1168</v>
      </c>
      <c r="K421" s="749" t="s">
        <v>1017</v>
      </c>
      <c r="L421" s="752">
        <v>143.85500000000008</v>
      </c>
      <c r="M421" s="752">
        <v>2</v>
      </c>
      <c r="N421" s="753">
        <v>287.71000000000015</v>
      </c>
    </row>
    <row r="422" spans="1:14" ht="14.4" customHeight="1" x14ac:dyDescent="0.3">
      <c r="A422" s="747" t="s">
        <v>575</v>
      </c>
      <c r="B422" s="748" t="s">
        <v>576</v>
      </c>
      <c r="C422" s="749" t="s">
        <v>602</v>
      </c>
      <c r="D422" s="750" t="s">
        <v>603</v>
      </c>
      <c r="E422" s="751">
        <v>50113001</v>
      </c>
      <c r="F422" s="750" t="s">
        <v>608</v>
      </c>
      <c r="G422" s="749" t="s">
        <v>609</v>
      </c>
      <c r="H422" s="749">
        <v>189831</v>
      </c>
      <c r="I422" s="749">
        <v>89831</v>
      </c>
      <c r="J422" s="749" t="s">
        <v>1169</v>
      </c>
      <c r="K422" s="749" t="s">
        <v>1170</v>
      </c>
      <c r="L422" s="752">
        <v>76.397500000000008</v>
      </c>
      <c r="M422" s="752">
        <v>4</v>
      </c>
      <c r="N422" s="753">
        <v>305.59000000000003</v>
      </c>
    </row>
    <row r="423" spans="1:14" ht="14.4" customHeight="1" x14ac:dyDescent="0.3">
      <c r="A423" s="747" t="s">
        <v>575</v>
      </c>
      <c r="B423" s="748" t="s">
        <v>576</v>
      </c>
      <c r="C423" s="749" t="s">
        <v>602</v>
      </c>
      <c r="D423" s="750" t="s">
        <v>603</v>
      </c>
      <c r="E423" s="751">
        <v>50113001</v>
      </c>
      <c r="F423" s="750" t="s">
        <v>608</v>
      </c>
      <c r="G423" s="749" t="s">
        <v>630</v>
      </c>
      <c r="H423" s="749">
        <v>117425</v>
      </c>
      <c r="I423" s="749">
        <v>17425</v>
      </c>
      <c r="J423" s="749" t="s">
        <v>642</v>
      </c>
      <c r="K423" s="749" t="s">
        <v>643</v>
      </c>
      <c r="L423" s="752">
        <v>20.016666666666669</v>
      </c>
      <c r="M423" s="752">
        <v>3</v>
      </c>
      <c r="N423" s="753">
        <v>60.050000000000011</v>
      </c>
    </row>
    <row r="424" spans="1:14" ht="14.4" customHeight="1" x14ac:dyDescent="0.3">
      <c r="A424" s="747" t="s">
        <v>575</v>
      </c>
      <c r="B424" s="748" t="s">
        <v>576</v>
      </c>
      <c r="C424" s="749" t="s">
        <v>602</v>
      </c>
      <c r="D424" s="750" t="s">
        <v>603</v>
      </c>
      <c r="E424" s="751">
        <v>50113001</v>
      </c>
      <c r="F424" s="750" t="s">
        <v>608</v>
      </c>
      <c r="G424" s="749" t="s">
        <v>630</v>
      </c>
      <c r="H424" s="749">
        <v>117433</v>
      </c>
      <c r="I424" s="749">
        <v>17433</v>
      </c>
      <c r="J424" s="749" t="s">
        <v>1171</v>
      </c>
      <c r="K424" s="749" t="s">
        <v>1172</v>
      </c>
      <c r="L424" s="752">
        <v>54.21</v>
      </c>
      <c r="M424" s="752">
        <v>1</v>
      </c>
      <c r="N424" s="753">
        <v>54.21</v>
      </c>
    </row>
    <row r="425" spans="1:14" ht="14.4" customHeight="1" x14ac:dyDescent="0.3">
      <c r="A425" s="747" t="s">
        <v>575</v>
      </c>
      <c r="B425" s="748" t="s">
        <v>576</v>
      </c>
      <c r="C425" s="749" t="s">
        <v>602</v>
      </c>
      <c r="D425" s="750" t="s">
        <v>603</v>
      </c>
      <c r="E425" s="751">
        <v>50113001</v>
      </c>
      <c r="F425" s="750" t="s">
        <v>608</v>
      </c>
      <c r="G425" s="749" t="s">
        <v>609</v>
      </c>
      <c r="H425" s="749">
        <v>156992</v>
      </c>
      <c r="I425" s="749">
        <v>56992</v>
      </c>
      <c r="J425" s="749" t="s">
        <v>1173</v>
      </c>
      <c r="K425" s="749" t="s">
        <v>1174</v>
      </c>
      <c r="L425" s="752">
        <v>61.45</v>
      </c>
      <c r="M425" s="752">
        <v>5</v>
      </c>
      <c r="N425" s="753">
        <v>307.25</v>
      </c>
    </row>
    <row r="426" spans="1:14" ht="14.4" customHeight="1" x14ac:dyDescent="0.3">
      <c r="A426" s="747" t="s">
        <v>575</v>
      </c>
      <c r="B426" s="748" t="s">
        <v>576</v>
      </c>
      <c r="C426" s="749" t="s">
        <v>602</v>
      </c>
      <c r="D426" s="750" t="s">
        <v>603</v>
      </c>
      <c r="E426" s="751">
        <v>50113001</v>
      </c>
      <c r="F426" s="750" t="s">
        <v>608</v>
      </c>
      <c r="G426" s="749" t="s">
        <v>630</v>
      </c>
      <c r="H426" s="749">
        <v>214427</v>
      </c>
      <c r="I426" s="749">
        <v>214427</v>
      </c>
      <c r="J426" s="749" t="s">
        <v>648</v>
      </c>
      <c r="K426" s="749" t="s">
        <v>649</v>
      </c>
      <c r="L426" s="752">
        <v>72.374484024176837</v>
      </c>
      <c r="M426" s="752">
        <v>1540</v>
      </c>
      <c r="N426" s="753">
        <v>111456.70539723233</v>
      </c>
    </row>
    <row r="427" spans="1:14" ht="14.4" customHeight="1" x14ac:dyDescent="0.3">
      <c r="A427" s="747" t="s">
        <v>575</v>
      </c>
      <c r="B427" s="748" t="s">
        <v>576</v>
      </c>
      <c r="C427" s="749" t="s">
        <v>602</v>
      </c>
      <c r="D427" s="750" t="s">
        <v>603</v>
      </c>
      <c r="E427" s="751">
        <v>50113001</v>
      </c>
      <c r="F427" s="750" t="s">
        <v>608</v>
      </c>
      <c r="G427" s="749" t="s">
        <v>630</v>
      </c>
      <c r="H427" s="749">
        <v>113768</v>
      </c>
      <c r="I427" s="749">
        <v>13768</v>
      </c>
      <c r="J427" s="749" t="s">
        <v>1175</v>
      </c>
      <c r="K427" s="749" t="s">
        <v>1176</v>
      </c>
      <c r="L427" s="752">
        <v>90.380000000000024</v>
      </c>
      <c r="M427" s="752">
        <v>1</v>
      </c>
      <c r="N427" s="753">
        <v>90.380000000000024</v>
      </c>
    </row>
    <row r="428" spans="1:14" ht="14.4" customHeight="1" x14ac:dyDescent="0.3">
      <c r="A428" s="747" t="s">
        <v>575</v>
      </c>
      <c r="B428" s="748" t="s">
        <v>576</v>
      </c>
      <c r="C428" s="749" t="s">
        <v>602</v>
      </c>
      <c r="D428" s="750" t="s">
        <v>603</v>
      </c>
      <c r="E428" s="751">
        <v>50113001</v>
      </c>
      <c r="F428" s="750" t="s">
        <v>608</v>
      </c>
      <c r="G428" s="749" t="s">
        <v>630</v>
      </c>
      <c r="H428" s="749">
        <v>848765</v>
      </c>
      <c r="I428" s="749">
        <v>107938</v>
      </c>
      <c r="J428" s="749" t="s">
        <v>1175</v>
      </c>
      <c r="K428" s="749" t="s">
        <v>1177</v>
      </c>
      <c r="L428" s="752">
        <v>128.71074074074073</v>
      </c>
      <c r="M428" s="752">
        <v>27</v>
      </c>
      <c r="N428" s="753">
        <v>3475.19</v>
      </c>
    </row>
    <row r="429" spans="1:14" ht="14.4" customHeight="1" x14ac:dyDescent="0.3">
      <c r="A429" s="747" t="s">
        <v>575</v>
      </c>
      <c r="B429" s="748" t="s">
        <v>576</v>
      </c>
      <c r="C429" s="749" t="s">
        <v>602</v>
      </c>
      <c r="D429" s="750" t="s">
        <v>603</v>
      </c>
      <c r="E429" s="751">
        <v>50113001</v>
      </c>
      <c r="F429" s="750" t="s">
        <v>608</v>
      </c>
      <c r="G429" s="749" t="s">
        <v>609</v>
      </c>
      <c r="H429" s="749">
        <v>176155</v>
      </c>
      <c r="I429" s="749">
        <v>76155</v>
      </c>
      <c r="J429" s="749" t="s">
        <v>1178</v>
      </c>
      <c r="K429" s="749" t="s">
        <v>1179</v>
      </c>
      <c r="L429" s="752">
        <v>61.960000000000015</v>
      </c>
      <c r="M429" s="752">
        <v>1</v>
      </c>
      <c r="N429" s="753">
        <v>61.960000000000015</v>
      </c>
    </row>
    <row r="430" spans="1:14" ht="14.4" customHeight="1" x14ac:dyDescent="0.3">
      <c r="A430" s="747" t="s">
        <v>575</v>
      </c>
      <c r="B430" s="748" t="s">
        <v>576</v>
      </c>
      <c r="C430" s="749" t="s">
        <v>602</v>
      </c>
      <c r="D430" s="750" t="s">
        <v>603</v>
      </c>
      <c r="E430" s="751">
        <v>50113001</v>
      </c>
      <c r="F430" s="750" t="s">
        <v>608</v>
      </c>
      <c r="G430" s="749" t="s">
        <v>609</v>
      </c>
      <c r="H430" s="749">
        <v>845813</v>
      </c>
      <c r="I430" s="749">
        <v>0</v>
      </c>
      <c r="J430" s="749" t="s">
        <v>1180</v>
      </c>
      <c r="K430" s="749" t="s">
        <v>577</v>
      </c>
      <c r="L430" s="752">
        <v>538.48</v>
      </c>
      <c r="M430" s="752">
        <v>2</v>
      </c>
      <c r="N430" s="753">
        <v>1076.96</v>
      </c>
    </row>
    <row r="431" spans="1:14" ht="14.4" customHeight="1" x14ac:dyDescent="0.3">
      <c r="A431" s="747" t="s">
        <v>575</v>
      </c>
      <c r="B431" s="748" t="s">
        <v>576</v>
      </c>
      <c r="C431" s="749" t="s">
        <v>602</v>
      </c>
      <c r="D431" s="750" t="s">
        <v>603</v>
      </c>
      <c r="E431" s="751">
        <v>50113001</v>
      </c>
      <c r="F431" s="750" t="s">
        <v>608</v>
      </c>
      <c r="G431" s="749" t="s">
        <v>609</v>
      </c>
      <c r="H431" s="749">
        <v>193104</v>
      </c>
      <c r="I431" s="749">
        <v>93104</v>
      </c>
      <c r="J431" s="749" t="s">
        <v>650</v>
      </c>
      <c r="K431" s="749" t="s">
        <v>651</v>
      </c>
      <c r="L431" s="752">
        <v>47.320000000000007</v>
      </c>
      <c r="M431" s="752">
        <v>1</v>
      </c>
      <c r="N431" s="753">
        <v>47.320000000000007</v>
      </c>
    </row>
    <row r="432" spans="1:14" ht="14.4" customHeight="1" x14ac:dyDescent="0.3">
      <c r="A432" s="747" t="s">
        <v>575</v>
      </c>
      <c r="B432" s="748" t="s">
        <v>576</v>
      </c>
      <c r="C432" s="749" t="s">
        <v>602</v>
      </c>
      <c r="D432" s="750" t="s">
        <v>603</v>
      </c>
      <c r="E432" s="751">
        <v>50113001</v>
      </c>
      <c r="F432" s="750" t="s">
        <v>608</v>
      </c>
      <c r="G432" s="749" t="s">
        <v>609</v>
      </c>
      <c r="H432" s="749">
        <v>193105</v>
      </c>
      <c r="I432" s="749">
        <v>93105</v>
      </c>
      <c r="J432" s="749" t="s">
        <v>650</v>
      </c>
      <c r="K432" s="749" t="s">
        <v>899</v>
      </c>
      <c r="L432" s="752">
        <v>208.92958683338389</v>
      </c>
      <c r="M432" s="752">
        <v>56</v>
      </c>
      <c r="N432" s="753">
        <v>11700.056862669499</v>
      </c>
    </row>
    <row r="433" spans="1:14" ht="14.4" customHeight="1" x14ac:dyDescent="0.3">
      <c r="A433" s="747" t="s">
        <v>575</v>
      </c>
      <c r="B433" s="748" t="s">
        <v>576</v>
      </c>
      <c r="C433" s="749" t="s">
        <v>602</v>
      </c>
      <c r="D433" s="750" t="s">
        <v>603</v>
      </c>
      <c r="E433" s="751">
        <v>50113001</v>
      </c>
      <c r="F433" s="750" t="s">
        <v>608</v>
      </c>
      <c r="G433" s="749" t="s">
        <v>609</v>
      </c>
      <c r="H433" s="749">
        <v>988310</v>
      </c>
      <c r="I433" s="749">
        <v>0</v>
      </c>
      <c r="J433" s="749" t="s">
        <v>652</v>
      </c>
      <c r="K433" s="749" t="s">
        <v>577</v>
      </c>
      <c r="L433" s="752">
        <v>97.520000000000024</v>
      </c>
      <c r="M433" s="752">
        <v>9</v>
      </c>
      <c r="N433" s="753">
        <v>877.68000000000018</v>
      </c>
    </row>
    <row r="434" spans="1:14" ht="14.4" customHeight="1" x14ac:dyDescent="0.3">
      <c r="A434" s="747" t="s">
        <v>575</v>
      </c>
      <c r="B434" s="748" t="s">
        <v>576</v>
      </c>
      <c r="C434" s="749" t="s">
        <v>602</v>
      </c>
      <c r="D434" s="750" t="s">
        <v>603</v>
      </c>
      <c r="E434" s="751">
        <v>50113001</v>
      </c>
      <c r="F434" s="750" t="s">
        <v>608</v>
      </c>
      <c r="G434" s="749" t="s">
        <v>630</v>
      </c>
      <c r="H434" s="749">
        <v>847134</v>
      </c>
      <c r="I434" s="749">
        <v>151050</v>
      </c>
      <c r="J434" s="749" t="s">
        <v>1181</v>
      </c>
      <c r="K434" s="749" t="s">
        <v>1182</v>
      </c>
      <c r="L434" s="752">
        <v>765.36552262279247</v>
      </c>
      <c r="M434" s="752">
        <v>166</v>
      </c>
      <c r="N434" s="753">
        <v>127050.67675538355</v>
      </c>
    </row>
    <row r="435" spans="1:14" ht="14.4" customHeight="1" x14ac:dyDescent="0.3">
      <c r="A435" s="747" t="s">
        <v>575</v>
      </c>
      <c r="B435" s="748" t="s">
        <v>576</v>
      </c>
      <c r="C435" s="749" t="s">
        <v>602</v>
      </c>
      <c r="D435" s="750" t="s">
        <v>603</v>
      </c>
      <c r="E435" s="751">
        <v>50113001</v>
      </c>
      <c r="F435" s="750" t="s">
        <v>608</v>
      </c>
      <c r="G435" s="749" t="s">
        <v>630</v>
      </c>
      <c r="H435" s="749">
        <v>144997</v>
      </c>
      <c r="I435" s="749">
        <v>44997</v>
      </c>
      <c r="J435" s="749" t="s">
        <v>900</v>
      </c>
      <c r="K435" s="749" t="s">
        <v>901</v>
      </c>
      <c r="L435" s="752">
        <v>135.88999999999999</v>
      </c>
      <c r="M435" s="752">
        <v>3</v>
      </c>
      <c r="N435" s="753">
        <v>407.66999999999996</v>
      </c>
    </row>
    <row r="436" spans="1:14" ht="14.4" customHeight="1" x14ac:dyDescent="0.3">
      <c r="A436" s="747" t="s">
        <v>575</v>
      </c>
      <c r="B436" s="748" t="s">
        <v>576</v>
      </c>
      <c r="C436" s="749" t="s">
        <v>602</v>
      </c>
      <c r="D436" s="750" t="s">
        <v>603</v>
      </c>
      <c r="E436" s="751">
        <v>50113001</v>
      </c>
      <c r="F436" s="750" t="s">
        <v>608</v>
      </c>
      <c r="G436" s="749" t="s">
        <v>609</v>
      </c>
      <c r="H436" s="749">
        <v>114075</v>
      </c>
      <c r="I436" s="749">
        <v>14075</v>
      </c>
      <c r="J436" s="749" t="s">
        <v>653</v>
      </c>
      <c r="K436" s="749" t="s">
        <v>904</v>
      </c>
      <c r="L436" s="752">
        <v>294.99</v>
      </c>
      <c r="M436" s="752">
        <v>2</v>
      </c>
      <c r="N436" s="753">
        <v>589.98</v>
      </c>
    </row>
    <row r="437" spans="1:14" ht="14.4" customHeight="1" x14ac:dyDescent="0.3">
      <c r="A437" s="747" t="s">
        <v>575</v>
      </c>
      <c r="B437" s="748" t="s">
        <v>576</v>
      </c>
      <c r="C437" s="749" t="s">
        <v>602</v>
      </c>
      <c r="D437" s="750" t="s">
        <v>603</v>
      </c>
      <c r="E437" s="751">
        <v>50113001</v>
      </c>
      <c r="F437" s="750" t="s">
        <v>608</v>
      </c>
      <c r="G437" s="749" t="s">
        <v>609</v>
      </c>
      <c r="H437" s="749">
        <v>197522</v>
      </c>
      <c r="I437" s="749">
        <v>97522</v>
      </c>
      <c r="J437" s="749" t="s">
        <v>653</v>
      </c>
      <c r="K437" s="749" t="s">
        <v>654</v>
      </c>
      <c r="L437" s="752">
        <v>159.21000000000004</v>
      </c>
      <c r="M437" s="752">
        <v>2</v>
      </c>
      <c r="N437" s="753">
        <v>318.42000000000007</v>
      </c>
    </row>
    <row r="438" spans="1:14" ht="14.4" customHeight="1" x14ac:dyDescent="0.3">
      <c r="A438" s="747" t="s">
        <v>575</v>
      </c>
      <c r="B438" s="748" t="s">
        <v>576</v>
      </c>
      <c r="C438" s="749" t="s">
        <v>602</v>
      </c>
      <c r="D438" s="750" t="s">
        <v>603</v>
      </c>
      <c r="E438" s="751">
        <v>50113001</v>
      </c>
      <c r="F438" s="750" t="s">
        <v>608</v>
      </c>
      <c r="G438" s="749" t="s">
        <v>609</v>
      </c>
      <c r="H438" s="749">
        <v>201992</v>
      </c>
      <c r="I438" s="749">
        <v>201992</v>
      </c>
      <c r="J438" s="749" t="s">
        <v>653</v>
      </c>
      <c r="K438" s="749" t="s">
        <v>1183</v>
      </c>
      <c r="L438" s="752">
        <v>535.70000000000016</v>
      </c>
      <c r="M438" s="752">
        <v>1</v>
      </c>
      <c r="N438" s="753">
        <v>535.70000000000016</v>
      </c>
    </row>
    <row r="439" spans="1:14" ht="14.4" customHeight="1" x14ac:dyDescent="0.3">
      <c r="A439" s="747" t="s">
        <v>575</v>
      </c>
      <c r="B439" s="748" t="s">
        <v>576</v>
      </c>
      <c r="C439" s="749" t="s">
        <v>602</v>
      </c>
      <c r="D439" s="750" t="s">
        <v>603</v>
      </c>
      <c r="E439" s="751">
        <v>50113001</v>
      </c>
      <c r="F439" s="750" t="s">
        <v>608</v>
      </c>
      <c r="G439" s="749" t="s">
        <v>609</v>
      </c>
      <c r="H439" s="749">
        <v>184090</v>
      </c>
      <c r="I439" s="749">
        <v>84090</v>
      </c>
      <c r="J439" s="749" t="s">
        <v>655</v>
      </c>
      <c r="K439" s="749" t="s">
        <v>656</v>
      </c>
      <c r="L439" s="752">
        <v>60.14</v>
      </c>
      <c r="M439" s="752">
        <v>64</v>
      </c>
      <c r="N439" s="753">
        <v>3848.96</v>
      </c>
    </row>
    <row r="440" spans="1:14" ht="14.4" customHeight="1" x14ac:dyDescent="0.3">
      <c r="A440" s="747" t="s">
        <v>575</v>
      </c>
      <c r="B440" s="748" t="s">
        <v>576</v>
      </c>
      <c r="C440" s="749" t="s">
        <v>602</v>
      </c>
      <c r="D440" s="750" t="s">
        <v>603</v>
      </c>
      <c r="E440" s="751">
        <v>50113001</v>
      </c>
      <c r="F440" s="750" t="s">
        <v>608</v>
      </c>
      <c r="G440" s="749" t="s">
        <v>609</v>
      </c>
      <c r="H440" s="749">
        <v>102477</v>
      </c>
      <c r="I440" s="749">
        <v>2477</v>
      </c>
      <c r="J440" s="749" t="s">
        <v>657</v>
      </c>
      <c r="K440" s="749" t="s">
        <v>658</v>
      </c>
      <c r="L440" s="752">
        <v>40.169999999999987</v>
      </c>
      <c r="M440" s="752">
        <v>2</v>
      </c>
      <c r="N440" s="753">
        <v>80.339999999999975</v>
      </c>
    </row>
    <row r="441" spans="1:14" ht="14.4" customHeight="1" x14ac:dyDescent="0.3">
      <c r="A441" s="747" t="s">
        <v>575</v>
      </c>
      <c r="B441" s="748" t="s">
        <v>576</v>
      </c>
      <c r="C441" s="749" t="s">
        <v>602</v>
      </c>
      <c r="D441" s="750" t="s">
        <v>603</v>
      </c>
      <c r="E441" s="751">
        <v>50113001</v>
      </c>
      <c r="F441" s="750" t="s">
        <v>608</v>
      </c>
      <c r="G441" s="749" t="s">
        <v>609</v>
      </c>
      <c r="H441" s="749">
        <v>102478</v>
      </c>
      <c r="I441" s="749">
        <v>2478</v>
      </c>
      <c r="J441" s="749" t="s">
        <v>657</v>
      </c>
      <c r="K441" s="749" t="s">
        <v>659</v>
      </c>
      <c r="L441" s="752">
        <v>77.61</v>
      </c>
      <c r="M441" s="752">
        <v>2</v>
      </c>
      <c r="N441" s="753">
        <v>155.22</v>
      </c>
    </row>
    <row r="442" spans="1:14" ht="14.4" customHeight="1" x14ac:dyDescent="0.3">
      <c r="A442" s="747" t="s">
        <v>575</v>
      </c>
      <c r="B442" s="748" t="s">
        <v>576</v>
      </c>
      <c r="C442" s="749" t="s">
        <v>602</v>
      </c>
      <c r="D442" s="750" t="s">
        <v>603</v>
      </c>
      <c r="E442" s="751">
        <v>50113001</v>
      </c>
      <c r="F442" s="750" t="s">
        <v>608</v>
      </c>
      <c r="G442" s="749" t="s">
        <v>609</v>
      </c>
      <c r="H442" s="749">
        <v>208694</v>
      </c>
      <c r="I442" s="749">
        <v>208694</v>
      </c>
      <c r="J442" s="749" t="s">
        <v>657</v>
      </c>
      <c r="K442" s="749" t="s">
        <v>658</v>
      </c>
      <c r="L442" s="752">
        <v>39.9</v>
      </c>
      <c r="M442" s="752">
        <v>1</v>
      </c>
      <c r="N442" s="753">
        <v>39.9</v>
      </c>
    </row>
    <row r="443" spans="1:14" ht="14.4" customHeight="1" x14ac:dyDescent="0.3">
      <c r="A443" s="747" t="s">
        <v>575</v>
      </c>
      <c r="B443" s="748" t="s">
        <v>576</v>
      </c>
      <c r="C443" s="749" t="s">
        <v>602</v>
      </c>
      <c r="D443" s="750" t="s">
        <v>603</v>
      </c>
      <c r="E443" s="751">
        <v>50113001</v>
      </c>
      <c r="F443" s="750" t="s">
        <v>608</v>
      </c>
      <c r="G443" s="749" t="s">
        <v>609</v>
      </c>
      <c r="H443" s="749">
        <v>208695</v>
      </c>
      <c r="I443" s="749">
        <v>208695</v>
      </c>
      <c r="J443" s="749" t="s">
        <v>657</v>
      </c>
      <c r="K443" s="749" t="s">
        <v>659</v>
      </c>
      <c r="L443" s="752">
        <v>77.08</v>
      </c>
      <c r="M443" s="752">
        <v>1</v>
      </c>
      <c r="N443" s="753">
        <v>77.08</v>
      </c>
    </row>
    <row r="444" spans="1:14" ht="14.4" customHeight="1" x14ac:dyDescent="0.3">
      <c r="A444" s="747" t="s">
        <v>575</v>
      </c>
      <c r="B444" s="748" t="s">
        <v>576</v>
      </c>
      <c r="C444" s="749" t="s">
        <v>602</v>
      </c>
      <c r="D444" s="750" t="s">
        <v>603</v>
      </c>
      <c r="E444" s="751">
        <v>50113001</v>
      </c>
      <c r="F444" s="750" t="s">
        <v>608</v>
      </c>
      <c r="G444" s="749" t="s">
        <v>609</v>
      </c>
      <c r="H444" s="749">
        <v>175603</v>
      </c>
      <c r="I444" s="749">
        <v>75603</v>
      </c>
      <c r="J444" s="749" t="s">
        <v>1184</v>
      </c>
      <c r="K444" s="749" t="s">
        <v>1185</v>
      </c>
      <c r="L444" s="752">
        <v>45.189999999999991</v>
      </c>
      <c r="M444" s="752">
        <v>2</v>
      </c>
      <c r="N444" s="753">
        <v>90.379999999999981</v>
      </c>
    </row>
    <row r="445" spans="1:14" ht="14.4" customHeight="1" x14ac:dyDescent="0.3">
      <c r="A445" s="747" t="s">
        <v>575</v>
      </c>
      <c r="B445" s="748" t="s">
        <v>576</v>
      </c>
      <c r="C445" s="749" t="s">
        <v>602</v>
      </c>
      <c r="D445" s="750" t="s">
        <v>603</v>
      </c>
      <c r="E445" s="751">
        <v>50113001</v>
      </c>
      <c r="F445" s="750" t="s">
        <v>608</v>
      </c>
      <c r="G445" s="749" t="s">
        <v>609</v>
      </c>
      <c r="H445" s="749">
        <v>846346</v>
      </c>
      <c r="I445" s="749">
        <v>119672</v>
      </c>
      <c r="J445" s="749" t="s">
        <v>1186</v>
      </c>
      <c r="K445" s="749" t="s">
        <v>1187</v>
      </c>
      <c r="L445" s="752">
        <v>115.57000000000001</v>
      </c>
      <c r="M445" s="752">
        <v>2</v>
      </c>
      <c r="N445" s="753">
        <v>231.14000000000001</v>
      </c>
    </row>
    <row r="446" spans="1:14" ht="14.4" customHeight="1" x14ac:dyDescent="0.3">
      <c r="A446" s="747" t="s">
        <v>575</v>
      </c>
      <c r="B446" s="748" t="s">
        <v>576</v>
      </c>
      <c r="C446" s="749" t="s">
        <v>602</v>
      </c>
      <c r="D446" s="750" t="s">
        <v>603</v>
      </c>
      <c r="E446" s="751">
        <v>50113001</v>
      </c>
      <c r="F446" s="750" t="s">
        <v>608</v>
      </c>
      <c r="G446" s="749" t="s">
        <v>609</v>
      </c>
      <c r="H446" s="749">
        <v>117011</v>
      </c>
      <c r="I446" s="749">
        <v>17011</v>
      </c>
      <c r="J446" s="749" t="s">
        <v>905</v>
      </c>
      <c r="K446" s="749" t="s">
        <v>906</v>
      </c>
      <c r="L446" s="752">
        <v>146.46000000000004</v>
      </c>
      <c r="M446" s="752">
        <v>16</v>
      </c>
      <c r="N446" s="753">
        <v>2343.3600000000006</v>
      </c>
    </row>
    <row r="447" spans="1:14" ht="14.4" customHeight="1" x14ac:dyDescent="0.3">
      <c r="A447" s="747" t="s">
        <v>575</v>
      </c>
      <c r="B447" s="748" t="s">
        <v>576</v>
      </c>
      <c r="C447" s="749" t="s">
        <v>602</v>
      </c>
      <c r="D447" s="750" t="s">
        <v>603</v>
      </c>
      <c r="E447" s="751">
        <v>50113001</v>
      </c>
      <c r="F447" s="750" t="s">
        <v>608</v>
      </c>
      <c r="G447" s="749" t="s">
        <v>609</v>
      </c>
      <c r="H447" s="749">
        <v>103542</v>
      </c>
      <c r="I447" s="749">
        <v>3542</v>
      </c>
      <c r="J447" s="749" t="s">
        <v>1188</v>
      </c>
      <c r="K447" s="749" t="s">
        <v>751</v>
      </c>
      <c r="L447" s="752">
        <v>35.569999999999993</v>
      </c>
      <c r="M447" s="752">
        <v>3</v>
      </c>
      <c r="N447" s="753">
        <v>106.70999999999998</v>
      </c>
    </row>
    <row r="448" spans="1:14" ht="14.4" customHeight="1" x14ac:dyDescent="0.3">
      <c r="A448" s="747" t="s">
        <v>575</v>
      </c>
      <c r="B448" s="748" t="s">
        <v>576</v>
      </c>
      <c r="C448" s="749" t="s">
        <v>602</v>
      </c>
      <c r="D448" s="750" t="s">
        <v>603</v>
      </c>
      <c r="E448" s="751">
        <v>50113001</v>
      </c>
      <c r="F448" s="750" t="s">
        <v>608</v>
      </c>
      <c r="G448" s="749" t="s">
        <v>609</v>
      </c>
      <c r="H448" s="749">
        <v>146475</v>
      </c>
      <c r="I448" s="749">
        <v>46475</v>
      </c>
      <c r="J448" s="749" t="s">
        <v>1189</v>
      </c>
      <c r="K448" s="749" t="s">
        <v>1190</v>
      </c>
      <c r="L448" s="752">
        <v>154.59798561151084</v>
      </c>
      <c r="M448" s="752">
        <v>417</v>
      </c>
      <c r="N448" s="753">
        <v>64467.360000000022</v>
      </c>
    </row>
    <row r="449" spans="1:14" ht="14.4" customHeight="1" x14ac:dyDescent="0.3">
      <c r="A449" s="747" t="s">
        <v>575</v>
      </c>
      <c r="B449" s="748" t="s">
        <v>576</v>
      </c>
      <c r="C449" s="749" t="s">
        <v>602</v>
      </c>
      <c r="D449" s="750" t="s">
        <v>603</v>
      </c>
      <c r="E449" s="751">
        <v>50113001</v>
      </c>
      <c r="F449" s="750" t="s">
        <v>608</v>
      </c>
      <c r="G449" s="749" t="s">
        <v>609</v>
      </c>
      <c r="H449" s="749">
        <v>108499</v>
      </c>
      <c r="I449" s="749">
        <v>8499</v>
      </c>
      <c r="J449" s="749" t="s">
        <v>662</v>
      </c>
      <c r="K449" s="749" t="s">
        <v>663</v>
      </c>
      <c r="L449" s="752">
        <v>111.55800000000004</v>
      </c>
      <c r="M449" s="752">
        <v>200</v>
      </c>
      <c r="N449" s="753">
        <v>22311.600000000006</v>
      </c>
    </row>
    <row r="450" spans="1:14" ht="14.4" customHeight="1" x14ac:dyDescent="0.3">
      <c r="A450" s="747" t="s">
        <v>575</v>
      </c>
      <c r="B450" s="748" t="s">
        <v>576</v>
      </c>
      <c r="C450" s="749" t="s">
        <v>602</v>
      </c>
      <c r="D450" s="750" t="s">
        <v>603</v>
      </c>
      <c r="E450" s="751">
        <v>50113001</v>
      </c>
      <c r="F450" s="750" t="s">
        <v>608</v>
      </c>
      <c r="G450" s="749" t="s">
        <v>609</v>
      </c>
      <c r="H450" s="749">
        <v>104071</v>
      </c>
      <c r="I450" s="749">
        <v>4071</v>
      </c>
      <c r="J450" s="749" t="s">
        <v>664</v>
      </c>
      <c r="K450" s="749" t="s">
        <v>1191</v>
      </c>
      <c r="L450" s="752">
        <v>152.98999999999998</v>
      </c>
      <c r="M450" s="752">
        <v>2</v>
      </c>
      <c r="N450" s="753">
        <v>305.97999999999996</v>
      </c>
    </row>
    <row r="451" spans="1:14" ht="14.4" customHeight="1" x14ac:dyDescent="0.3">
      <c r="A451" s="747" t="s">
        <v>575</v>
      </c>
      <c r="B451" s="748" t="s">
        <v>576</v>
      </c>
      <c r="C451" s="749" t="s">
        <v>602</v>
      </c>
      <c r="D451" s="750" t="s">
        <v>603</v>
      </c>
      <c r="E451" s="751">
        <v>50113001</v>
      </c>
      <c r="F451" s="750" t="s">
        <v>608</v>
      </c>
      <c r="G451" s="749" t="s">
        <v>609</v>
      </c>
      <c r="H451" s="749">
        <v>154539</v>
      </c>
      <c r="I451" s="749">
        <v>54539</v>
      </c>
      <c r="J451" s="749" t="s">
        <v>909</v>
      </c>
      <c r="K451" s="749" t="s">
        <v>910</v>
      </c>
      <c r="L451" s="752">
        <v>60.210000000000015</v>
      </c>
      <c r="M451" s="752">
        <v>6</v>
      </c>
      <c r="N451" s="753">
        <v>361.2600000000001</v>
      </c>
    </row>
    <row r="452" spans="1:14" ht="14.4" customHeight="1" x14ac:dyDescent="0.3">
      <c r="A452" s="747" t="s">
        <v>575</v>
      </c>
      <c r="B452" s="748" t="s">
        <v>576</v>
      </c>
      <c r="C452" s="749" t="s">
        <v>602</v>
      </c>
      <c r="D452" s="750" t="s">
        <v>603</v>
      </c>
      <c r="E452" s="751">
        <v>50113001</v>
      </c>
      <c r="F452" s="750" t="s">
        <v>608</v>
      </c>
      <c r="G452" s="749" t="s">
        <v>630</v>
      </c>
      <c r="H452" s="749">
        <v>181456</v>
      </c>
      <c r="I452" s="749">
        <v>81456</v>
      </c>
      <c r="J452" s="749" t="s">
        <v>670</v>
      </c>
      <c r="K452" s="749" t="s">
        <v>915</v>
      </c>
      <c r="L452" s="752">
        <v>66.730000000000047</v>
      </c>
      <c r="M452" s="752">
        <v>1</v>
      </c>
      <c r="N452" s="753">
        <v>66.730000000000047</v>
      </c>
    </row>
    <row r="453" spans="1:14" ht="14.4" customHeight="1" x14ac:dyDescent="0.3">
      <c r="A453" s="747" t="s">
        <v>575</v>
      </c>
      <c r="B453" s="748" t="s">
        <v>576</v>
      </c>
      <c r="C453" s="749" t="s">
        <v>602</v>
      </c>
      <c r="D453" s="750" t="s">
        <v>603</v>
      </c>
      <c r="E453" s="751">
        <v>50113001</v>
      </c>
      <c r="F453" s="750" t="s">
        <v>608</v>
      </c>
      <c r="G453" s="749" t="s">
        <v>630</v>
      </c>
      <c r="H453" s="749">
        <v>215713</v>
      </c>
      <c r="I453" s="749">
        <v>215713</v>
      </c>
      <c r="J453" s="749" t="s">
        <v>670</v>
      </c>
      <c r="K453" s="749" t="s">
        <v>671</v>
      </c>
      <c r="L453" s="752">
        <v>51.96</v>
      </c>
      <c r="M453" s="752">
        <v>2</v>
      </c>
      <c r="N453" s="753">
        <v>103.92</v>
      </c>
    </row>
    <row r="454" spans="1:14" ht="14.4" customHeight="1" x14ac:dyDescent="0.3">
      <c r="A454" s="747" t="s">
        <v>575</v>
      </c>
      <c r="B454" s="748" t="s">
        <v>576</v>
      </c>
      <c r="C454" s="749" t="s">
        <v>602</v>
      </c>
      <c r="D454" s="750" t="s">
        <v>603</v>
      </c>
      <c r="E454" s="751">
        <v>50113001</v>
      </c>
      <c r="F454" s="750" t="s">
        <v>608</v>
      </c>
      <c r="G454" s="749" t="s">
        <v>609</v>
      </c>
      <c r="H454" s="749">
        <v>905097</v>
      </c>
      <c r="I454" s="749">
        <v>158767</v>
      </c>
      <c r="J454" s="749" t="s">
        <v>919</v>
      </c>
      <c r="K454" s="749" t="s">
        <v>920</v>
      </c>
      <c r="L454" s="752">
        <v>175.03899999999999</v>
      </c>
      <c r="M454" s="752">
        <v>4</v>
      </c>
      <c r="N454" s="753">
        <v>700.15599999999995</v>
      </c>
    </row>
    <row r="455" spans="1:14" ht="14.4" customHeight="1" x14ac:dyDescent="0.3">
      <c r="A455" s="747" t="s">
        <v>575</v>
      </c>
      <c r="B455" s="748" t="s">
        <v>576</v>
      </c>
      <c r="C455" s="749" t="s">
        <v>602</v>
      </c>
      <c r="D455" s="750" t="s">
        <v>603</v>
      </c>
      <c r="E455" s="751">
        <v>50113001</v>
      </c>
      <c r="F455" s="750" t="s">
        <v>608</v>
      </c>
      <c r="G455" s="749" t="s">
        <v>609</v>
      </c>
      <c r="H455" s="749">
        <v>23987</v>
      </c>
      <c r="I455" s="749">
        <v>23987</v>
      </c>
      <c r="J455" s="749" t="s">
        <v>673</v>
      </c>
      <c r="K455" s="749" t="s">
        <v>674</v>
      </c>
      <c r="L455" s="752">
        <v>175.03014087019329</v>
      </c>
      <c r="M455" s="752">
        <v>1</v>
      </c>
      <c r="N455" s="753">
        <v>175.03014087019329</v>
      </c>
    </row>
    <row r="456" spans="1:14" ht="14.4" customHeight="1" x14ac:dyDescent="0.3">
      <c r="A456" s="747" t="s">
        <v>575</v>
      </c>
      <c r="B456" s="748" t="s">
        <v>576</v>
      </c>
      <c r="C456" s="749" t="s">
        <v>602</v>
      </c>
      <c r="D456" s="750" t="s">
        <v>603</v>
      </c>
      <c r="E456" s="751">
        <v>50113001</v>
      </c>
      <c r="F456" s="750" t="s">
        <v>608</v>
      </c>
      <c r="G456" s="749" t="s">
        <v>609</v>
      </c>
      <c r="H456" s="749">
        <v>215476</v>
      </c>
      <c r="I456" s="749">
        <v>215476</v>
      </c>
      <c r="J456" s="749" t="s">
        <v>921</v>
      </c>
      <c r="K456" s="749" t="s">
        <v>922</v>
      </c>
      <c r="L456" s="752">
        <v>123.2</v>
      </c>
      <c r="M456" s="752">
        <v>4</v>
      </c>
      <c r="N456" s="753">
        <v>492.8</v>
      </c>
    </row>
    <row r="457" spans="1:14" ht="14.4" customHeight="1" x14ac:dyDescent="0.3">
      <c r="A457" s="747" t="s">
        <v>575</v>
      </c>
      <c r="B457" s="748" t="s">
        <v>576</v>
      </c>
      <c r="C457" s="749" t="s">
        <v>602</v>
      </c>
      <c r="D457" s="750" t="s">
        <v>603</v>
      </c>
      <c r="E457" s="751">
        <v>50113001</v>
      </c>
      <c r="F457" s="750" t="s">
        <v>608</v>
      </c>
      <c r="G457" s="749" t="s">
        <v>609</v>
      </c>
      <c r="H457" s="749">
        <v>183272</v>
      </c>
      <c r="I457" s="749">
        <v>215478</v>
      </c>
      <c r="J457" s="749" t="s">
        <v>1192</v>
      </c>
      <c r="K457" s="749" t="s">
        <v>1193</v>
      </c>
      <c r="L457" s="752">
        <v>174.69000000000003</v>
      </c>
      <c r="M457" s="752">
        <v>3</v>
      </c>
      <c r="N457" s="753">
        <v>524.07000000000005</v>
      </c>
    </row>
    <row r="458" spans="1:14" ht="14.4" customHeight="1" x14ac:dyDescent="0.3">
      <c r="A458" s="747" t="s">
        <v>575</v>
      </c>
      <c r="B458" s="748" t="s">
        <v>576</v>
      </c>
      <c r="C458" s="749" t="s">
        <v>602</v>
      </c>
      <c r="D458" s="750" t="s">
        <v>603</v>
      </c>
      <c r="E458" s="751">
        <v>50113001</v>
      </c>
      <c r="F458" s="750" t="s">
        <v>608</v>
      </c>
      <c r="G458" s="749" t="s">
        <v>630</v>
      </c>
      <c r="H458" s="749">
        <v>168326</v>
      </c>
      <c r="I458" s="749">
        <v>168326</v>
      </c>
      <c r="J458" s="749" t="s">
        <v>1194</v>
      </c>
      <c r="K458" s="749" t="s">
        <v>1195</v>
      </c>
      <c r="L458" s="752">
        <v>352.82999999999976</v>
      </c>
      <c r="M458" s="752">
        <v>1</v>
      </c>
      <c r="N458" s="753">
        <v>352.82999999999976</v>
      </c>
    </row>
    <row r="459" spans="1:14" ht="14.4" customHeight="1" x14ac:dyDescent="0.3">
      <c r="A459" s="747" t="s">
        <v>575</v>
      </c>
      <c r="B459" s="748" t="s">
        <v>576</v>
      </c>
      <c r="C459" s="749" t="s">
        <v>602</v>
      </c>
      <c r="D459" s="750" t="s">
        <v>603</v>
      </c>
      <c r="E459" s="751">
        <v>50113001</v>
      </c>
      <c r="F459" s="750" t="s">
        <v>608</v>
      </c>
      <c r="G459" s="749" t="s">
        <v>609</v>
      </c>
      <c r="H459" s="749">
        <v>102818</v>
      </c>
      <c r="I459" s="749">
        <v>2818</v>
      </c>
      <c r="J459" s="749" t="s">
        <v>676</v>
      </c>
      <c r="K459" s="749" t="s">
        <v>677</v>
      </c>
      <c r="L459" s="752">
        <v>111.72000000000001</v>
      </c>
      <c r="M459" s="752">
        <v>3</v>
      </c>
      <c r="N459" s="753">
        <v>335.16</v>
      </c>
    </row>
    <row r="460" spans="1:14" ht="14.4" customHeight="1" x14ac:dyDescent="0.3">
      <c r="A460" s="747" t="s">
        <v>575</v>
      </c>
      <c r="B460" s="748" t="s">
        <v>576</v>
      </c>
      <c r="C460" s="749" t="s">
        <v>602</v>
      </c>
      <c r="D460" s="750" t="s">
        <v>603</v>
      </c>
      <c r="E460" s="751">
        <v>50113001</v>
      </c>
      <c r="F460" s="750" t="s">
        <v>608</v>
      </c>
      <c r="G460" s="749" t="s">
        <v>609</v>
      </c>
      <c r="H460" s="749">
        <v>197026</v>
      </c>
      <c r="I460" s="749">
        <v>97026</v>
      </c>
      <c r="J460" s="749" t="s">
        <v>1196</v>
      </c>
      <c r="K460" s="749" t="s">
        <v>1197</v>
      </c>
      <c r="L460" s="752">
        <v>44.780000000000022</v>
      </c>
      <c r="M460" s="752">
        <v>1</v>
      </c>
      <c r="N460" s="753">
        <v>44.780000000000022</v>
      </c>
    </row>
    <row r="461" spans="1:14" ht="14.4" customHeight="1" x14ac:dyDescent="0.3">
      <c r="A461" s="747" t="s">
        <v>575</v>
      </c>
      <c r="B461" s="748" t="s">
        <v>576</v>
      </c>
      <c r="C461" s="749" t="s">
        <v>602</v>
      </c>
      <c r="D461" s="750" t="s">
        <v>603</v>
      </c>
      <c r="E461" s="751">
        <v>50113001</v>
      </c>
      <c r="F461" s="750" t="s">
        <v>608</v>
      </c>
      <c r="G461" s="749" t="s">
        <v>609</v>
      </c>
      <c r="H461" s="749">
        <v>217078</v>
      </c>
      <c r="I461" s="749">
        <v>217078</v>
      </c>
      <c r="J461" s="749" t="s">
        <v>1198</v>
      </c>
      <c r="K461" s="749" t="s">
        <v>1199</v>
      </c>
      <c r="L461" s="752">
        <v>161.76000000000002</v>
      </c>
      <c r="M461" s="752">
        <v>1</v>
      </c>
      <c r="N461" s="753">
        <v>161.76000000000002</v>
      </c>
    </row>
    <row r="462" spans="1:14" ht="14.4" customHeight="1" x14ac:dyDescent="0.3">
      <c r="A462" s="747" t="s">
        <v>575</v>
      </c>
      <c r="B462" s="748" t="s">
        <v>576</v>
      </c>
      <c r="C462" s="749" t="s">
        <v>602</v>
      </c>
      <c r="D462" s="750" t="s">
        <v>603</v>
      </c>
      <c r="E462" s="751">
        <v>50113001</v>
      </c>
      <c r="F462" s="750" t="s">
        <v>608</v>
      </c>
      <c r="G462" s="749" t="s">
        <v>609</v>
      </c>
      <c r="H462" s="749">
        <v>217079</v>
      </c>
      <c r="I462" s="749">
        <v>217079</v>
      </c>
      <c r="J462" s="749" t="s">
        <v>1200</v>
      </c>
      <c r="K462" s="749" t="s">
        <v>1199</v>
      </c>
      <c r="L462" s="752">
        <v>161.76</v>
      </c>
      <c r="M462" s="752">
        <v>6</v>
      </c>
      <c r="N462" s="753">
        <v>970.56</v>
      </c>
    </row>
    <row r="463" spans="1:14" ht="14.4" customHeight="1" x14ac:dyDescent="0.3">
      <c r="A463" s="747" t="s">
        <v>575</v>
      </c>
      <c r="B463" s="748" t="s">
        <v>576</v>
      </c>
      <c r="C463" s="749" t="s">
        <v>602</v>
      </c>
      <c r="D463" s="750" t="s">
        <v>603</v>
      </c>
      <c r="E463" s="751">
        <v>50113001</v>
      </c>
      <c r="F463" s="750" t="s">
        <v>608</v>
      </c>
      <c r="G463" s="749" t="s">
        <v>609</v>
      </c>
      <c r="H463" s="749">
        <v>850053</v>
      </c>
      <c r="I463" s="749">
        <v>162694</v>
      </c>
      <c r="J463" s="749" t="s">
        <v>1201</v>
      </c>
      <c r="K463" s="749" t="s">
        <v>878</v>
      </c>
      <c r="L463" s="752">
        <v>57.020000000000046</v>
      </c>
      <c r="M463" s="752">
        <v>1</v>
      </c>
      <c r="N463" s="753">
        <v>57.020000000000046</v>
      </c>
    </row>
    <row r="464" spans="1:14" ht="14.4" customHeight="1" x14ac:dyDescent="0.3">
      <c r="A464" s="747" t="s">
        <v>575</v>
      </c>
      <c r="B464" s="748" t="s">
        <v>576</v>
      </c>
      <c r="C464" s="749" t="s">
        <v>602</v>
      </c>
      <c r="D464" s="750" t="s">
        <v>603</v>
      </c>
      <c r="E464" s="751">
        <v>50113001</v>
      </c>
      <c r="F464" s="750" t="s">
        <v>608</v>
      </c>
      <c r="G464" s="749" t="s">
        <v>609</v>
      </c>
      <c r="H464" s="749">
        <v>187076</v>
      </c>
      <c r="I464" s="749">
        <v>87076</v>
      </c>
      <c r="J464" s="749" t="s">
        <v>679</v>
      </c>
      <c r="K464" s="749" t="s">
        <v>1202</v>
      </c>
      <c r="L464" s="752">
        <v>125.31499999999998</v>
      </c>
      <c r="M464" s="752">
        <v>2</v>
      </c>
      <c r="N464" s="753">
        <v>250.62999999999997</v>
      </c>
    </row>
    <row r="465" spans="1:14" ht="14.4" customHeight="1" x14ac:dyDescent="0.3">
      <c r="A465" s="747" t="s">
        <v>575</v>
      </c>
      <c r="B465" s="748" t="s">
        <v>576</v>
      </c>
      <c r="C465" s="749" t="s">
        <v>602</v>
      </c>
      <c r="D465" s="750" t="s">
        <v>603</v>
      </c>
      <c r="E465" s="751">
        <v>50113001</v>
      </c>
      <c r="F465" s="750" t="s">
        <v>608</v>
      </c>
      <c r="G465" s="749" t="s">
        <v>609</v>
      </c>
      <c r="H465" s="749">
        <v>192757</v>
      </c>
      <c r="I465" s="749">
        <v>92757</v>
      </c>
      <c r="J465" s="749" t="s">
        <v>679</v>
      </c>
      <c r="K465" s="749" t="s">
        <v>680</v>
      </c>
      <c r="L465" s="752">
        <v>74.859999999999985</v>
      </c>
      <c r="M465" s="752">
        <v>2</v>
      </c>
      <c r="N465" s="753">
        <v>149.71999999999997</v>
      </c>
    </row>
    <row r="466" spans="1:14" ht="14.4" customHeight="1" x14ac:dyDescent="0.3">
      <c r="A466" s="747" t="s">
        <v>575</v>
      </c>
      <c r="B466" s="748" t="s">
        <v>576</v>
      </c>
      <c r="C466" s="749" t="s">
        <v>602</v>
      </c>
      <c r="D466" s="750" t="s">
        <v>603</v>
      </c>
      <c r="E466" s="751">
        <v>50113001</v>
      </c>
      <c r="F466" s="750" t="s">
        <v>608</v>
      </c>
      <c r="G466" s="749" t="s">
        <v>609</v>
      </c>
      <c r="H466" s="749">
        <v>157586</v>
      </c>
      <c r="I466" s="749">
        <v>57586</v>
      </c>
      <c r="J466" s="749" t="s">
        <v>923</v>
      </c>
      <c r="K466" s="749" t="s">
        <v>924</v>
      </c>
      <c r="L466" s="752">
        <v>74.22</v>
      </c>
      <c r="M466" s="752">
        <v>2</v>
      </c>
      <c r="N466" s="753">
        <v>148.44</v>
      </c>
    </row>
    <row r="467" spans="1:14" ht="14.4" customHeight="1" x14ac:dyDescent="0.3">
      <c r="A467" s="747" t="s">
        <v>575</v>
      </c>
      <c r="B467" s="748" t="s">
        <v>576</v>
      </c>
      <c r="C467" s="749" t="s">
        <v>602</v>
      </c>
      <c r="D467" s="750" t="s">
        <v>603</v>
      </c>
      <c r="E467" s="751">
        <v>50113001</v>
      </c>
      <c r="F467" s="750" t="s">
        <v>608</v>
      </c>
      <c r="G467" s="749" t="s">
        <v>609</v>
      </c>
      <c r="H467" s="749">
        <v>846413</v>
      </c>
      <c r="I467" s="749">
        <v>57585</v>
      </c>
      <c r="J467" s="749" t="s">
        <v>925</v>
      </c>
      <c r="K467" s="749" t="s">
        <v>926</v>
      </c>
      <c r="L467" s="752">
        <v>133.42000000000002</v>
      </c>
      <c r="M467" s="752">
        <v>2</v>
      </c>
      <c r="N467" s="753">
        <v>266.84000000000003</v>
      </c>
    </row>
    <row r="468" spans="1:14" ht="14.4" customHeight="1" x14ac:dyDescent="0.3">
      <c r="A468" s="747" t="s">
        <v>575</v>
      </c>
      <c r="B468" s="748" t="s">
        <v>576</v>
      </c>
      <c r="C468" s="749" t="s">
        <v>602</v>
      </c>
      <c r="D468" s="750" t="s">
        <v>603</v>
      </c>
      <c r="E468" s="751">
        <v>50113001</v>
      </c>
      <c r="F468" s="750" t="s">
        <v>608</v>
      </c>
      <c r="G468" s="749" t="s">
        <v>609</v>
      </c>
      <c r="H468" s="749">
        <v>500618</v>
      </c>
      <c r="I468" s="749">
        <v>125753</v>
      </c>
      <c r="J468" s="749" t="s">
        <v>1203</v>
      </c>
      <c r="K468" s="749" t="s">
        <v>1204</v>
      </c>
      <c r="L468" s="752">
        <v>264.93999999999994</v>
      </c>
      <c r="M468" s="752">
        <v>2</v>
      </c>
      <c r="N468" s="753">
        <v>529.87999999999988</v>
      </c>
    </row>
    <row r="469" spans="1:14" ht="14.4" customHeight="1" x14ac:dyDescent="0.3">
      <c r="A469" s="747" t="s">
        <v>575</v>
      </c>
      <c r="B469" s="748" t="s">
        <v>576</v>
      </c>
      <c r="C469" s="749" t="s">
        <v>602</v>
      </c>
      <c r="D469" s="750" t="s">
        <v>603</v>
      </c>
      <c r="E469" s="751">
        <v>50113001</v>
      </c>
      <c r="F469" s="750" t="s">
        <v>608</v>
      </c>
      <c r="G469" s="749" t="s">
        <v>609</v>
      </c>
      <c r="H469" s="749">
        <v>848560</v>
      </c>
      <c r="I469" s="749">
        <v>125752</v>
      </c>
      <c r="J469" s="749" t="s">
        <v>1205</v>
      </c>
      <c r="K469" s="749" t="s">
        <v>1206</v>
      </c>
      <c r="L469" s="752">
        <v>186.57000000000002</v>
      </c>
      <c r="M469" s="752">
        <v>2</v>
      </c>
      <c r="N469" s="753">
        <v>373.14000000000004</v>
      </c>
    </row>
    <row r="470" spans="1:14" ht="14.4" customHeight="1" x14ac:dyDescent="0.3">
      <c r="A470" s="747" t="s">
        <v>575</v>
      </c>
      <c r="B470" s="748" t="s">
        <v>576</v>
      </c>
      <c r="C470" s="749" t="s">
        <v>602</v>
      </c>
      <c r="D470" s="750" t="s">
        <v>603</v>
      </c>
      <c r="E470" s="751">
        <v>50113001</v>
      </c>
      <c r="F470" s="750" t="s">
        <v>608</v>
      </c>
      <c r="G470" s="749" t="s">
        <v>609</v>
      </c>
      <c r="H470" s="749">
        <v>214904</v>
      </c>
      <c r="I470" s="749">
        <v>214904</v>
      </c>
      <c r="J470" s="749" t="s">
        <v>927</v>
      </c>
      <c r="K470" s="749" t="s">
        <v>928</v>
      </c>
      <c r="L470" s="752">
        <v>81.96</v>
      </c>
      <c r="M470" s="752">
        <v>1</v>
      </c>
      <c r="N470" s="753">
        <v>81.96</v>
      </c>
    </row>
    <row r="471" spans="1:14" ht="14.4" customHeight="1" x14ac:dyDescent="0.3">
      <c r="A471" s="747" t="s">
        <v>575</v>
      </c>
      <c r="B471" s="748" t="s">
        <v>576</v>
      </c>
      <c r="C471" s="749" t="s">
        <v>602</v>
      </c>
      <c r="D471" s="750" t="s">
        <v>603</v>
      </c>
      <c r="E471" s="751">
        <v>50113001</v>
      </c>
      <c r="F471" s="750" t="s">
        <v>608</v>
      </c>
      <c r="G471" s="749" t="s">
        <v>609</v>
      </c>
      <c r="H471" s="749">
        <v>214906</v>
      </c>
      <c r="I471" s="749">
        <v>214906</v>
      </c>
      <c r="J471" s="749" t="s">
        <v>1207</v>
      </c>
      <c r="K471" s="749" t="s">
        <v>1208</v>
      </c>
      <c r="L471" s="752">
        <v>88.02</v>
      </c>
      <c r="M471" s="752">
        <v>1</v>
      </c>
      <c r="N471" s="753">
        <v>88.02</v>
      </c>
    </row>
    <row r="472" spans="1:14" ht="14.4" customHeight="1" x14ac:dyDescent="0.3">
      <c r="A472" s="747" t="s">
        <v>575</v>
      </c>
      <c r="B472" s="748" t="s">
        <v>576</v>
      </c>
      <c r="C472" s="749" t="s">
        <v>602</v>
      </c>
      <c r="D472" s="750" t="s">
        <v>603</v>
      </c>
      <c r="E472" s="751">
        <v>50113001</v>
      </c>
      <c r="F472" s="750" t="s">
        <v>608</v>
      </c>
      <c r="G472" s="749" t="s">
        <v>630</v>
      </c>
      <c r="H472" s="749">
        <v>169189</v>
      </c>
      <c r="I472" s="749">
        <v>69189</v>
      </c>
      <c r="J472" s="749" t="s">
        <v>1209</v>
      </c>
      <c r="K472" s="749" t="s">
        <v>1210</v>
      </c>
      <c r="L472" s="752">
        <v>61.249999999999993</v>
      </c>
      <c r="M472" s="752">
        <v>4</v>
      </c>
      <c r="N472" s="753">
        <v>244.99999999999997</v>
      </c>
    </row>
    <row r="473" spans="1:14" ht="14.4" customHeight="1" x14ac:dyDescent="0.3">
      <c r="A473" s="747" t="s">
        <v>575</v>
      </c>
      <c r="B473" s="748" t="s">
        <v>576</v>
      </c>
      <c r="C473" s="749" t="s">
        <v>602</v>
      </c>
      <c r="D473" s="750" t="s">
        <v>603</v>
      </c>
      <c r="E473" s="751">
        <v>50113001</v>
      </c>
      <c r="F473" s="750" t="s">
        <v>608</v>
      </c>
      <c r="G473" s="749" t="s">
        <v>630</v>
      </c>
      <c r="H473" s="749">
        <v>146692</v>
      </c>
      <c r="I473" s="749">
        <v>46692</v>
      </c>
      <c r="J473" s="749" t="s">
        <v>929</v>
      </c>
      <c r="K473" s="749" t="s">
        <v>930</v>
      </c>
      <c r="L473" s="752">
        <v>77.760000000000019</v>
      </c>
      <c r="M473" s="752">
        <v>1</v>
      </c>
      <c r="N473" s="753">
        <v>77.760000000000019</v>
      </c>
    </row>
    <row r="474" spans="1:14" ht="14.4" customHeight="1" x14ac:dyDescent="0.3">
      <c r="A474" s="747" t="s">
        <v>575</v>
      </c>
      <c r="B474" s="748" t="s">
        <v>576</v>
      </c>
      <c r="C474" s="749" t="s">
        <v>602</v>
      </c>
      <c r="D474" s="750" t="s">
        <v>603</v>
      </c>
      <c r="E474" s="751">
        <v>50113001</v>
      </c>
      <c r="F474" s="750" t="s">
        <v>608</v>
      </c>
      <c r="G474" s="749" t="s">
        <v>630</v>
      </c>
      <c r="H474" s="749">
        <v>147454</v>
      </c>
      <c r="I474" s="749">
        <v>147454</v>
      </c>
      <c r="J474" s="749" t="s">
        <v>931</v>
      </c>
      <c r="K474" s="749" t="s">
        <v>932</v>
      </c>
      <c r="L474" s="752">
        <v>92.84</v>
      </c>
      <c r="M474" s="752">
        <v>1</v>
      </c>
      <c r="N474" s="753">
        <v>92.84</v>
      </c>
    </row>
    <row r="475" spans="1:14" ht="14.4" customHeight="1" x14ac:dyDescent="0.3">
      <c r="A475" s="747" t="s">
        <v>575</v>
      </c>
      <c r="B475" s="748" t="s">
        <v>576</v>
      </c>
      <c r="C475" s="749" t="s">
        <v>602</v>
      </c>
      <c r="D475" s="750" t="s">
        <v>603</v>
      </c>
      <c r="E475" s="751">
        <v>50113001</v>
      </c>
      <c r="F475" s="750" t="s">
        <v>608</v>
      </c>
      <c r="G475" s="749" t="s">
        <v>609</v>
      </c>
      <c r="H475" s="749">
        <v>214598</v>
      </c>
      <c r="I475" s="749">
        <v>214598</v>
      </c>
      <c r="J475" s="749" t="s">
        <v>1211</v>
      </c>
      <c r="K475" s="749" t="s">
        <v>1212</v>
      </c>
      <c r="L475" s="752">
        <v>168.47000000000003</v>
      </c>
      <c r="M475" s="752">
        <v>3</v>
      </c>
      <c r="N475" s="753">
        <v>505.41000000000008</v>
      </c>
    </row>
    <row r="476" spans="1:14" ht="14.4" customHeight="1" x14ac:dyDescent="0.3">
      <c r="A476" s="747" t="s">
        <v>575</v>
      </c>
      <c r="B476" s="748" t="s">
        <v>576</v>
      </c>
      <c r="C476" s="749" t="s">
        <v>602</v>
      </c>
      <c r="D476" s="750" t="s">
        <v>603</v>
      </c>
      <c r="E476" s="751">
        <v>50113001</v>
      </c>
      <c r="F476" s="750" t="s">
        <v>608</v>
      </c>
      <c r="G476" s="749" t="s">
        <v>609</v>
      </c>
      <c r="H476" s="749">
        <v>152334</v>
      </c>
      <c r="I476" s="749">
        <v>52334</v>
      </c>
      <c r="J476" s="749" t="s">
        <v>683</v>
      </c>
      <c r="K476" s="749" t="s">
        <v>684</v>
      </c>
      <c r="L476" s="752">
        <v>290.00500000000005</v>
      </c>
      <c r="M476" s="752">
        <v>12</v>
      </c>
      <c r="N476" s="753">
        <v>3480.0600000000004</v>
      </c>
    </row>
    <row r="477" spans="1:14" ht="14.4" customHeight="1" x14ac:dyDescent="0.3">
      <c r="A477" s="747" t="s">
        <v>575</v>
      </c>
      <c r="B477" s="748" t="s">
        <v>576</v>
      </c>
      <c r="C477" s="749" t="s">
        <v>602</v>
      </c>
      <c r="D477" s="750" t="s">
        <v>603</v>
      </c>
      <c r="E477" s="751">
        <v>50113001</v>
      </c>
      <c r="F477" s="750" t="s">
        <v>608</v>
      </c>
      <c r="G477" s="749" t="s">
        <v>630</v>
      </c>
      <c r="H477" s="749">
        <v>213477</v>
      </c>
      <c r="I477" s="749">
        <v>213477</v>
      </c>
      <c r="J477" s="749" t="s">
        <v>685</v>
      </c>
      <c r="K477" s="749" t="s">
        <v>686</v>
      </c>
      <c r="L477" s="752">
        <v>3300</v>
      </c>
      <c r="M477" s="752">
        <v>16</v>
      </c>
      <c r="N477" s="753">
        <v>52800</v>
      </c>
    </row>
    <row r="478" spans="1:14" ht="14.4" customHeight="1" x14ac:dyDescent="0.3">
      <c r="A478" s="747" t="s">
        <v>575</v>
      </c>
      <c r="B478" s="748" t="s">
        <v>576</v>
      </c>
      <c r="C478" s="749" t="s">
        <v>602</v>
      </c>
      <c r="D478" s="750" t="s">
        <v>603</v>
      </c>
      <c r="E478" s="751">
        <v>50113001</v>
      </c>
      <c r="F478" s="750" t="s">
        <v>608</v>
      </c>
      <c r="G478" s="749" t="s">
        <v>630</v>
      </c>
      <c r="H478" s="749">
        <v>213487</v>
      </c>
      <c r="I478" s="749">
        <v>213487</v>
      </c>
      <c r="J478" s="749" t="s">
        <v>687</v>
      </c>
      <c r="K478" s="749" t="s">
        <v>688</v>
      </c>
      <c r="L478" s="752">
        <v>297.23857142857145</v>
      </c>
      <c r="M478" s="752">
        <v>7</v>
      </c>
      <c r="N478" s="753">
        <v>2080.67</v>
      </c>
    </row>
    <row r="479" spans="1:14" ht="14.4" customHeight="1" x14ac:dyDescent="0.3">
      <c r="A479" s="747" t="s">
        <v>575</v>
      </c>
      <c r="B479" s="748" t="s">
        <v>576</v>
      </c>
      <c r="C479" s="749" t="s">
        <v>602</v>
      </c>
      <c r="D479" s="750" t="s">
        <v>603</v>
      </c>
      <c r="E479" s="751">
        <v>50113001</v>
      </c>
      <c r="F479" s="750" t="s">
        <v>608</v>
      </c>
      <c r="G479" s="749" t="s">
        <v>630</v>
      </c>
      <c r="H479" s="749">
        <v>213489</v>
      </c>
      <c r="I479" s="749">
        <v>213489</v>
      </c>
      <c r="J479" s="749" t="s">
        <v>687</v>
      </c>
      <c r="K479" s="749" t="s">
        <v>938</v>
      </c>
      <c r="L479" s="752">
        <v>630.66000000000008</v>
      </c>
      <c r="M479" s="752">
        <v>5</v>
      </c>
      <c r="N479" s="753">
        <v>3153.3</v>
      </c>
    </row>
    <row r="480" spans="1:14" ht="14.4" customHeight="1" x14ac:dyDescent="0.3">
      <c r="A480" s="747" t="s">
        <v>575</v>
      </c>
      <c r="B480" s="748" t="s">
        <v>576</v>
      </c>
      <c r="C480" s="749" t="s">
        <v>602</v>
      </c>
      <c r="D480" s="750" t="s">
        <v>603</v>
      </c>
      <c r="E480" s="751">
        <v>50113001</v>
      </c>
      <c r="F480" s="750" t="s">
        <v>608</v>
      </c>
      <c r="G480" s="749" t="s">
        <v>630</v>
      </c>
      <c r="H480" s="749">
        <v>213494</v>
      </c>
      <c r="I480" s="749">
        <v>213494</v>
      </c>
      <c r="J480" s="749" t="s">
        <v>687</v>
      </c>
      <c r="K480" s="749" t="s">
        <v>939</v>
      </c>
      <c r="L480" s="752">
        <v>408.9497222728769</v>
      </c>
      <c r="M480" s="752">
        <v>11</v>
      </c>
      <c r="N480" s="753">
        <v>4498.4469450016459</v>
      </c>
    </row>
    <row r="481" spans="1:14" ht="14.4" customHeight="1" x14ac:dyDescent="0.3">
      <c r="A481" s="747" t="s">
        <v>575</v>
      </c>
      <c r="B481" s="748" t="s">
        <v>576</v>
      </c>
      <c r="C481" s="749" t="s">
        <v>602</v>
      </c>
      <c r="D481" s="750" t="s">
        <v>603</v>
      </c>
      <c r="E481" s="751">
        <v>50113001</v>
      </c>
      <c r="F481" s="750" t="s">
        <v>608</v>
      </c>
      <c r="G481" s="749" t="s">
        <v>577</v>
      </c>
      <c r="H481" s="749">
        <v>198219</v>
      </c>
      <c r="I481" s="749">
        <v>98219</v>
      </c>
      <c r="J481" s="749" t="s">
        <v>943</v>
      </c>
      <c r="K481" s="749" t="s">
        <v>944</v>
      </c>
      <c r="L481" s="752">
        <v>60.299999999999969</v>
      </c>
      <c r="M481" s="752">
        <v>2</v>
      </c>
      <c r="N481" s="753">
        <v>120.59999999999994</v>
      </c>
    </row>
    <row r="482" spans="1:14" ht="14.4" customHeight="1" x14ac:dyDescent="0.3">
      <c r="A482" s="747" t="s">
        <v>575</v>
      </c>
      <c r="B482" s="748" t="s">
        <v>576</v>
      </c>
      <c r="C482" s="749" t="s">
        <v>602</v>
      </c>
      <c r="D482" s="750" t="s">
        <v>603</v>
      </c>
      <c r="E482" s="751">
        <v>50113001</v>
      </c>
      <c r="F482" s="750" t="s">
        <v>608</v>
      </c>
      <c r="G482" s="749" t="s">
        <v>609</v>
      </c>
      <c r="H482" s="749">
        <v>102133</v>
      </c>
      <c r="I482" s="749">
        <v>2133</v>
      </c>
      <c r="J482" s="749" t="s">
        <v>1213</v>
      </c>
      <c r="K482" s="749" t="s">
        <v>1214</v>
      </c>
      <c r="L482" s="752">
        <v>28.1030056148787</v>
      </c>
      <c r="M482" s="752">
        <v>89</v>
      </c>
      <c r="N482" s="753">
        <v>2501.1674997242044</v>
      </c>
    </row>
    <row r="483" spans="1:14" ht="14.4" customHeight="1" x14ac:dyDescent="0.3">
      <c r="A483" s="747" t="s">
        <v>575</v>
      </c>
      <c r="B483" s="748" t="s">
        <v>576</v>
      </c>
      <c r="C483" s="749" t="s">
        <v>602</v>
      </c>
      <c r="D483" s="750" t="s">
        <v>603</v>
      </c>
      <c r="E483" s="751">
        <v>50113001</v>
      </c>
      <c r="F483" s="750" t="s">
        <v>608</v>
      </c>
      <c r="G483" s="749" t="s">
        <v>609</v>
      </c>
      <c r="H483" s="749">
        <v>199333</v>
      </c>
      <c r="I483" s="749">
        <v>99333</v>
      </c>
      <c r="J483" s="749" t="s">
        <v>1215</v>
      </c>
      <c r="K483" s="749" t="s">
        <v>1216</v>
      </c>
      <c r="L483" s="752">
        <v>219.17315789473687</v>
      </c>
      <c r="M483" s="752">
        <v>19</v>
      </c>
      <c r="N483" s="753">
        <v>4164.2900000000009</v>
      </c>
    </row>
    <row r="484" spans="1:14" ht="14.4" customHeight="1" x14ac:dyDescent="0.3">
      <c r="A484" s="747" t="s">
        <v>575</v>
      </c>
      <c r="B484" s="748" t="s">
        <v>576</v>
      </c>
      <c r="C484" s="749" t="s">
        <v>602</v>
      </c>
      <c r="D484" s="750" t="s">
        <v>603</v>
      </c>
      <c r="E484" s="751">
        <v>50113001</v>
      </c>
      <c r="F484" s="750" t="s">
        <v>608</v>
      </c>
      <c r="G484" s="749" t="s">
        <v>609</v>
      </c>
      <c r="H484" s="749">
        <v>111242</v>
      </c>
      <c r="I484" s="749">
        <v>11242</v>
      </c>
      <c r="J484" s="749" t="s">
        <v>947</v>
      </c>
      <c r="K484" s="749" t="s">
        <v>948</v>
      </c>
      <c r="L484" s="752">
        <v>113.64000000000003</v>
      </c>
      <c r="M484" s="752">
        <v>2</v>
      </c>
      <c r="N484" s="753">
        <v>227.28000000000006</v>
      </c>
    </row>
    <row r="485" spans="1:14" ht="14.4" customHeight="1" x14ac:dyDescent="0.3">
      <c r="A485" s="747" t="s">
        <v>575</v>
      </c>
      <c r="B485" s="748" t="s">
        <v>576</v>
      </c>
      <c r="C485" s="749" t="s">
        <v>602</v>
      </c>
      <c r="D485" s="750" t="s">
        <v>603</v>
      </c>
      <c r="E485" s="751">
        <v>50113001</v>
      </c>
      <c r="F485" s="750" t="s">
        <v>608</v>
      </c>
      <c r="G485" s="749" t="s">
        <v>609</v>
      </c>
      <c r="H485" s="749">
        <v>111243</v>
      </c>
      <c r="I485" s="749">
        <v>11243</v>
      </c>
      <c r="J485" s="749" t="s">
        <v>947</v>
      </c>
      <c r="K485" s="749" t="s">
        <v>949</v>
      </c>
      <c r="L485" s="752">
        <v>182.81999999999996</v>
      </c>
      <c r="M485" s="752">
        <v>1</v>
      </c>
      <c r="N485" s="753">
        <v>182.81999999999996</v>
      </c>
    </row>
    <row r="486" spans="1:14" ht="14.4" customHeight="1" x14ac:dyDescent="0.3">
      <c r="A486" s="747" t="s">
        <v>575</v>
      </c>
      <c r="B486" s="748" t="s">
        <v>576</v>
      </c>
      <c r="C486" s="749" t="s">
        <v>602</v>
      </c>
      <c r="D486" s="750" t="s">
        <v>603</v>
      </c>
      <c r="E486" s="751">
        <v>50113001</v>
      </c>
      <c r="F486" s="750" t="s">
        <v>608</v>
      </c>
      <c r="G486" s="749" t="s">
        <v>609</v>
      </c>
      <c r="H486" s="749">
        <v>156779</v>
      </c>
      <c r="I486" s="749">
        <v>56779</v>
      </c>
      <c r="J486" s="749" t="s">
        <v>950</v>
      </c>
      <c r="K486" s="749" t="s">
        <v>951</v>
      </c>
      <c r="L486" s="752">
        <v>90.569999999999979</v>
      </c>
      <c r="M486" s="752">
        <v>1</v>
      </c>
      <c r="N486" s="753">
        <v>90.569999999999979</v>
      </c>
    </row>
    <row r="487" spans="1:14" ht="14.4" customHeight="1" x14ac:dyDescent="0.3">
      <c r="A487" s="747" t="s">
        <v>575</v>
      </c>
      <c r="B487" s="748" t="s">
        <v>576</v>
      </c>
      <c r="C487" s="749" t="s">
        <v>602</v>
      </c>
      <c r="D487" s="750" t="s">
        <v>603</v>
      </c>
      <c r="E487" s="751">
        <v>50113001</v>
      </c>
      <c r="F487" s="750" t="s">
        <v>608</v>
      </c>
      <c r="G487" s="749" t="s">
        <v>609</v>
      </c>
      <c r="H487" s="749">
        <v>31915</v>
      </c>
      <c r="I487" s="749">
        <v>31915</v>
      </c>
      <c r="J487" s="749" t="s">
        <v>689</v>
      </c>
      <c r="K487" s="749" t="s">
        <v>690</v>
      </c>
      <c r="L487" s="752">
        <v>173.68999997289387</v>
      </c>
      <c r="M487" s="752">
        <v>112</v>
      </c>
      <c r="N487" s="753">
        <v>19453.279996964113</v>
      </c>
    </row>
    <row r="488" spans="1:14" ht="14.4" customHeight="1" x14ac:dyDescent="0.3">
      <c r="A488" s="747" t="s">
        <v>575</v>
      </c>
      <c r="B488" s="748" t="s">
        <v>576</v>
      </c>
      <c r="C488" s="749" t="s">
        <v>602</v>
      </c>
      <c r="D488" s="750" t="s">
        <v>603</v>
      </c>
      <c r="E488" s="751">
        <v>50113001</v>
      </c>
      <c r="F488" s="750" t="s">
        <v>608</v>
      </c>
      <c r="G488" s="749" t="s">
        <v>609</v>
      </c>
      <c r="H488" s="749">
        <v>47706</v>
      </c>
      <c r="I488" s="749">
        <v>47706</v>
      </c>
      <c r="J488" s="749" t="s">
        <v>1217</v>
      </c>
      <c r="K488" s="749" t="s">
        <v>690</v>
      </c>
      <c r="L488" s="752">
        <v>288.52999999999997</v>
      </c>
      <c r="M488" s="752">
        <v>1</v>
      </c>
      <c r="N488" s="753">
        <v>288.52999999999997</v>
      </c>
    </row>
    <row r="489" spans="1:14" ht="14.4" customHeight="1" x14ac:dyDescent="0.3">
      <c r="A489" s="747" t="s">
        <v>575</v>
      </c>
      <c r="B489" s="748" t="s">
        <v>576</v>
      </c>
      <c r="C489" s="749" t="s">
        <v>602</v>
      </c>
      <c r="D489" s="750" t="s">
        <v>603</v>
      </c>
      <c r="E489" s="751">
        <v>50113001</v>
      </c>
      <c r="F489" s="750" t="s">
        <v>608</v>
      </c>
      <c r="G489" s="749" t="s">
        <v>609</v>
      </c>
      <c r="H489" s="749">
        <v>102587</v>
      </c>
      <c r="I489" s="749">
        <v>2587</v>
      </c>
      <c r="J489" s="749" t="s">
        <v>1218</v>
      </c>
      <c r="K489" s="749" t="s">
        <v>1219</v>
      </c>
      <c r="L489" s="752">
        <v>151.04</v>
      </c>
      <c r="M489" s="752">
        <v>1</v>
      </c>
      <c r="N489" s="753">
        <v>151.04</v>
      </c>
    </row>
    <row r="490" spans="1:14" ht="14.4" customHeight="1" x14ac:dyDescent="0.3">
      <c r="A490" s="747" t="s">
        <v>575</v>
      </c>
      <c r="B490" s="748" t="s">
        <v>576</v>
      </c>
      <c r="C490" s="749" t="s">
        <v>602</v>
      </c>
      <c r="D490" s="750" t="s">
        <v>603</v>
      </c>
      <c r="E490" s="751">
        <v>50113001</v>
      </c>
      <c r="F490" s="750" t="s">
        <v>608</v>
      </c>
      <c r="G490" s="749" t="s">
        <v>609</v>
      </c>
      <c r="H490" s="749">
        <v>47244</v>
      </c>
      <c r="I490" s="749">
        <v>47244</v>
      </c>
      <c r="J490" s="749" t="s">
        <v>691</v>
      </c>
      <c r="K490" s="749" t="s">
        <v>690</v>
      </c>
      <c r="L490" s="752">
        <v>143</v>
      </c>
      <c r="M490" s="752">
        <v>18</v>
      </c>
      <c r="N490" s="753">
        <v>2574</v>
      </c>
    </row>
    <row r="491" spans="1:14" ht="14.4" customHeight="1" x14ac:dyDescent="0.3">
      <c r="A491" s="747" t="s">
        <v>575</v>
      </c>
      <c r="B491" s="748" t="s">
        <v>576</v>
      </c>
      <c r="C491" s="749" t="s">
        <v>602</v>
      </c>
      <c r="D491" s="750" t="s">
        <v>603</v>
      </c>
      <c r="E491" s="751">
        <v>50113001</v>
      </c>
      <c r="F491" s="750" t="s">
        <v>608</v>
      </c>
      <c r="G491" s="749" t="s">
        <v>609</v>
      </c>
      <c r="H491" s="749">
        <v>158249</v>
      </c>
      <c r="I491" s="749">
        <v>58249</v>
      </c>
      <c r="J491" s="749" t="s">
        <v>692</v>
      </c>
      <c r="K491" s="749" t="s">
        <v>577</v>
      </c>
      <c r="L491" s="752">
        <v>202.43999999999994</v>
      </c>
      <c r="M491" s="752">
        <v>3</v>
      </c>
      <c r="N491" s="753">
        <v>607.31999999999982</v>
      </c>
    </row>
    <row r="492" spans="1:14" ht="14.4" customHeight="1" x14ac:dyDescent="0.3">
      <c r="A492" s="747" t="s">
        <v>575</v>
      </c>
      <c r="B492" s="748" t="s">
        <v>576</v>
      </c>
      <c r="C492" s="749" t="s">
        <v>602</v>
      </c>
      <c r="D492" s="750" t="s">
        <v>603</v>
      </c>
      <c r="E492" s="751">
        <v>50113001</v>
      </c>
      <c r="F492" s="750" t="s">
        <v>608</v>
      </c>
      <c r="G492" s="749" t="s">
        <v>609</v>
      </c>
      <c r="H492" s="749">
        <v>106093</v>
      </c>
      <c r="I492" s="749">
        <v>6093</v>
      </c>
      <c r="J492" s="749" t="s">
        <v>956</v>
      </c>
      <c r="K492" s="749" t="s">
        <v>1220</v>
      </c>
      <c r="L492" s="752">
        <v>172.84</v>
      </c>
      <c r="M492" s="752">
        <v>2</v>
      </c>
      <c r="N492" s="753">
        <v>345.68</v>
      </c>
    </row>
    <row r="493" spans="1:14" ht="14.4" customHeight="1" x14ac:dyDescent="0.3">
      <c r="A493" s="747" t="s">
        <v>575</v>
      </c>
      <c r="B493" s="748" t="s">
        <v>576</v>
      </c>
      <c r="C493" s="749" t="s">
        <v>602</v>
      </c>
      <c r="D493" s="750" t="s">
        <v>603</v>
      </c>
      <c r="E493" s="751">
        <v>50113001</v>
      </c>
      <c r="F493" s="750" t="s">
        <v>608</v>
      </c>
      <c r="G493" s="749" t="s">
        <v>609</v>
      </c>
      <c r="H493" s="749">
        <v>106092</v>
      </c>
      <c r="I493" s="749">
        <v>6092</v>
      </c>
      <c r="J493" s="749" t="s">
        <v>1221</v>
      </c>
      <c r="K493" s="749" t="s">
        <v>1222</v>
      </c>
      <c r="L493" s="752">
        <v>277.74999999999994</v>
      </c>
      <c r="M493" s="752">
        <v>1</v>
      </c>
      <c r="N493" s="753">
        <v>277.74999999999994</v>
      </c>
    </row>
    <row r="494" spans="1:14" ht="14.4" customHeight="1" x14ac:dyDescent="0.3">
      <c r="A494" s="747" t="s">
        <v>575</v>
      </c>
      <c r="B494" s="748" t="s">
        <v>576</v>
      </c>
      <c r="C494" s="749" t="s">
        <v>602</v>
      </c>
      <c r="D494" s="750" t="s">
        <v>603</v>
      </c>
      <c r="E494" s="751">
        <v>50113001</v>
      </c>
      <c r="F494" s="750" t="s">
        <v>608</v>
      </c>
      <c r="G494" s="749" t="s">
        <v>609</v>
      </c>
      <c r="H494" s="749">
        <v>115362</v>
      </c>
      <c r="I494" s="749">
        <v>146804</v>
      </c>
      <c r="J494" s="749" t="s">
        <v>1223</v>
      </c>
      <c r="K494" s="749" t="s">
        <v>1224</v>
      </c>
      <c r="L494" s="752">
        <v>167.82999999999993</v>
      </c>
      <c r="M494" s="752">
        <v>1</v>
      </c>
      <c r="N494" s="753">
        <v>167.82999999999993</v>
      </c>
    </row>
    <row r="495" spans="1:14" ht="14.4" customHeight="1" x14ac:dyDescent="0.3">
      <c r="A495" s="747" t="s">
        <v>575</v>
      </c>
      <c r="B495" s="748" t="s">
        <v>576</v>
      </c>
      <c r="C495" s="749" t="s">
        <v>602</v>
      </c>
      <c r="D495" s="750" t="s">
        <v>603</v>
      </c>
      <c r="E495" s="751">
        <v>50113001</v>
      </c>
      <c r="F495" s="750" t="s">
        <v>608</v>
      </c>
      <c r="G495" s="749" t="s">
        <v>609</v>
      </c>
      <c r="H495" s="749">
        <v>102538</v>
      </c>
      <c r="I495" s="749">
        <v>2538</v>
      </c>
      <c r="J495" s="749" t="s">
        <v>1225</v>
      </c>
      <c r="K495" s="749" t="s">
        <v>1226</v>
      </c>
      <c r="L495" s="752">
        <v>55.510000000000012</v>
      </c>
      <c r="M495" s="752">
        <v>3</v>
      </c>
      <c r="N495" s="753">
        <v>166.53000000000003</v>
      </c>
    </row>
    <row r="496" spans="1:14" ht="14.4" customHeight="1" x14ac:dyDescent="0.3">
      <c r="A496" s="747" t="s">
        <v>575</v>
      </c>
      <c r="B496" s="748" t="s">
        <v>576</v>
      </c>
      <c r="C496" s="749" t="s">
        <v>602</v>
      </c>
      <c r="D496" s="750" t="s">
        <v>603</v>
      </c>
      <c r="E496" s="751">
        <v>50113001</v>
      </c>
      <c r="F496" s="750" t="s">
        <v>608</v>
      </c>
      <c r="G496" s="749" t="s">
        <v>609</v>
      </c>
      <c r="H496" s="749">
        <v>215606</v>
      </c>
      <c r="I496" s="749">
        <v>215606</v>
      </c>
      <c r="J496" s="749" t="s">
        <v>693</v>
      </c>
      <c r="K496" s="749" t="s">
        <v>958</v>
      </c>
      <c r="L496" s="752">
        <v>72.531316807457415</v>
      </c>
      <c r="M496" s="752">
        <v>15</v>
      </c>
      <c r="N496" s="753">
        <v>1087.9697521118612</v>
      </c>
    </row>
    <row r="497" spans="1:14" ht="14.4" customHeight="1" x14ac:dyDescent="0.3">
      <c r="A497" s="747" t="s">
        <v>575</v>
      </c>
      <c r="B497" s="748" t="s">
        <v>576</v>
      </c>
      <c r="C497" s="749" t="s">
        <v>602</v>
      </c>
      <c r="D497" s="750" t="s">
        <v>603</v>
      </c>
      <c r="E497" s="751">
        <v>50113001</v>
      </c>
      <c r="F497" s="750" t="s">
        <v>608</v>
      </c>
      <c r="G497" s="749" t="s">
        <v>609</v>
      </c>
      <c r="H497" s="749">
        <v>109139</v>
      </c>
      <c r="I497" s="749">
        <v>176129</v>
      </c>
      <c r="J497" s="749" t="s">
        <v>959</v>
      </c>
      <c r="K497" s="749" t="s">
        <v>960</v>
      </c>
      <c r="L497" s="752">
        <v>664.05249999999978</v>
      </c>
      <c r="M497" s="752">
        <v>4</v>
      </c>
      <c r="N497" s="753">
        <v>2656.2099999999991</v>
      </c>
    </row>
    <row r="498" spans="1:14" ht="14.4" customHeight="1" x14ac:dyDescent="0.3">
      <c r="A498" s="747" t="s">
        <v>575</v>
      </c>
      <c r="B498" s="748" t="s">
        <v>576</v>
      </c>
      <c r="C498" s="749" t="s">
        <v>602</v>
      </c>
      <c r="D498" s="750" t="s">
        <v>603</v>
      </c>
      <c r="E498" s="751">
        <v>50113001</v>
      </c>
      <c r="F498" s="750" t="s">
        <v>608</v>
      </c>
      <c r="G498" s="749" t="s">
        <v>609</v>
      </c>
      <c r="H498" s="749">
        <v>193746</v>
      </c>
      <c r="I498" s="749">
        <v>93746</v>
      </c>
      <c r="J498" s="749" t="s">
        <v>1227</v>
      </c>
      <c r="K498" s="749" t="s">
        <v>1228</v>
      </c>
      <c r="L498" s="752">
        <v>374.51922490808403</v>
      </c>
      <c r="M498" s="752">
        <v>16</v>
      </c>
      <c r="N498" s="753">
        <v>5992.3075985293444</v>
      </c>
    </row>
    <row r="499" spans="1:14" ht="14.4" customHeight="1" x14ac:dyDescent="0.3">
      <c r="A499" s="747" t="s">
        <v>575</v>
      </c>
      <c r="B499" s="748" t="s">
        <v>576</v>
      </c>
      <c r="C499" s="749" t="s">
        <v>602</v>
      </c>
      <c r="D499" s="750" t="s">
        <v>603</v>
      </c>
      <c r="E499" s="751">
        <v>50113001</v>
      </c>
      <c r="F499" s="750" t="s">
        <v>608</v>
      </c>
      <c r="G499" s="749" t="s">
        <v>577</v>
      </c>
      <c r="H499" s="749">
        <v>103575</v>
      </c>
      <c r="I499" s="749">
        <v>3575</v>
      </c>
      <c r="J499" s="749" t="s">
        <v>695</v>
      </c>
      <c r="K499" s="749" t="s">
        <v>696</v>
      </c>
      <c r="L499" s="752">
        <v>66.32999999999997</v>
      </c>
      <c r="M499" s="752">
        <v>2</v>
      </c>
      <c r="N499" s="753">
        <v>132.65999999999994</v>
      </c>
    </row>
    <row r="500" spans="1:14" ht="14.4" customHeight="1" x14ac:dyDescent="0.3">
      <c r="A500" s="747" t="s">
        <v>575</v>
      </c>
      <c r="B500" s="748" t="s">
        <v>576</v>
      </c>
      <c r="C500" s="749" t="s">
        <v>602</v>
      </c>
      <c r="D500" s="750" t="s">
        <v>603</v>
      </c>
      <c r="E500" s="751">
        <v>50113001</v>
      </c>
      <c r="F500" s="750" t="s">
        <v>608</v>
      </c>
      <c r="G500" s="749" t="s">
        <v>609</v>
      </c>
      <c r="H500" s="749">
        <v>849045</v>
      </c>
      <c r="I500" s="749">
        <v>155938</v>
      </c>
      <c r="J500" s="749" t="s">
        <v>1229</v>
      </c>
      <c r="K500" s="749" t="s">
        <v>1230</v>
      </c>
      <c r="L500" s="752">
        <v>181.65000000000003</v>
      </c>
      <c r="M500" s="752">
        <v>2</v>
      </c>
      <c r="N500" s="753">
        <v>363.30000000000007</v>
      </c>
    </row>
    <row r="501" spans="1:14" ht="14.4" customHeight="1" x14ac:dyDescent="0.3">
      <c r="A501" s="747" t="s">
        <v>575</v>
      </c>
      <c r="B501" s="748" t="s">
        <v>576</v>
      </c>
      <c r="C501" s="749" t="s">
        <v>602</v>
      </c>
      <c r="D501" s="750" t="s">
        <v>603</v>
      </c>
      <c r="E501" s="751">
        <v>50113001</v>
      </c>
      <c r="F501" s="750" t="s">
        <v>608</v>
      </c>
      <c r="G501" s="749" t="s">
        <v>609</v>
      </c>
      <c r="H501" s="749">
        <v>147193</v>
      </c>
      <c r="I501" s="749">
        <v>47193</v>
      </c>
      <c r="J501" s="749" t="s">
        <v>699</v>
      </c>
      <c r="K501" s="749" t="s">
        <v>700</v>
      </c>
      <c r="L501" s="752">
        <v>240.73769230769233</v>
      </c>
      <c r="M501" s="752">
        <v>26</v>
      </c>
      <c r="N501" s="753">
        <v>6259.18</v>
      </c>
    </row>
    <row r="502" spans="1:14" ht="14.4" customHeight="1" x14ac:dyDescent="0.3">
      <c r="A502" s="747" t="s">
        <v>575</v>
      </c>
      <c r="B502" s="748" t="s">
        <v>576</v>
      </c>
      <c r="C502" s="749" t="s">
        <v>602</v>
      </c>
      <c r="D502" s="750" t="s">
        <v>603</v>
      </c>
      <c r="E502" s="751">
        <v>50113001</v>
      </c>
      <c r="F502" s="750" t="s">
        <v>608</v>
      </c>
      <c r="G502" s="749" t="s">
        <v>609</v>
      </c>
      <c r="H502" s="749">
        <v>176205</v>
      </c>
      <c r="I502" s="749">
        <v>180825</v>
      </c>
      <c r="J502" s="749" t="s">
        <v>701</v>
      </c>
      <c r="K502" s="749" t="s">
        <v>659</v>
      </c>
      <c r="L502" s="752">
        <v>105.348</v>
      </c>
      <c r="M502" s="752">
        <v>5</v>
      </c>
      <c r="N502" s="753">
        <v>526.74</v>
      </c>
    </row>
    <row r="503" spans="1:14" ht="14.4" customHeight="1" x14ac:dyDescent="0.3">
      <c r="A503" s="747" t="s">
        <v>575</v>
      </c>
      <c r="B503" s="748" t="s">
        <v>576</v>
      </c>
      <c r="C503" s="749" t="s">
        <v>602</v>
      </c>
      <c r="D503" s="750" t="s">
        <v>603</v>
      </c>
      <c r="E503" s="751">
        <v>50113001</v>
      </c>
      <c r="F503" s="750" t="s">
        <v>608</v>
      </c>
      <c r="G503" s="749" t="s">
        <v>609</v>
      </c>
      <c r="H503" s="749">
        <v>124067</v>
      </c>
      <c r="I503" s="749">
        <v>124067</v>
      </c>
      <c r="J503" s="749" t="s">
        <v>704</v>
      </c>
      <c r="K503" s="749" t="s">
        <v>705</v>
      </c>
      <c r="L503" s="752">
        <v>36.53</v>
      </c>
      <c r="M503" s="752">
        <v>50</v>
      </c>
      <c r="N503" s="753">
        <v>1826.5</v>
      </c>
    </row>
    <row r="504" spans="1:14" ht="14.4" customHeight="1" x14ac:dyDescent="0.3">
      <c r="A504" s="747" t="s">
        <v>575</v>
      </c>
      <c r="B504" s="748" t="s">
        <v>576</v>
      </c>
      <c r="C504" s="749" t="s">
        <v>602</v>
      </c>
      <c r="D504" s="750" t="s">
        <v>603</v>
      </c>
      <c r="E504" s="751">
        <v>50113001</v>
      </c>
      <c r="F504" s="750" t="s">
        <v>608</v>
      </c>
      <c r="G504" s="749" t="s">
        <v>609</v>
      </c>
      <c r="H504" s="749">
        <v>216572</v>
      </c>
      <c r="I504" s="749">
        <v>216572</v>
      </c>
      <c r="J504" s="749" t="s">
        <v>704</v>
      </c>
      <c r="K504" s="749" t="s">
        <v>705</v>
      </c>
      <c r="L504" s="752">
        <v>36.392857142857146</v>
      </c>
      <c r="M504" s="752">
        <v>70</v>
      </c>
      <c r="N504" s="753">
        <v>2547.5</v>
      </c>
    </row>
    <row r="505" spans="1:14" ht="14.4" customHeight="1" x14ac:dyDescent="0.3">
      <c r="A505" s="747" t="s">
        <v>575</v>
      </c>
      <c r="B505" s="748" t="s">
        <v>576</v>
      </c>
      <c r="C505" s="749" t="s">
        <v>602</v>
      </c>
      <c r="D505" s="750" t="s">
        <v>603</v>
      </c>
      <c r="E505" s="751">
        <v>50113001</v>
      </c>
      <c r="F505" s="750" t="s">
        <v>608</v>
      </c>
      <c r="G505" s="749" t="s">
        <v>609</v>
      </c>
      <c r="H505" s="749">
        <v>100168</v>
      </c>
      <c r="I505" s="749">
        <v>168</v>
      </c>
      <c r="J505" s="749" t="s">
        <v>961</v>
      </c>
      <c r="K505" s="749" t="s">
        <v>962</v>
      </c>
      <c r="L505" s="752">
        <v>43.14</v>
      </c>
      <c r="M505" s="752">
        <v>2</v>
      </c>
      <c r="N505" s="753">
        <v>86.28</v>
      </c>
    </row>
    <row r="506" spans="1:14" ht="14.4" customHeight="1" x14ac:dyDescent="0.3">
      <c r="A506" s="747" t="s">
        <v>575</v>
      </c>
      <c r="B506" s="748" t="s">
        <v>576</v>
      </c>
      <c r="C506" s="749" t="s">
        <v>602</v>
      </c>
      <c r="D506" s="750" t="s">
        <v>603</v>
      </c>
      <c r="E506" s="751">
        <v>50113001</v>
      </c>
      <c r="F506" s="750" t="s">
        <v>608</v>
      </c>
      <c r="G506" s="749" t="s">
        <v>609</v>
      </c>
      <c r="H506" s="749">
        <v>847630</v>
      </c>
      <c r="I506" s="749">
        <v>0</v>
      </c>
      <c r="J506" s="749" t="s">
        <v>1231</v>
      </c>
      <c r="K506" s="749" t="s">
        <v>577</v>
      </c>
      <c r="L506" s="752">
        <v>281.58999999999992</v>
      </c>
      <c r="M506" s="752">
        <v>1</v>
      </c>
      <c r="N506" s="753">
        <v>281.58999999999992</v>
      </c>
    </row>
    <row r="507" spans="1:14" ht="14.4" customHeight="1" x14ac:dyDescent="0.3">
      <c r="A507" s="747" t="s">
        <v>575</v>
      </c>
      <c r="B507" s="748" t="s">
        <v>576</v>
      </c>
      <c r="C507" s="749" t="s">
        <v>602</v>
      </c>
      <c r="D507" s="750" t="s">
        <v>603</v>
      </c>
      <c r="E507" s="751">
        <v>50113001</v>
      </c>
      <c r="F507" s="750" t="s">
        <v>608</v>
      </c>
      <c r="G507" s="749" t="s">
        <v>609</v>
      </c>
      <c r="H507" s="749">
        <v>51366</v>
      </c>
      <c r="I507" s="749">
        <v>51366</v>
      </c>
      <c r="J507" s="749" t="s">
        <v>706</v>
      </c>
      <c r="K507" s="749" t="s">
        <v>707</v>
      </c>
      <c r="L507" s="752">
        <v>171.59999975933161</v>
      </c>
      <c r="M507" s="752">
        <v>155</v>
      </c>
      <c r="N507" s="753">
        <v>26597.999962696398</v>
      </c>
    </row>
    <row r="508" spans="1:14" ht="14.4" customHeight="1" x14ac:dyDescent="0.3">
      <c r="A508" s="747" t="s">
        <v>575</v>
      </c>
      <c r="B508" s="748" t="s">
        <v>576</v>
      </c>
      <c r="C508" s="749" t="s">
        <v>602</v>
      </c>
      <c r="D508" s="750" t="s">
        <v>603</v>
      </c>
      <c r="E508" s="751">
        <v>50113001</v>
      </c>
      <c r="F508" s="750" t="s">
        <v>608</v>
      </c>
      <c r="G508" s="749" t="s">
        <v>609</v>
      </c>
      <c r="H508" s="749">
        <v>51367</v>
      </c>
      <c r="I508" s="749">
        <v>51367</v>
      </c>
      <c r="J508" s="749" t="s">
        <v>706</v>
      </c>
      <c r="K508" s="749" t="s">
        <v>965</v>
      </c>
      <c r="L508" s="752">
        <v>92.94999982066885</v>
      </c>
      <c r="M508" s="752">
        <v>110</v>
      </c>
      <c r="N508" s="753">
        <v>10224.499980273573</v>
      </c>
    </row>
    <row r="509" spans="1:14" ht="14.4" customHeight="1" x14ac:dyDescent="0.3">
      <c r="A509" s="747" t="s">
        <v>575</v>
      </c>
      <c r="B509" s="748" t="s">
        <v>576</v>
      </c>
      <c r="C509" s="749" t="s">
        <v>602</v>
      </c>
      <c r="D509" s="750" t="s">
        <v>603</v>
      </c>
      <c r="E509" s="751">
        <v>50113001</v>
      </c>
      <c r="F509" s="750" t="s">
        <v>608</v>
      </c>
      <c r="G509" s="749" t="s">
        <v>609</v>
      </c>
      <c r="H509" s="749">
        <v>51383</v>
      </c>
      <c r="I509" s="749">
        <v>51383</v>
      </c>
      <c r="J509" s="749" t="s">
        <v>706</v>
      </c>
      <c r="K509" s="749" t="s">
        <v>708</v>
      </c>
      <c r="L509" s="752">
        <v>93.5</v>
      </c>
      <c r="M509" s="752">
        <v>37</v>
      </c>
      <c r="N509" s="753">
        <v>3459.5</v>
      </c>
    </row>
    <row r="510" spans="1:14" ht="14.4" customHeight="1" x14ac:dyDescent="0.3">
      <c r="A510" s="747" t="s">
        <v>575</v>
      </c>
      <c r="B510" s="748" t="s">
        <v>576</v>
      </c>
      <c r="C510" s="749" t="s">
        <v>602</v>
      </c>
      <c r="D510" s="750" t="s">
        <v>603</v>
      </c>
      <c r="E510" s="751">
        <v>50113001</v>
      </c>
      <c r="F510" s="750" t="s">
        <v>608</v>
      </c>
      <c r="G510" s="749" t="s">
        <v>609</v>
      </c>
      <c r="H510" s="749">
        <v>51384</v>
      </c>
      <c r="I510" s="749">
        <v>51384</v>
      </c>
      <c r="J510" s="749" t="s">
        <v>706</v>
      </c>
      <c r="K510" s="749" t="s">
        <v>1232</v>
      </c>
      <c r="L510" s="752">
        <v>192.50000000000003</v>
      </c>
      <c r="M510" s="752">
        <v>26</v>
      </c>
      <c r="N510" s="753">
        <v>5005.0000000000009</v>
      </c>
    </row>
    <row r="511" spans="1:14" ht="14.4" customHeight="1" x14ac:dyDescent="0.3">
      <c r="A511" s="747" t="s">
        <v>575</v>
      </c>
      <c r="B511" s="748" t="s">
        <v>576</v>
      </c>
      <c r="C511" s="749" t="s">
        <v>602</v>
      </c>
      <c r="D511" s="750" t="s">
        <v>603</v>
      </c>
      <c r="E511" s="751">
        <v>50113001</v>
      </c>
      <c r="F511" s="750" t="s">
        <v>608</v>
      </c>
      <c r="G511" s="749" t="s">
        <v>609</v>
      </c>
      <c r="H511" s="749">
        <v>132082</v>
      </c>
      <c r="I511" s="749">
        <v>32082</v>
      </c>
      <c r="J511" s="749" t="s">
        <v>709</v>
      </c>
      <c r="K511" s="749" t="s">
        <v>710</v>
      </c>
      <c r="L511" s="752">
        <v>82.758888888888876</v>
      </c>
      <c r="M511" s="752">
        <v>9</v>
      </c>
      <c r="N511" s="753">
        <v>744.82999999999993</v>
      </c>
    </row>
    <row r="512" spans="1:14" ht="14.4" customHeight="1" x14ac:dyDescent="0.3">
      <c r="A512" s="747" t="s">
        <v>575</v>
      </c>
      <c r="B512" s="748" t="s">
        <v>576</v>
      </c>
      <c r="C512" s="749" t="s">
        <v>602</v>
      </c>
      <c r="D512" s="750" t="s">
        <v>603</v>
      </c>
      <c r="E512" s="751">
        <v>50113001</v>
      </c>
      <c r="F512" s="750" t="s">
        <v>608</v>
      </c>
      <c r="G512" s="749" t="s">
        <v>609</v>
      </c>
      <c r="H512" s="749">
        <v>849829</v>
      </c>
      <c r="I512" s="749">
        <v>162673</v>
      </c>
      <c r="J512" s="749" t="s">
        <v>1233</v>
      </c>
      <c r="K512" s="749" t="s">
        <v>1234</v>
      </c>
      <c r="L512" s="752">
        <v>55.810000000000016</v>
      </c>
      <c r="M512" s="752">
        <v>2</v>
      </c>
      <c r="N512" s="753">
        <v>111.62000000000003</v>
      </c>
    </row>
    <row r="513" spans="1:14" ht="14.4" customHeight="1" x14ac:dyDescent="0.3">
      <c r="A513" s="747" t="s">
        <v>575</v>
      </c>
      <c r="B513" s="748" t="s">
        <v>576</v>
      </c>
      <c r="C513" s="749" t="s">
        <v>602</v>
      </c>
      <c r="D513" s="750" t="s">
        <v>603</v>
      </c>
      <c r="E513" s="751">
        <v>50113001</v>
      </c>
      <c r="F513" s="750" t="s">
        <v>608</v>
      </c>
      <c r="G513" s="749" t="s">
        <v>609</v>
      </c>
      <c r="H513" s="749">
        <v>176501</v>
      </c>
      <c r="I513" s="749">
        <v>176501</v>
      </c>
      <c r="J513" s="749" t="s">
        <v>1235</v>
      </c>
      <c r="K513" s="749" t="s">
        <v>1236</v>
      </c>
      <c r="L513" s="752">
        <v>112.38000000000002</v>
      </c>
      <c r="M513" s="752">
        <v>1</v>
      </c>
      <c r="N513" s="753">
        <v>112.38000000000002</v>
      </c>
    </row>
    <row r="514" spans="1:14" ht="14.4" customHeight="1" x14ac:dyDescent="0.3">
      <c r="A514" s="747" t="s">
        <v>575</v>
      </c>
      <c r="B514" s="748" t="s">
        <v>576</v>
      </c>
      <c r="C514" s="749" t="s">
        <v>602</v>
      </c>
      <c r="D514" s="750" t="s">
        <v>603</v>
      </c>
      <c r="E514" s="751">
        <v>50113001</v>
      </c>
      <c r="F514" s="750" t="s">
        <v>608</v>
      </c>
      <c r="G514" s="749" t="s">
        <v>609</v>
      </c>
      <c r="H514" s="749">
        <v>120401</v>
      </c>
      <c r="I514" s="749">
        <v>20401</v>
      </c>
      <c r="J514" s="749" t="s">
        <v>1237</v>
      </c>
      <c r="K514" s="749" t="s">
        <v>1238</v>
      </c>
      <c r="L514" s="752">
        <v>74.89</v>
      </c>
      <c r="M514" s="752">
        <v>6</v>
      </c>
      <c r="N514" s="753">
        <v>449.34000000000003</v>
      </c>
    </row>
    <row r="515" spans="1:14" ht="14.4" customHeight="1" x14ac:dyDescent="0.3">
      <c r="A515" s="747" t="s">
        <v>575</v>
      </c>
      <c r="B515" s="748" t="s">
        <v>576</v>
      </c>
      <c r="C515" s="749" t="s">
        <v>602</v>
      </c>
      <c r="D515" s="750" t="s">
        <v>603</v>
      </c>
      <c r="E515" s="751">
        <v>50113001</v>
      </c>
      <c r="F515" s="750" t="s">
        <v>608</v>
      </c>
      <c r="G515" s="749" t="s">
        <v>609</v>
      </c>
      <c r="H515" s="749">
        <v>146117</v>
      </c>
      <c r="I515" s="749">
        <v>146117</v>
      </c>
      <c r="J515" s="749" t="s">
        <v>1239</v>
      </c>
      <c r="K515" s="749" t="s">
        <v>1236</v>
      </c>
      <c r="L515" s="752">
        <v>74.89</v>
      </c>
      <c r="M515" s="752">
        <v>1</v>
      </c>
      <c r="N515" s="753">
        <v>74.89</v>
      </c>
    </row>
    <row r="516" spans="1:14" ht="14.4" customHeight="1" x14ac:dyDescent="0.3">
      <c r="A516" s="747" t="s">
        <v>575</v>
      </c>
      <c r="B516" s="748" t="s">
        <v>576</v>
      </c>
      <c r="C516" s="749" t="s">
        <v>602</v>
      </c>
      <c r="D516" s="750" t="s">
        <v>603</v>
      </c>
      <c r="E516" s="751">
        <v>50113001</v>
      </c>
      <c r="F516" s="750" t="s">
        <v>608</v>
      </c>
      <c r="G516" s="749" t="s">
        <v>609</v>
      </c>
      <c r="H516" s="749">
        <v>146991</v>
      </c>
      <c r="I516" s="749">
        <v>46991</v>
      </c>
      <c r="J516" s="749" t="s">
        <v>711</v>
      </c>
      <c r="K516" s="749" t="s">
        <v>712</v>
      </c>
      <c r="L516" s="752">
        <v>138.83999999999997</v>
      </c>
      <c r="M516" s="752">
        <v>1</v>
      </c>
      <c r="N516" s="753">
        <v>138.83999999999997</v>
      </c>
    </row>
    <row r="517" spans="1:14" ht="14.4" customHeight="1" x14ac:dyDescent="0.3">
      <c r="A517" s="747" t="s">
        <v>575</v>
      </c>
      <c r="B517" s="748" t="s">
        <v>576</v>
      </c>
      <c r="C517" s="749" t="s">
        <v>602</v>
      </c>
      <c r="D517" s="750" t="s">
        <v>603</v>
      </c>
      <c r="E517" s="751">
        <v>50113001</v>
      </c>
      <c r="F517" s="750" t="s">
        <v>608</v>
      </c>
      <c r="G517" s="749" t="s">
        <v>609</v>
      </c>
      <c r="H517" s="749">
        <v>196696</v>
      </c>
      <c r="I517" s="749">
        <v>96696</v>
      </c>
      <c r="J517" s="749" t="s">
        <v>1240</v>
      </c>
      <c r="K517" s="749" t="s">
        <v>1241</v>
      </c>
      <c r="L517" s="752">
        <v>46.980000000000018</v>
      </c>
      <c r="M517" s="752">
        <v>1</v>
      </c>
      <c r="N517" s="753">
        <v>46.980000000000018</v>
      </c>
    </row>
    <row r="518" spans="1:14" ht="14.4" customHeight="1" x14ac:dyDescent="0.3">
      <c r="A518" s="747" t="s">
        <v>575</v>
      </c>
      <c r="B518" s="748" t="s">
        <v>576</v>
      </c>
      <c r="C518" s="749" t="s">
        <v>602</v>
      </c>
      <c r="D518" s="750" t="s">
        <v>603</v>
      </c>
      <c r="E518" s="751">
        <v>50113001</v>
      </c>
      <c r="F518" s="750" t="s">
        <v>608</v>
      </c>
      <c r="G518" s="749" t="s">
        <v>609</v>
      </c>
      <c r="H518" s="749">
        <v>193724</v>
      </c>
      <c r="I518" s="749">
        <v>93724</v>
      </c>
      <c r="J518" s="749" t="s">
        <v>1242</v>
      </c>
      <c r="K518" s="749" t="s">
        <v>1243</v>
      </c>
      <c r="L518" s="752">
        <v>67.989999999999981</v>
      </c>
      <c r="M518" s="752">
        <v>1</v>
      </c>
      <c r="N518" s="753">
        <v>67.989999999999981</v>
      </c>
    </row>
    <row r="519" spans="1:14" ht="14.4" customHeight="1" x14ac:dyDescent="0.3">
      <c r="A519" s="747" t="s">
        <v>575</v>
      </c>
      <c r="B519" s="748" t="s">
        <v>576</v>
      </c>
      <c r="C519" s="749" t="s">
        <v>602</v>
      </c>
      <c r="D519" s="750" t="s">
        <v>603</v>
      </c>
      <c r="E519" s="751">
        <v>50113001</v>
      </c>
      <c r="F519" s="750" t="s">
        <v>608</v>
      </c>
      <c r="G519" s="749" t="s">
        <v>609</v>
      </c>
      <c r="H519" s="749">
        <v>193723</v>
      </c>
      <c r="I519" s="749">
        <v>93723</v>
      </c>
      <c r="J519" s="749" t="s">
        <v>1244</v>
      </c>
      <c r="K519" s="749" t="s">
        <v>1245</v>
      </c>
      <c r="L519" s="752">
        <v>40.280000000000022</v>
      </c>
      <c r="M519" s="752">
        <v>3</v>
      </c>
      <c r="N519" s="753">
        <v>120.84000000000006</v>
      </c>
    </row>
    <row r="520" spans="1:14" ht="14.4" customHeight="1" x14ac:dyDescent="0.3">
      <c r="A520" s="747" t="s">
        <v>575</v>
      </c>
      <c r="B520" s="748" t="s">
        <v>576</v>
      </c>
      <c r="C520" s="749" t="s">
        <v>602</v>
      </c>
      <c r="D520" s="750" t="s">
        <v>603</v>
      </c>
      <c r="E520" s="751">
        <v>50113001</v>
      </c>
      <c r="F520" s="750" t="s">
        <v>608</v>
      </c>
      <c r="G520" s="749" t="s">
        <v>609</v>
      </c>
      <c r="H520" s="749">
        <v>100802</v>
      </c>
      <c r="I520" s="749">
        <v>1000</v>
      </c>
      <c r="J520" s="749" t="s">
        <v>713</v>
      </c>
      <c r="K520" s="749" t="s">
        <v>714</v>
      </c>
      <c r="L520" s="752">
        <v>74.716256623615749</v>
      </c>
      <c r="M520" s="752">
        <v>239</v>
      </c>
      <c r="N520" s="753">
        <v>17857.185333044163</v>
      </c>
    </row>
    <row r="521" spans="1:14" ht="14.4" customHeight="1" x14ac:dyDescent="0.3">
      <c r="A521" s="747" t="s">
        <v>575</v>
      </c>
      <c r="B521" s="748" t="s">
        <v>576</v>
      </c>
      <c r="C521" s="749" t="s">
        <v>602</v>
      </c>
      <c r="D521" s="750" t="s">
        <v>603</v>
      </c>
      <c r="E521" s="751">
        <v>50113001</v>
      </c>
      <c r="F521" s="750" t="s">
        <v>608</v>
      </c>
      <c r="G521" s="749" t="s">
        <v>577</v>
      </c>
      <c r="H521" s="749">
        <v>145241</v>
      </c>
      <c r="I521" s="749">
        <v>45241</v>
      </c>
      <c r="J521" s="749" t="s">
        <v>1246</v>
      </c>
      <c r="K521" s="749" t="s">
        <v>1247</v>
      </c>
      <c r="L521" s="752">
        <v>276.10000000000002</v>
      </c>
      <c r="M521" s="752">
        <v>1</v>
      </c>
      <c r="N521" s="753">
        <v>276.10000000000002</v>
      </c>
    </row>
    <row r="522" spans="1:14" ht="14.4" customHeight="1" x14ac:dyDescent="0.3">
      <c r="A522" s="747" t="s">
        <v>575</v>
      </c>
      <c r="B522" s="748" t="s">
        <v>576</v>
      </c>
      <c r="C522" s="749" t="s">
        <v>602</v>
      </c>
      <c r="D522" s="750" t="s">
        <v>603</v>
      </c>
      <c r="E522" s="751">
        <v>50113001</v>
      </c>
      <c r="F522" s="750" t="s">
        <v>608</v>
      </c>
      <c r="G522" s="749" t="s">
        <v>609</v>
      </c>
      <c r="H522" s="749">
        <v>117189</v>
      </c>
      <c r="I522" s="749">
        <v>17189</v>
      </c>
      <c r="J522" s="749" t="s">
        <v>974</v>
      </c>
      <c r="K522" s="749" t="s">
        <v>975</v>
      </c>
      <c r="L522" s="752">
        <v>41.14</v>
      </c>
      <c r="M522" s="752">
        <v>2</v>
      </c>
      <c r="N522" s="753">
        <v>82.28</v>
      </c>
    </row>
    <row r="523" spans="1:14" ht="14.4" customHeight="1" x14ac:dyDescent="0.3">
      <c r="A523" s="747" t="s">
        <v>575</v>
      </c>
      <c r="B523" s="748" t="s">
        <v>576</v>
      </c>
      <c r="C523" s="749" t="s">
        <v>602</v>
      </c>
      <c r="D523" s="750" t="s">
        <v>603</v>
      </c>
      <c r="E523" s="751">
        <v>50113001</v>
      </c>
      <c r="F523" s="750" t="s">
        <v>608</v>
      </c>
      <c r="G523" s="749" t="s">
        <v>609</v>
      </c>
      <c r="H523" s="749">
        <v>102486</v>
      </c>
      <c r="I523" s="749">
        <v>2486</v>
      </c>
      <c r="J523" s="749" t="s">
        <v>715</v>
      </c>
      <c r="K523" s="749" t="s">
        <v>716</v>
      </c>
      <c r="L523" s="752">
        <v>115.26999999999998</v>
      </c>
      <c r="M523" s="752">
        <v>1</v>
      </c>
      <c r="N523" s="753">
        <v>115.26999999999998</v>
      </c>
    </row>
    <row r="524" spans="1:14" ht="14.4" customHeight="1" x14ac:dyDescent="0.3">
      <c r="A524" s="747" t="s">
        <v>575</v>
      </c>
      <c r="B524" s="748" t="s">
        <v>576</v>
      </c>
      <c r="C524" s="749" t="s">
        <v>602</v>
      </c>
      <c r="D524" s="750" t="s">
        <v>603</v>
      </c>
      <c r="E524" s="751">
        <v>50113001</v>
      </c>
      <c r="F524" s="750" t="s">
        <v>608</v>
      </c>
      <c r="G524" s="749" t="s">
        <v>609</v>
      </c>
      <c r="H524" s="749">
        <v>848725</v>
      </c>
      <c r="I524" s="749">
        <v>107677</v>
      </c>
      <c r="J524" s="749" t="s">
        <v>1248</v>
      </c>
      <c r="K524" s="749" t="s">
        <v>1249</v>
      </c>
      <c r="L524" s="752">
        <v>382.10999999999996</v>
      </c>
      <c r="M524" s="752">
        <v>9</v>
      </c>
      <c r="N524" s="753">
        <v>3438.99</v>
      </c>
    </row>
    <row r="525" spans="1:14" ht="14.4" customHeight="1" x14ac:dyDescent="0.3">
      <c r="A525" s="747" t="s">
        <v>575</v>
      </c>
      <c r="B525" s="748" t="s">
        <v>576</v>
      </c>
      <c r="C525" s="749" t="s">
        <v>602</v>
      </c>
      <c r="D525" s="750" t="s">
        <v>603</v>
      </c>
      <c r="E525" s="751">
        <v>50113001</v>
      </c>
      <c r="F525" s="750" t="s">
        <v>608</v>
      </c>
      <c r="G525" s="749" t="s">
        <v>609</v>
      </c>
      <c r="H525" s="749">
        <v>200935</v>
      </c>
      <c r="I525" s="749">
        <v>200935</v>
      </c>
      <c r="J525" s="749" t="s">
        <v>1250</v>
      </c>
      <c r="K525" s="749" t="s">
        <v>1251</v>
      </c>
      <c r="L525" s="752">
        <v>34.219999999999985</v>
      </c>
      <c r="M525" s="752">
        <v>2</v>
      </c>
      <c r="N525" s="753">
        <v>68.439999999999969</v>
      </c>
    </row>
    <row r="526" spans="1:14" ht="14.4" customHeight="1" x14ac:dyDescent="0.3">
      <c r="A526" s="747" t="s">
        <v>575</v>
      </c>
      <c r="B526" s="748" t="s">
        <v>576</v>
      </c>
      <c r="C526" s="749" t="s">
        <v>602</v>
      </c>
      <c r="D526" s="750" t="s">
        <v>603</v>
      </c>
      <c r="E526" s="751">
        <v>50113001</v>
      </c>
      <c r="F526" s="750" t="s">
        <v>608</v>
      </c>
      <c r="G526" s="749" t="s">
        <v>609</v>
      </c>
      <c r="H526" s="749">
        <v>100489</v>
      </c>
      <c r="I526" s="749">
        <v>489</v>
      </c>
      <c r="J526" s="749" t="s">
        <v>717</v>
      </c>
      <c r="K526" s="749" t="s">
        <v>718</v>
      </c>
      <c r="L526" s="752">
        <v>41.941538461538471</v>
      </c>
      <c r="M526" s="752">
        <v>13</v>
      </c>
      <c r="N526" s="753">
        <v>545.24000000000012</v>
      </c>
    </row>
    <row r="527" spans="1:14" ht="14.4" customHeight="1" x14ac:dyDescent="0.3">
      <c r="A527" s="747" t="s">
        <v>575</v>
      </c>
      <c r="B527" s="748" t="s">
        <v>576</v>
      </c>
      <c r="C527" s="749" t="s">
        <v>602</v>
      </c>
      <c r="D527" s="750" t="s">
        <v>603</v>
      </c>
      <c r="E527" s="751">
        <v>50113001</v>
      </c>
      <c r="F527" s="750" t="s">
        <v>608</v>
      </c>
      <c r="G527" s="749" t="s">
        <v>630</v>
      </c>
      <c r="H527" s="749">
        <v>169623</v>
      </c>
      <c r="I527" s="749">
        <v>169623</v>
      </c>
      <c r="J527" s="749" t="s">
        <v>1252</v>
      </c>
      <c r="K527" s="749" t="s">
        <v>1030</v>
      </c>
      <c r="L527" s="752">
        <v>90.019999999999968</v>
      </c>
      <c r="M527" s="752">
        <v>1</v>
      </c>
      <c r="N527" s="753">
        <v>90.019999999999968</v>
      </c>
    </row>
    <row r="528" spans="1:14" ht="14.4" customHeight="1" x14ac:dyDescent="0.3">
      <c r="A528" s="747" t="s">
        <v>575</v>
      </c>
      <c r="B528" s="748" t="s">
        <v>576</v>
      </c>
      <c r="C528" s="749" t="s">
        <v>602</v>
      </c>
      <c r="D528" s="750" t="s">
        <v>603</v>
      </c>
      <c r="E528" s="751">
        <v>50113001</v>
      </c>
      <c r="F528" s="750" t="s">
        <v>608</v>
      </c>
      <c r="G528" s="749" t="s">
        <v>609</v>
      </c>
      <c r="H528" s="749">
        <v>29938</v>
      </c>
      <c r="I528" s="749">
        <v>29938</v>
      </c>
      <c r="J528" s="749" t="s">
        <v>1253</v>
      </c>
      <c r="K528" s="749" t="s">
        <v>1254</v>
      </c>
      <c r="L528" s="752">
        <v>2068.1633821378273</v>
      </c>
      <c r="M528" s="752">
        <v>11</v>
      </c>
      <c r="N528" s="753">
        <v>22749.7972035161</v>
      </c>
    </row>
    <row r="529" spans="1:14" ht="14.4" customHeight="1" x14ac:dyDescent="0.3">
      <c r="A529" s="747" t="s">
        <v>575</v>
      </c>
      <c r="B529" s="748" t="s">
        <v>576</v>
      </c>
      <c r="C529" s="749" t="s">
        <v>602</v>
      </c>
      <c r="D529" s="750" t="s">
        <v>603</v>
      </c>
      <c r="E529" s="751">
        <v>50113001</v>
      </c>
      <c r="F529" s="750" t="s">
        <v>608</v>
      </c>
      <c r="G529" s="749" t="s">
        <v>630</v>
      </c>
      <c r="H529" s="749">
        <v>166759</v>
      </c>
      <c r="I529" s="749">
        <v>166759</v>
      </c>
      <c r="J529" s="749" t="s">
        <v>1255</v>
      </c>
      <c r="K529" s="749" t="s">
        <v>1256</v>
      </c>
      <c r="L529" s="752">
        <v>65.950000000000045</v>
      </c>
      <c r="M529" s="752">
        <v>1</v>
      </c>
      <c r="N529" s="753">
        <v>65.950000000000045</v>
      </c>
    </row>
    <row r="530" spans="1:14" ht="14.4" customHeight="1" x14ac:dyDescent="0.3">
      <c r="A530" s="747" t="s">
        <v>575</v>
      </c>
      <c r="B530" s="748" t="s">
        <v>576</v>
      </c>
      <c r="C530" s="749" t="s">
        <v>602</v>
      </c>
      <c r="D530" s="750" t="s">
        <v>603</v>
      </c>
      <c r="E530" s="751">
        <v>50113001</v>
      </c>
      <c r="F530" s="750" t="s">
        <v>608</v>
      </c>
      <c r="G530" s="749" t="s">
        <v>609</v>
      </c>
      <c r="H530" s="749">
        <v>930661</v>
      </c>
      <c r="I530" s="749">
        <v>0</v>
      </c>
      <c r="J530" s="749" t="s">
        <v>719</v>
      </c>
      <c r="K530" s="749" t="s">
        <v>577</v>
      </c>
      <c r="L530" s="752">
        <v>316.91662451205917</v>
      </c>
      <c r="M530" s="752">
        <v>13</v>
      </c>
      <c r="N530" s="753">
        <v>4119.916118656769</v>
      </c>
    </row>
    <row r="531" spans="1:14" ht="14.4" customHeight="1" x14ac:dyDescent="0.3">
      <c r="A531" s="747" t="s">
        <v>575</v>
      </c>
      <c r="B531" s="748" t="s">
        <v>576</v>
      </c>
      <c r="C531" s="749" t="s">
        <v>602</v>
      </c>
      <c r="D531" s="750" t="s">
        <v>603</v>
      </c>
      <c r="E531" s="751">
        <v>50113001</v>
      </c>
      <c r="F531" s="750" t="s">
        <v>608</v>
      </c>
      <c r="G531" s="749" t="s">
        <v>609</v>
      </c>
      <c r="H531" s="749">
        <v>930431</v>
      </c>
      <c r="I531" s="749">
        <v>1000</v>
      </c>
      <c r="J531" s="749" t="s">
        <v>1257</v>
      </c>
      <c r="K531" s="749" t="s">
        <v>577</v>
      </c>
      <c r="L531" s="752">
        <v>105.53136196880848</v>
      </c>
      <c r="M531" s="752">
        <v>3</v>
      </c>
      <c r="N531" s="753">
        <v>316.59408590642545</v>
      </c>
    </row>
    <row r="532" spans="1:14" ht="14.4" customHeight="1" x14ac:dyDescent="0.3">
      <c r="A532" s="747" t="s">
        <v>575</v>
      </c>
      <c r="B532" s="748" t="s">
        <v>576</v>
      </c>
      <c r="C532" s="749" t="s">
        <v>602</v>
      </c>
      <c r="D532" s="750" t="s">
        <v>603</v>
      </c>
      <c r="E532" s="751">
        <v>50113001</v>
      </c>
      <c r="F532" s="750" t="s">
        <v>608</v>
      </c>
      <c r="G532" s="749" t="s">
        <v>609</v>
      </c>
      <c r="H532" s="749">
        <v>930224</v>
      </c>
      <c r="I532" s="749">
        <v>0</v>
      </c>
      <c r="J532" s="749" t="s">
        <v>1258</v>
      </c>
      <c r="K532" s="749" t="s">
        <v>1259</v>
      </c>
      <c r="L532" s="752">
        <v>75.018178552443999</v>
      </c>
      <c r="M532" s="752">
        <v>3</v>
      </c>
      <c r="N532" s="753">
        <v>225.054535657332</v>
      </c>
    </row>
    <row r="533" spans="1:14" ht="14.4" customHeight="1" x14ac:dyDescent="0.3">
      <c r="A533" s="747" t="s">
        <v>575</v>
      </c>
      <c r="B533" s="748" t="s">
        <v>576</v>
      </c>
      <c r="C533" s="749" t="s">
        <v>602</v>
      </c>
      <c r="D533" s="750" t="s">
        <v>603</v>
      </c>
      <c r="E533" s="751">
        <v>50113001</v>
      </c>
      <c r="F533" s="750" t="s">
        <v>608</v>
      </c>
      <c r="G533" s="749" t="s">
        <v>609</v>
      </c>
      <c r="H533" s="749">
        <v>920056</v>
      </c>
      <c r="I533" s="749">
        <v>0</v>
      </c>
      <c r="J533" s="749" t="s">
        <v>1260</v>
      </c>
      <c r="K533" s="749" t="s">
        <v>577</v>
      </c>
      <c r="L533" s="752">
        <v>561.59725402612571</v>
      </c>
      <c r="M533" s="752">
        <v>3</v>
      </c>
      <c r="N533" s="753">
        <v>1684.7917620783771</v>
      </c>
    </row>
    <row r="534" spans="1:14" ht="14.4" customHeight="1" x14ac:dyDescent="0.3">
      <c r="A534" s="747" t="s">
        <v>575</v>
      </c>
      <c r="B534" s="748" t="s">
        <v>576</v>
      </c>
      <c r="C534" s="749" t="s">
        <v>602</v>
      </c>
      <c r="D534" s="750" t="s">
        <v>603</v>
      </c>
      <c r="E534" s="751">
        <v>50113001</v>
      </c>
      <c r="F534" s="750" t="s">
        <v>608</v>
      </c>
      <c r="G534" s="749" t="s">
        <v>609</v>
      </c>
      <c r="H534" s="749">
        <v>900441</v>
      </c>
      <c r="I534" s="749">
        <v>0</v>
      </c>
      <c r="J534" s="749" t="s">
        <v>1261</v>
      </c>
      <c r="K534" s="749" t="s">
        <v>1262</v>
      </c>
      <c r="L534" s="752">
        <v>162.14833333333331</v>
      </c>
      <c r="M534" s="752">
        <v>1</v>
      </c>
      <c r="N534" s="753">
        <v>162.14833333333331</v>
      </c>
    </row>
    <row r="535" spans="1:14" ht="14.4" customHeight="1" x14ac:dyDescent="0.3">
      <c r="A535" s="747" t="s">
        <v>575</v>
      </c>
      <c r="B535" s="748" t="s">
        <v>576</v>
      </c>
      <c r="C535" s="749" t="s">
        <v>602</v>
      </c>
      <c r="D535" s="750" t="s">
        <v>603</v>
      </c>
      <c r="E535" s="751">
        <v>50113001</v>
      </c>
      <c r="F535" s="750" t="s">
        <v>608</v>
      </c>
      <c r="G535" s="749" t="s">
        <v>609</v>
      </c>
      <c r="H535" s="749">
        <v>900321</v>
      </c>
      <c r="I535" s="749">
        <v>0</v>
      </c>
      <c r="J535" s="749" t="s">
        <v>1263</v>
      </c>
      <c r="K535" s="749" t="s">
        <v>577</v>
      </c>
      <c r="L535" s="752">
        <v>398.32302577060193</v>
      </c>
      <c r="M535" s="752">
        <v>1</v>
      </c>
      <c r="N535" s="753">
        <v>398.32302577060193</v>
      </c>
    </row>
    <row r="536" spans="1:14" ht="14.4" customHeight="1" x14ac:dyDescent="0.3">
      <c r="A536" s="747" t="s">
        <v>575</v>
      </c>
      <c r="B536" s="748" t="s">
        <v>576</v>
      </c>
      <c r="C536" s="749" t="s">
        <v>602</v>
      </c>
      <c r="D536" s="750" t="s">
        <v>603</v>
      </c>
      <c r="E536" s="751">
        <v>50113001</v>
      </c>
      <c r="F536" s="750" t="s">
        <v>608</v>
      </c>
      <c r="G536" s="749" t="s">
        <v>609</v>
      </c>
      <c r="H536" s="749">
        <v>843067</v>
      </c>
      <c r="I536" s="749">
        <v>0</v>
      </c>
      <c r="J536" s="749" t="s">
        <v>724</v>
      </c>
      <c r="K536" s="749" t="s">
        <v>577</v>
      </c>
      <c r="L536" s="752">
        <v>372.24489918399274</v>
      </c>
      <c r="M536" s="752">
        <v>5</v>
      </c>
      <c r="N536" s="753">
        <v>1861.2244959199638</v>
      </c>
    </row>
    <row r="537" spans="1:14" ht="14.4" customHeight="1" x14ac:dyDescent="0.3">
      <c r="A537" s="747" t="s">
        <v>575</v>
      </c>
      <c r="B537" s="748" t="s">
        <v>576</v>
      </c>
      <c r="C537" s="749" t="s">
        <v>602</v>
      </c>
      <c r="D537" s="750" t="s">
        <v>603</v>
      </c>
      <c r="E537" s="751">
        <v>50113001</v>
      </c>
      <c r="F537" s="750" t="s">
        <v>608</v>
      </c>
      <c r="G537" s="749" t="s">
        <v>577</v>
      </c>
      <c r="H537" s="749">
        <v>187906</v>
      </c>
      <c r="I537" s="749">
        <v>87906</v>
      </c>
      <c r="J537" s="749" t="s">
        <v>725</v>
      </c>
      <c r="K537" s="749" t="s">
        <v>726</v>
      </c>
      <c r="L537" s="752">
        <v>46.539999999999992</v>
      </c>
      <c r="M537" s="752">
        <v>3</v>
      </c>
      <c r="N537" s="753">
        <v>139.61999999999998</v>
      </c>
    </row>
    <row r="538" spans="1:14" ht="14.4" customHeight="1" x14ac:dyDescent="0.3">
      <c r="A538" s="747" t="s">
        <v>575</v>
      </c>
      <c r="B538" s="748" t="s">
        <v>576</v>
      </c>
      <c r="C538" s="749" t="s">
        <v>602</v>
      </c>
      <c r="D538" s="750" t="s">
        <v>603</v>
      </c>
      <c r="E538" s="751">
        <v>50113001</v>
      </c>
      <c r="F538" s="750" t="s">
        <v>608</v>
      </c>
      <c r="G538" s="749" t="s">
        <v>609</v>
      </c>
      <c r="H538" s="749">
        <v>840220</v>
      </c>
      <c r="I538" s="749">
        <v>0</v>
      </c>
      <c r="J538" s="749" t="s">
        <v>978</v>
      </c>
      <c r="K538" s="749" t="s">
        <v>577</v>
      </c>
      <c r="L538" s="752">
        <v>218.20000000000005</v>
      </c>
      <c r="M538" s="752">
        <v>1</v>
      </c>
      <c r="N538" s="753">
        <v>218.20000000000005</v>
      </c>
    </row>
    <row r="539" spans="1:14" ht="14.4" customHeight="1" x14ac:dyDescent="0.3">
      <c r="A539" s="747" t="s">
        <v>575</v>
      </c>
      <c r="B539" s="748" t="s">
        <v>576</v>
      </c>
      <c r="C539" s="749" t="s">
        <v>602</v>
      </c>
      <c r="D539" s="750" t="s">
        <v>603</v>
      </c>
      <c r="E539" s="751">
        <v>50113001</v>
      </c>
      <c r="F539" s="750" t="s">
        <v>608</v>
      </c>
      <c r="G539" s="749" t="s">
        <v>609</v>
      </c>
      <c r="H539" s="749">
        <v>119571</v>
      </c>
      <c r="I539" s="749">
        <v>19571</v>
      </c>
      <c r="J539" s="749" t="s">
        <v>1264</v>
      </c>
      <c r="K539" s="749" t="s">
        <v>1265</v>
      </c>
      <c r="L539" s="752">
        <v>244.19999999999979</v>
      </c>
      <c r="M539" s="752">
        <v>1</v>
      </c>
      <c r="N539" s="753">
        <v>244.19999999999979</v>
      </c>
    </row>
    <row r="540" spans="1:14" ht="14.4" customHeight="1" x14ac:dyDescent="0.3">
      <c r="A540" s="747" t="s">
        <v>575</v>
      </c>
      <c r="B540" s="748" t="s">
        <v>576</v>
      </c>
      <c r="C540" s="749" t="s">
        <v>602</v>
      </c>
      <c r="D540" s="750" t="s">
        <v>603</v>
      </c>
      <c r="E540" s="751">
        <v>50113001</v>
      </c>
      <c r="F540" s="750" t="s">
        <v>608</v>
      </c>
      <c r="G540" s="749" t="s">
        <v>609</v>
      </c>
      <c r="H540" s="749">
        <v>109210</v>
      </c>
      <c r="I540" s="749">
        <v>9210</v>
      </c>
      <c r="J540" s="749" t="s">
        <v>1266</v>
      </c>
      <c r="K540" s="749" t="s">
        <v>1267</v>
      </c>
      <c r="L540" s="752">
        <v>294.18</v>
      </c>
      <c r="M540" s="752">
        <v>1</v>
      </c>
      <c r="N540" s="753">
        <v>294.18</v>
      </c>
    </row>
    <row r="541" spans="1:14" ht="14.4" customHeight="1" x14ac:dyDescent="0.3">
      <c r="A541" s="747" t="s">
        <v>575</v>
      </c>
      <c r="B541" s="748" t="s">
        <v>576</v>
      </c>
      <c r="C541" s="749" t="s">
        <v>602</v>
      </c>
      <c r="D541" s="750" t="s">
        <v>603</v>
      </c>
      <c r="E541" s="751">
        <v>50113001</v>
      </c>
      <c r="F541" s="750" t="s">
        <v>608</v>
      </c>
      <c r="G541" s="749" t="s">
        <v>630</v>
      </c>
      <c r="H541" s="749">
        <v>187425</v>
      </c>
      <c r="I541" s="749">
        <v>187425</v>
      </c>
      <c r="J541" s="749" t="s">
        <v>981</v>
      </c>
      <c r="K541" s="749" t="s">
        <v>982</v>
      </c>
      <c r="L541" s="752">
        <v>49.38</v>
      </c>
      <c r="M541" s="752">
        <v>1</v>
      </c>
      <c r="N541" s="753">
        <v>49.38</v>
      </c>
    </row>
    <row r="542" spans="1:14" ht="14.4" customHeight="1" x14ac:dyDescent="0.3">
      <c r="A542" s="747" t="s">
        <v>575</v>
      </c>
      <c r="B542" s="748" t="s">
        <v>576</v>
      </c>
      <c r="C542" s="749" t="s">
        <v>602</v>
      </c>
      <c r="D542" s="750" t="s">
        <v>603</v>
      </c>
      <c r="E542" s="751">
        <v>50113001</v>
      </c>
      <c r="F542" s="750" t="s">
        <v>608</v>
      </c>
      <c r="G542" s="749" t="s">
        <v>609</v>
      </c>
      <c r="H542" s="749">
        <v>188217</v>
      </c>
      <c r="I542" s="749">
        <v>88217</v>
      </c>
      <c r="J542" s="749" t="s">
        <v>729</v>
      </c>
      <c r="K542" s="749" t="s">
        <v>730</v>
      </c>
      <c r="L542" s="752">
        <v>126.99994542534974</v>
      </c>
      <c r="M542" s="752">
        <v>5</v>
      </c>
      <c r="N542" s="753">
        <v>634.99972712674867</v>
      </c>
    </row>
    <row r="543" spans="1:14" ht="14.4" customHeight="1" x14ac:dyDescent="0.3">
      <c r="A543" s="747" t="s">
        <v>575</v>
      </c>
      <c r="B543" s="748" t="s">
        <v>576</v>
      </c>
      <c r="C543" s="749" t="s">
        <v>602</v>
      </c>
      <c r="D543" s="750" t="s">
        <v>603</v>
      </c>
      <c r="E543" s="751">
        <v>50113001</v>
      </c>
      <c r="F543" s="750" t="s">
        <v>608</v>
      </c>
      <c r="G543" s="749" t="s">
        <v>609</v>
      </c>
      <c r="H543" s="749">
        <v>188219</v>
      </c>
      <c r="I543" s="749">
        <v>88219</v>
      </c>
      <c r="J543" s="749" t="s">
        <v>983</v>
      </c>
      <c r="K543" s="749" t="s">
        <v>984</v>
      </c>
      <c r="L543" s="752">
        <v>140.95499999999998</v>
      </c>
      <c r="M543" s="752">
        <v>8</v>
      </c>
      <c r="N543" s="753">
        <v>1127.6399999999999</v>
      </c>
    </row>
    <row r="544" spans="1:14" ht="14.4" customHeight="1" x14ac:dyDescent="0.3">
      <c r="A544" s="747" t="s">
        <v>575</v>
      </c>
      <c r="B544" s="748" t="s">
        <v>576</v>
      </c>
      <c r="C544" s="749" t="s">
        <v>602</v>
      </c>
      <c r="D544" s="750" t="s">
        <v>603</v>
      </c>
      <c r="E544" s="751">
        <v>50113001</v>
      </c>
      <c r="F544" s="750" t="s">
        <v>608</v>
      </c>
      <c r="G544" s="749" t="s">
        <v>630</v>
      </c>
      <c r="H544" s="749">
        <v>149909</v>
      </c>
      <c r="I544" s="749">
        <v>49909</v>
      </c>
      <c r="J544" s="749" t="s">
        <v>1268</v>
      </c>
      <c r="K544" s="749" t="s">
        <v>1269</v>
      </c>
      <c r="L544" s="752">
        <v>42.58</v>
      </c>
      <c r="M544" s="752">
        <v>2</v>
      </c>
      <c r="N544" s="753">
        <v>85.16</v>
      </c>
    </row>
    <row r="545" spans="1:14" ht="14.4" customHeight="1" x14ac:dyDescent="0.3">
      <c r="A545" s="747" t="s">
        <v>575</v>
      </c>
      <c r="B545" s="748" t="s">
        <v>576</v>
      </c>
      <c r="C545" s="749" t="s">
        <v>602</v>
      </c>
      <c r="D545" s="750" t="s">
        <v>603</v>
      </c>
      <c r="E545" s="751">
        <v>50113001</v>
      </c>
      <c r="F545" s="750" t="s">
        <v>608</v>
      </c>
      <c r="G545" s="749" t="s">
        <v>577</v>
      </c>
      <c r="H545" s="749">
        <v>128216</v>
      </c>
      <c r="I545" s="749">
        <v>28216</v>
      </c>
      <c r="J545" s="749" t="s">
        <v>1270</v>
      </c>
      <c r="K545" s="749" t="s">
        <v>1271</v>
      </c>
      <c r="L545" s="752">
        <v>107.45</v>
      </c>
      <c r="M545" s="752">
        <v>1</v>
      </c>
      <c r="N545" s="753">
        <v>107.45</v>
      </c>
    </row>
    <row r="546" spans="1:14" ht="14.4" customHeight="1" x14ac:dyDescent="0.3">
      <c r="A546" s="747" t="s">
        <v>575</v>
      </c>
      <c r="B546" s="748" t="s">
        <v>576</v>
      </c>
      <c r="C546" s="749" t="s">
        <v>602</v>
      </c>
      <c r="D546" s="750" t="s">
        <v>603</v>
      </c>
      <c r="E546" s="751">
        <v>50113001</v>
      </c>
      <c r="F546" s="750" t="s">
        <v>608</v>
      </c>
      <c r="G546" s="749" t="s">
        <v>609</v>
      </c>
      <c r="H546" s="749">
        <v>117992</v>
      </c>
      <c r="I546" s="749">
        <v>17992</v>
      </c>
      <c r="J546" s="749" t="s">
        <v>735</v>
      </c>
      <c r="K546" s="749" t="s">
        <v>991</v>
      </c>
      <c r="L546" s="752">
        <v>93.759999999999991</v>
      </c>
      <c r="M546" s="752">
        <v>2</v>
      </c>
      <c r="N546" s="753">
        <v>187.51999999999998</v>
      </c>
    </row>
    <row r="547" spans="1:14" ht="14.4" customHeight="1" x14ac:dyDescent="0.3">
      <c r="A547" s="747" t="s">
        <v>575</v>
      </c>
      <c r="B547" s="748" t="s">
        <v>576</v>
      </c>
      <c r="C547" s="749" t="s">
        <v>602</v>
      </c>
      <c r="D547" s="750" t="s">
        <v>603</v>
      </c>
      <c r="E547" s="751">
        <v>50113001</v>
      </c>
      <c r="F547" s="750" t="s">
        <v>608</v>
      </c>
      <c r="G547" s="749" t="s">
        <v>609</v>
      </c>
      <c r="H547" s="749">
        <v>186393</v>
      </c>
      <c r="I547" s="749">
        <v>86393</v>
      </c>
      <c r="J547" s="749" t="s">
        <v>735</v>
      </c>
      <c r="K547" s="749" t="s">
        <v>736</v>
      </c>
      <c r="L547" s="752">
        <v>51.670000000000016</v>
      </c>
      <c r="M547" s="752">
        <v>1</v>
      </c>
      <c r="N547" s="753">
        <v>51.670000000000016</v>
      </c>
    </row>
    <row r="548" spans="1:14" ht="14.4" customHeight="1" x14ac:dyDescent="0.3">
      <c r="A548" s="747" t="s">
        <v>575</v>
      </c>
      <c r="B548" s="748" t="s">
        <v>576</v>
      </c>
      <c r="C548" s="749" t="s">
        <v>602</v>
      </c>
      <c r="D548" s="750" t="s">
        <v>603</v>
      </c>
      <c r="E548" s="751">
        <v>50113001</v>
      </c>
      <c r="F548" s="750" t="s">
        <v>608</v>
      </c>
      <c r="G548" s="749" t="s">
        <v>609</v>
      </c>
      <c r="H548" s="749">
        <v>100498</v>
      </c>
      <c r="I548" s="749">
        <v>498</v>
      </c>
      <c r="J548" s="749" t="s">
        <v>737</v>
      </c>
      <c r="K548" s="749" t="s">
        <v>738</v>
      </c>
      <c r="L548" s="752">
        <v>96.554531779656728</v>
      </c>
      <c r="M548" s="752">
        <v>44</v>
      </c>
      <c r="N548" s="753">
        <v>4248.3993983048958</v>
      </c>
    </row>
    <row r="549" spans="1:14" ht="14.4" customHeight="1" x14ac:dyDescent="0.3">
      <c r="A549" s="747" t="s">
        <v>575</v>
      </c>
      <c r="B549" s="748" t="s">
        <v>576</v>
      </c>
      <c r="C549" s="749" t="s">
        <v>602</v>
      </c>
      <c r="D549" s="750" t="s">
        <v>603</v>
      </c>
      <c r="E549" s="751">
        <v>50113001</v>
      </c>
      <c r="F549" s="750" t="s">
        <v>608</v>
      </c>
      <c r="G549" s="749" t="s">
        <v>609</v>
      </c>
      <c r="H549" s="749">
        <v>100499</v>
      </c>
      <c r="I549" s="749">
        <v>499</v>
      </c>
      <c r="J549" s="749" t="s">
        <v>737</v>
      </c>
      <c r="K549" s="749" t="s">
        <v>739</v>
      </c>
      <c r="L549" s="752">
        <v>100.17000000000002</v>
      </c>
      <c r="M549" s="752">
        <v>3</v>
      </c>
      <c r="N549" s="753">
        <v>300.51000000000005</v>
      </c>
    </row>
    <row r="550" spans="1:14" ht="14.4" customHeight="1" x14ac:dyDescent="0.3">
      <c r="A550" s="747" t="s">
        <v>575</v>
      </c>
      <c r="B550" s="748" t="s">
        <v>576</v>
      </c>
      <c r="C550" s="749" t="s">
        <v>602</v>
      </c>
      <c r="D550" s="750" t="s">
        <v>603</v>
      </c>
      <c r="E550" s="751">
        <v>50113001</v>
      </c>
      <c r="F550" s="750" t="s">
        <v>608</v>
      </c>
      <c r="G550" s="749" t="s">
        <v>609</v>
      </c>
      <c r="H550" s="749">
        <v>166555</v>
      </c>
      <c r="I550" s="749">
        <v>66555</v>
      </c>
      <c r="J550" s="749" t="s">
        <v>992</v>
      </c>
      <c r="K550" s="749" t="s">
        <v>993</v>
      </c>
      <c r="L550" s="752">
        <v>117.41000000000003</v>
      </c>
      <c r="M550" s="752">
        <v>1</v>
      </c>
      <c r="N550" s="753">
        <v>117.41000000000003</v>
      </c>
    </row>
    <row r="551" spans="1:14" ht="14.4" customHeight="1" x14ac:dyDescent="0.3">
      <c r="A551" s="747" t="s">
        <v>575</v>
      </c>
      <c r="B551" s="748" t="s">
        <v>576</v>
      </c>
      <c r="C551" s="749" t="s">
        <v>602</v>
      </c>
      <c r="D551" s="750" t="s">
        <v>603</v>
      </c>
      <c r="E551" s="751">
        <v>50113001</v>
      </c>
      <c r="F551" s="750" t="s">
        <v>608</v>
      </c>
      <c r="G551" s="749" t="s">
        <v>609</v>
      </c>
      <c r="H551" s="749">
        <v>102439</v>
      </c>
      <c r="I551" s="749">
        <v>2439</v>
      </c>
      <c r="J551" s="749" t="s">
        <v>1100</v>
      </c>
      <c r="K551" s="749" t="s">
        <v>1101</v>
      </c>
      <c r="L551" s="752">
        <v>275.31</v>
      </c>
      <c r="M551" s="752">
        <v>1</v>
      </c>
      <c r="N551" s="753">
        <v>275.31</v>
      </c>
    </row>
    <row r="552" spans="1:14" ht="14.4" customHeight="1" x14ac:dyDescent="0.3">
      <c r="A552" s="747" t="s">
        <v>575</v>
      </c>
      <c r="B552" s="748" t="s">
        <v>576</v>
      </c>
      <c r="C552" s="749" t="s">
        <v>602</v>
      </c>
      <c r="D552" s="750" t="s">
        <v>603</v>
      </c>
      <c r="E552" s="751">
        <v>50113001</v>
      </c>
      <c r="F552" s="750" t="s">
        <v>608</v>
      </c>
      <c r="G552" s="749" t="s">
        <v>609</v>
      </c>
      <c r="H552" s="749">
        <v>102546</v>
      </c>
      <c r="I552" s="749">
        <v>2546</v>
      </c>
      <c r="J552" s="749" t="s">
        <v>1272</v>
      </c>
      <c r="K552" s="749" t="s">
        <v>1273</v>
      </c>
      <c r="L552" s="752">
        <v>65.023885978437136</v>
      </c>
      <c r="M552" s="752">
        <v>72</v>
      </c>
      <c r="N552" s="753">
        <v>4681.7197904474733</v>
      </c>
    </row>
    <row r="553" spans="1:14" ht="14.4" customHeight="1" x14ac:dyDescent="0.3">
      <c r="A553" s="747" t="s">
        <v>575</v>
      </c>
      <c r="B553" s="748" t="s">
        <v>576</v>
      </c>
      <c r="C553" s="749" t="s">
        <v>602</v>
      </c>
      <c r="D553" s="750" t="s">
        <v>603</v>
      </c>
      <c r="E553" s="751">
        <v>50113001</v>
      </c>
      <c r="F553" s="750" t="s">
        <v>608</v>
      </c>
      <c r="G553" s="749" t="s">
        <v>609</v>
      </c>
      <c r="H553" s="749">
        <v>102547</v>
      </c>
      <c r="I553" s="749">
        <v>2547</v>
      </c>
      <c r="J553" s="749" t="s">
        <v>1272</v>
      </c>
      <c r="K553" s="749" t="s">
        <v>1274</v>
      </c>
      <c r="L553" s="752">
        <v>45.49829787234043</v>
      </c>
      <c r="M553" s="752">
        <v>47</v>
      </c>
      <c r="N553" s="753">
        <v>2138.42</v>
      </c>
    </row>
    <row r="554" spans="1:14" ht="14.4" customHeight="1" x14ac:dyDescent="0.3">
      <c r="A554" s="747" t="s">
        <v>575</v>
      </c>
      <c r="B554" s="748" t="s">
        <v>576</v>
      </c>
      <c r="C554" s="749" t="s">
        <v>602</v>
      </c>
      <c r="D554" s="750" t="s">
        <v>603</v>
      </c>
      <c r="E554" s="751">
        <v>50113001</v>
      </c>
      <c r="F554" s="750" t="s">
        <v>608</v>
      </c>
      <c r="G554" s="749" t="s">
        <v>609</v>
      </c>
      <c r="H554" s="749">
        <v>100502</v>
      </c>
      <c r="I554" s="749">
        <v>502</v>
      </c>
      <c r="J554" s="749" t="s">
        <v>740</v>
      </c>
      <c r="K554" s="749" t="s">
        <v>995</v>
      </c>
      <c r="L554" s="752">
        <v>217.42928571428573</v>
      </c>
      <c r="M554" s="752">
        <v>14</v>
      </c>
      <c r="N554" s="753">
        <v>3044.01</v>
      </c>
    </row>
    <row r="555" spans="1:14" ht="14.4" customHeight="1" x14ac:dyDescent="0.3">
      <c r="A555" s="747" t="s">
        <v>575</v>
      </c>
      <c r="B555" s="748" t="s">
        <v>576</v>
      </c>
      <c r="C555" s="749" t="s">
        <v>602</v>
      </c>
      <c r="D555" s="750" t="s">
        <v>603</v>
      </c>
      <c r="E555" s="751">
        <v>50113001</v>
      </c>
      <c r="F555" s="750" t="s">
        <v>608</v>
      </c>
      <c r="G555" s="749" t="s">
        <v>630</v>
      </c>
      <c r="H555" s="749">
        <v>127738</v>
      </c>
      <c r="I555" s="749">
        <v>127738</v>
      </c>
      <c r="J555" s="749" t="s">
        <v>1275</v>
      </c>
      <c r="K555" s="749" t="s">
        <v>1276</v>
      </c>
      <c r="L555" s="752">
        <v>95.370000361761413</v>
      </c>
      <c r="M555" s="752">
        <v>170</v>
      </c>
      <c r="N555" s="753">
        <v>16212.90006149944</v>
      </c>
    </row>
    <row r="556" spans="1:14" ht="14.4" customHeight="1" x14ac:dyDescent="0.3">
      <c r="A556" s="747" t="s">
        <v>575</v>
      </c>
      <c r="B556" s="748" t="s">
        <v>576</v>
      </c>
      <c r="C556" s="749" t="s">
        <v>602</v>
      </c>
      <c r="D556" s="750" t="s">
        <v>603</v>
      </c>
      <c r="E556" s="751">
        <v>50113001</v>
      </c>
      <c r="F556" s="750" t="s">
        <v>608</v>
      </c>
      <c r="G556" s="749" t="s">
        <v>577</v>
      </c>
      <c r="H556" s="749">
        <v>102592</v>
      </c>
      <c r="I556" s="749">
        <v>2592</v>
      </c>
      <c r="J556" s="749" t="s">
        <v>1277</v>
      </c>
      <c r="K556" s="749" t="s">
        <v>1278</v>
      </c>
      <c r="L556" s="752">
        <v>63.049999999999969</v>
      </c>
      <c r="M556" s="752">
        <v>1</v>
      </c>
      <c r="N556" s="753">
        <v>63.049999999999969</v>
      </c>
    </row>
    <row r="557" spans="1:14" ht="14.4" customHeight="1" x14ac:dyDescent="0.3">
      <c r="A557" s="747" t="s">
        <v>575</v>
      </c>
      <c r="B557" s="748" t="s">
        <v>576</v>
      </c>
      <c r="C557" s="749" t="s">
        <v>602</v>
      </c>
      <c r="D557" s="750" t="s">
        <v>603</v>
      </c>
      <c r="E557" s="751">
        <v>50113001</v>
      </c>
      <c r="F557" s="750" t="s">
        <v>608</v>
      </c>
      <c r="G557" s="749" t="s">
        <v>577</v>
      </c>
      <c r="H557" s="749">
        <v>101710</v>
      </c>
      <c r="I557" s="749">
        <v>1710</v>
      </c>
      <c r="J557" s="749" t="s">
        <v>996</v>
      </c>
      <c r="K557" s="749" t="s">
        <v>997</v>
      </c>
      <c r="L557" s="752">
        <v>65.91</v>
      </c>
      <c r="M557" s="752">
        <v>2</v>
      </c>
      <c r="N557" s="753">
        <v>131.82</v>
      </c>
    </row>
    <row r="558" spans="1:14" ht="14.4" customHeight="1" x14ac:dyDescent="0.3">
      <c r="A558" s="747" t="s">
        <v>575</v>
      </c>
      <c r="B558" s="748" t="s">
        <v>576</v>
      </c>
      <c r="C558" s="749" t="s">
        <v>602</v>
      </c>
      <c r="D558" s="750" t="s">
        <v>603</v>
      </c>
      <c r="E558" s="751">
        <v>50113001</v>
      </c>
      <c r="F558" s="750" t="s">
        <v>608</v>
      </c>
      <c r="G558" s="749" t="s">
        <v>609</v>
      </c>
      <c r="H558" s="749">
        <v>142451</v>
      </c>
      <c r="I558" s="749">
        <v>42451</v>
      </c>
      <c r="J558" s="749" t="s">
        <v>1279</v>
      </c>
      <c r="K558" s="749" t="s">
        <v>1280</v>
      </c>
      <c r="L558" s="752">
        <v>473.50000000000011</v>
      </c>
      <c r="M558" s="752">
        <v>2</v>
      </c>
      <c r="N558" s="753">
        <v>947.00000000000023</v>
      </c>
    </row>
    <row r="559" spans="1:14" ht="14.4" customHeight="1" x14ac:dyDescent="0.3">
      <c r="A559" s="747" t="s">
        <v>575</v>
      </c>
      <c r="B559" s="748" t="s">
        <v>576</v>
      </c>
      <c r="C559" s="749" t="s">
        <v>602</v>
      </c>
      <c r="D559" s="750" t="s">
        <v>603</v>
      </c>
      <c r="E559" s="751">
        <v>50113001</v>
      </c>
      <c r="F559" s="750" t="s">
        <v>608</v>
      </c>
      <c r="G559" s="749" t="s">
        <v>609</v>
      </c>
      <c r="H559" s="749">
        <v>118563</v>
      </c>
      <c r="I559" s="749">
        <v>18563</v>
      </c>
      <c r="J559" s="749" t="s">
        <v>998</v>
      </c>
      <c r="K559" s="749" t="s">
        <v>999</v>
      </c>
      <c r="L559" s="752">
        <v>490.94000000000011</v>
      </c>
      <c r="M559" s="752">
        <v>3</v>
      </c>
      <c r="N559" s="753">
        <v>1472.8200000000004</v>
      </c>
    </row>
    <row r="560" spans="1:14" ht="14.4" customHeight="1" x14ac:dyDescent="0.3">
      <c r="A560" s="747" t="s">
        <v>575</v>
      </c>
      <c r="B560" s="748" t="s">
        <v>576</v>
      </c>
      <c r="C560" s="749" t="s">
        <v>602</v>
      </c>
      <c r="D560" s="750" t="s">
        <v>603</v>
      </c>
      <c r="E560" s="751">
        <v>50113001</v>
      </c>
      <c r="F560" s="750" t="s">
        <v>608</v>
      </c>
      <c r="G560" s="749" t="s">
        <v>609</v>
      </c>
      <c r="H560" s="749">
        <v>196187</v>
      </c>
      <c r="I560" s="749">
        <v>96187</v>
      </c>
      <c r="J560" s="749" t="s">
        <v>1281</v>
      </c>
      <c r="K560" s="749" t="s">
        <v>1282</v>
      </c>
      <c r="L560" s="752">
        <v>61.119999999999983</v>
      </c>
      <c r="M560" s="752">
        <v>1</v>
      </c>
      <c r="N560" s="753">
        <v>61.119999999999983</v>
      </c>
    </row>
    <row r="561" spans="1:14" ht="14.4" customHeight="1" x14ac:dyDescent="0.3">
      <c r="A561" s="747" t="s">
        <v>575</v>
      </c>
      <c r="B561" s="748" t="s">
        <v>576</v>
      </c>
      <c r="C561" s="749" t="s">
        <v>602</v>
      </c>
      <c r="D561" s="750" t="s">
        <v>603</v>
      </c>
      <c r="E561" s="751">
        <v>50113001</v>
      </c>
      <c r="F561" s="750" t="s">
        <v>608</v>
      </c>
      <c r="G561" s="749" t="s">
        <v>609</v>
      </c>
      <c r="H561" s="749">
        <v>121793</v>
      </c>
      <c r="I561" s="749">
        <v>21793</v>
      </c>
      <c r="J561" s="749" t="s">
        <v>1283</v>
      </c>
      <c r="K561" s="749" t="s">
        <v>1284</v>
      </c>
      <c r="L561" s="752">
        <v>102.49000000000002</v>
      </c>
      <c r="M561" s="752">
        <v>1</v>
      </c>
      <c r="N561" s="753">
        <v>102.49000000000002</v>
      </c>
    </row>
    <row r="562" spans="1:14" ht="14.4" customHeight="1" x14ac:dyDescent="0.3">
      <c r="A562" s="747" t="s">
        <v>575</v>
      </c>
      <c r="B562" s="748" t="s">
        <v>576</v>
      </c>
      <c r="C562" s="749" t="s">
        <v>602</v>
      </c>
      <c r="D562" s="750" t="s">
        <v>603</v>
      </c>
      <c r="E562" s="751">
        <v>50113001</v>
      </c>
      <c r="F562" s="750" t="s">
        <v>608</v>
      </c>
      <c r="G562" s="749" t="s">
        <v>609</v>
      </c>
      <c r="H562" s="749">
        <v>101127</v>
      </c>
      <c r="I562" s="749">
        <v>1127</v>
      </c>
      <c r="J562" s="749" t="s">
        <v>1285</v>
      </c>
      <c r="K562" s="749" t="s">
        <v>1286</v>
      </c>
      <c r="L562" s="752">
        <v>91.61</v>
      </c>
      <c r="M562" s="752">
        <v>3</v>
      </c>
      <c r="N562" s="753">
        <v>274.83</v>
      </c>
    </row>
    <row r="563" spans="1:14" ht="14.4" customHeight="1" x14ac:dyDescent="0.3">
      <c r="A563" s="747" t="s">
        <v>575</v>
      </c>
      <c r="B563" s="748" t="s">
        <v>576</v>
      </c>
      <c r="C563" s="749" t="s">
        <v>602</v>
      </c>
      <c r="D563" s="750" t="s">
        <v>603</v>
      </c>
      <c r="E563" s="751">
        <v>50113001</v>
      </c>
      <c r="F563" s="750" t="s">
        <v>608</v>
      </c>
      <c r="G563" s="749" t="s">
        <v>609</v>
      </c>
      <c r="H563" s="749">
        <v>843905</v>
      </c>
      <c r="I563" s="749">
        <v>103391</v>
      </c>
      <c r="J563" s="749" t="s">
        <v>1002</v>
      </c>
      <c r="K563" s="749" t="s">
        <v>1003</v>
      </c>
      <c r="L563" s="752">
        <v>73.010000000000005</v>
      </c>
      <c r="M563" s="752">
        <v>1</v>
      </c>
      <c r="N563" s="753">
        <v>73.010000000000005</v>
      </c>
    </row>
    <row r="564" spans="1:14" ht="14.4" customHeight="1" x14ac:dyDescent="0.3">
      <c r="A564" s="747" t="s">
        <v>575</v>
      </c>
      <c r="B564" s="748" t="s">
        <v>576</v>
      </c>
      <c r="C564" s="749" t="s">
        <v>602</v>
      </c>
      <c r="D564" s="750" t="s">
        <v>603</v>
      </c>
      <c r="E564" s="751">
        <v>50113001</v>
      </c>
      <c r="F564" s="750" t="s">
        <v>608</v>
      </c>
      <c r="G564" s="749" t="s">
        <v>609</v>
      </c>
      <c r="H564" s="749">
        <v>157525</v>
      </c>
      <c r="I564" s="749">
        <v>57525</v>
      </c>
      <c r="J564" s="749" t="s">
        <v>1287</v>
      </c>
      <c r="K564" s="749" t="s">
        <v>1288</v>
      </c>
      <c r="L564" s="752">
        <v>98.210000000000036</v>
      </c>
      <c r="M564" s="752">
        <v>2</v>
      </c>
      <c r="N564" s="753">
        <v>196.42000000000007</v>
      </c>
    </row>
    <row r="565" spans="1:14" ht="14.4" customHeight="1" x14ac:dyDescent="0.3">
      <c r="A565" s="747" t="s">
        <v>575</v>
      </c>
      <c r="B565" s="748" t="s">
        <v>576</v>
      </c>
      <c r="C565" s="749" t="s">
        <v>602</v>
      </c>
      <c r="D565" s="750" t="s">
        <v>603</v>
      </c>
      <c r="E565" s="751">
        <v>50113001</v>
      </c>
      <c r="F565" s="750" t="s">
        <v>608</v>
      </c>
      <c r="G565" s="749" t="s">
        <v>630</v>
      </c>
      <c r="H565" s="749">
        <v>188498</v>
      </c>
      <c r="I565" s="749">
        <v>88498</v>
      </c>
      <c r="J565" s="749" t="s">
        <v>1289</v>
      </c>
      <c r="K565" s="749" t="s">
        <v>1290</v>
      </c>
      <c r="L565" s="752">
        <v>210.46000000000009</v>
      </c>
      <c r="M565" s="752">
        <v>1</v>
      </c>
      <c r="N565" s="753">
        <v>210.46000000000009</v>
      </c>
    </row>
    <row r="566" spans="1:14" ht="14.4" customHeight="1" x14ac:dyDescent="0.3">
      <c r="A566" s="747" t="s">
        <v>575</v>
      </c>
      <c r="B566" s="748" t="s">
        <v>576</v>
      </c>
      <c r="C566" s="749" t="s">
        <v>602</v>
      </c>
      <c r="D566" s="750" t="s">
        <v>603</v>
      </c>
      <c r="E566" s="751">
        <v>50113001</v>
      </c>
      <c r="F566" s="750" t="s">
        <v>608</v>
      </c>
      <c r="G566" s="749" t="s">
        <v>609</v>
      </c>
      <c r="H566" s="749">
        <v>194763</v>
      </c>
      <c r="I566" s="749">
        <v>94763</v>
      </c>
      <c r="J566" s="749" t="s">
        <v>1291</v>
      </c>
      <c r="K566" s="749" t="s">
        <v>1292</v>
      </c>
      <c r="L566" s="752">
        <v>83.8</v>
      </c>
      <c r="M566" s="752">
        <v>1</v>
      </c>
      <c r="N566" s="753">
        <v>83.8</v>
      </c>
    </row>
    <row r="567" spans="1:14" ht="14.4" customHeight="1" x14ac:dyDescent="0.3">
      <c r="A567" s="747" t="s">
        <v>575</v>
      </c>
      <c r="B567" s="748" t="s">
        <v>576</v>
      </c>
      <c r="C567" s="749" t="s">
        <v>602</v>
      </c>
      <c r="D567" s="750" t="s">
        <v>603</v>
      </c>
      <c r="E567" s="751">
        <v>50113001</v>
      </c>
      <c r="F567" s="750" t="s">
        <v>608</v>
      </c>
      <c r="G567" s="749" t="s">
        <v>609</v>
      </c>
      <c r="H567" s="749">
        <v>109415</v>
      </c>
      <c r="I567" s="749">
        <v>119683</v>
      </c>
      <c r="J567" s="749" t="s">
        <v>1293</v>
      </c>
      <c r="K567" s="749" t="s">
        <v>1294</v>
      </c>
      <c r="L567" s="752">
        <v>63.284615384615371</v>
      </c>
      <c r="M567" s="752">
        <v>13</v>
      </c>
      <c r="N567" s="753">
        <v>822.69999999999982</v>
      </c>
    </row>
    <row r="568" spans="1:14" ht="14.4" customHeight="1" x14ac:dyDescent="0.3">
      <c r="A568" s="747" t="s">
        <v>575</v>
      </c>
      <c r="B568" s="748" t="s">
        <v>576</v>
      </c>
      <c r="C568" s="749" t="s">
        <v>602</v>
      </c>
      <c r="D568" s="750" t="s">
        <v>603</v>
      </c>
      <c r="E568" s="751">
        <v>50113001</v>
      </c>
      <c r="F568" s="750" t="s">
        <v>608</v>
      </c>
      <c r="G568" s="749" t="s">
        <v>609</v>
      </c>
      <c r="H568" s="749">
        <v>849253</v>
      </c>
      <c r="I568" s="749">
        <v>141763</v>
      </c>
      <c r="J568" s="749" t="s">
        <v>744</v>
      </c>
      <c r="K568" s="749" t="s">
        <v>745</v>
      </c>
      <c r="L568" s="752">
        <v>81.33</v>
      </c>
      <c r="M568" s="752">
        <v>2</v>
      </c>
      <c r="N568" s="753">
        <v>162.66</v>
      </c>
    </row>
    <row r="569" spans="1:14" ht="14.4" customHeight="1" x14ac:dyDescent="0.3">
      <c r="A569" s="747" t="s">
        <v>575</v>
      </c>
      <c r="B569" s="748" t="s">
        <v>576</v>
      </c>
      <c r="C569" s="749" t="s">
        <v>602</v>
      </c>
      <c r="D569" s="750" t="s">
        <v>603</v>
      </c>
      <c r="E569" s="751">
        <v>50113001</v>
      </c>
      <c r="F569" s="750" t="s">
        <v>608</v>
      </c>
      <c r="G569" s="749" t="s">
        <v>609</v>
      </c>
      <c r="H569" s="749">
        <v>171031</v>
      </c>
      <c r="I569" s="749">
        <v>171031</v>
      </c>
      <c r="J569" s="749" t="s">
        <v>1295</v>
      </c>
      <c r="K569" s="749" t="s">
        <v>1296</v>
      </c>
      <c r="L569" s="752">
        <v>84.72999999999999</v>
      </c>
      <c r="M569" s="752">
        <v>3</v>
      </c>
      <c r="N569" s="753">
        <v>254.18999999999997</v>
      </c>
    </row>
    <row r="570" spans="1:14" ht="14.4" customHeight="1" x14ac:dyDescent="0.3">
      <c r="A570" s="747" t="s">
        <v>575</v>
      </c>
      <c r="B570" s="748" t="s">
        <v>576</v>
      </c>
      <c r="C570" s="749" t="s">
        <v>602</v>
      </c>
      <c r="D570" s="750" t="s">
        <v>603</v>
      </c>
      <c r="E570" s="751">
        <v>50113001</v>
      </c>
      <c r="F570" s="750" t="s">
        <v>608</v>
      </c>
      <c r="G570" s="749" t="s">
        <v>609</v>
      </c>
      <c r="H570" s="749">
        <v>100513</v>
      </c>
      <c r="I570" s="749">
        <v>513</v>
      </c>
      <c r="J570" s="749" t="s">
        <v>1004</v>
      </c>
      <c r="K570" s="749" t="s">
        <v>738</v>
      </c>
      <c r="L570" s="752">
        <v>56.954099979720148</v>
      </c>
      <c r="M570" s="752">
        <v>183</v>
      </c>
      <c r="N570" s="753">
        <v>10422.600296288787</v>
      </c>
    </row>
    <row r="571" spans="1:14" ht="14.4" customHeight="1" x14ac:dyDescent="0.3">
      <c r="A571" s="747" t="s">
        <v>575</v>
      </c>
      <c r="B571" s="748" t="s">
        <v>576</v>
      </c>
      <c r="C571" s="749" t="s">
        <v>602</v>
      </c>
      <c r="D571" s="750" t="s">
        <v>603</v>
      </c>
      <c r="E571" s="751">
        <v>50113001</v>
      </c>
      <c r="F571" s="750" t="s">
        <v>608</v>
      </c>
      <c r="G571" s="749" t="s">
        <v>609</v>
      </c>
      <c r="H571" s="749">
        <v>100527</v>
      </c>
      <c r="I571" s="749">
        <v>527</v>
      </c>
      <c r="J571" s="749" t="s">
        <v>746</v>
      </c>
      <c r="K571" s="749" t="s">
        <v>747</v>
      </c>
      <c r="L571" s="752">
        <v>120.84999999999998</v>
      </c>
      <c r="M571" s="752">
        <v>1</v>
      </c>
      <c r="N571" s="753">
        <v>120.84999999999998</v>
      </c>
    </row>
    <row r="572" spans="1:14" ht="14.4" customHeight="1" x14ac:dyDescent="0.3">
      <c r="A572" s="747" t="s">
        <v>575</v>
      </c>
      <c r="B572" s="748" t="s">
        <v>576</v>
      </c>
      <c r="C572" s="749" t="s">
        <v>602</v>
      </c>
      <c r="D572" s="750" t="s">
        <v>603</v>
      </c>
      <c r="E572" s="751">
        <v>50113001</v>
      </c>
      <c r="F572" s="750" t="s">
        <v>608</v>
      </c>
      <c r="G572" s="749" t="s">
        <v>577</v>
      </c>
      <c r="H572" s="749">
        <v>53761</v>
      </c>
      <c r="I572" s="749">
        <v>53761</v>
      </c>
      <c r="J572" s="749" t="s">
        <v>1297</v>
      </c>
      <c r="K572" s="749" t="s">
        <v>1298</v>
      </c>
      <c r="L572" s="752">
        <v>94.250000000000028</v>
      </c>
      <c r="M572" s="752">
        <v>1</v>
      </c>
      <c r="N572" s="753">
        <v>94.250000000000028</v>
      </c>
    </row>
    <row r="573" spans="1:14" ht="14.4" customHeight="1" x14ac:dyDescent="0.3">
      <c r="A573" s="747" t="s">
        <v>575</v>
      </c>
      <c r="B573" s="748" t="s">
        <v>576</v>
      </c>
      <c r="C573" s="749" t="s">
        <v>602</v>
      </c>
      <c r="D573" s="750" t="s">
        <v>603</v>
      </c>
      <c r="E573" s="751">
        <v>50113001</v>
      </c>
      <c r="F573" s="750" t="s">
        <v>608</v>
      </c>
      <c r="G573" s="749" t="s">
        <v>609</v>
      </c>
      <c r="H573" s="749">
        <v>110086</v>
      </c>
      <c r="I573" s="749">
        <v>10086</v>
      </c>
      <c r="J573" s="749" t="s">
        <v>748</v>
      </c>
      <c r="K573" s="749" t="s">
        <v>749</v>
      </c>
      <c r="L573" s="752">
        <v>1592.8</v>
      </c>
      <c r="M573" s="752">
        <v>4</v>
      </c>
      <c r="N573" s="753">
        <v>6371.2</v>
      </c>
    </row>
    <row r="574" spans="1:14" ht="14.4" customHeight="1" x14ac:dyDescent="0.3">
      <c r="A574" s="747" t="s">
        <v>575</v>
      </c>
      <c r="B574" s="748" t="s">
        <v>576</v>
      </c>
      <c r="C574" s="749" t="s">
        <v>602</v>
      </c>
      <c r="D574" s="750" t="s">
        <v>603</v>
      </c>
      <c r="E574" s="751">
        <v>50113001</v>
      </c>
      <c r="F574" s="750" t="s">
        <v>608</v>
      </c>
      <c r="G574" s="749" t="s">
        <v>630</v>
      </c>
      <c r="H574" s="749">
        <v>191788</v>
      </c>
      <c r="I574" s="749">
        <v>91788</v>
      </c>
      <c r="J574" s="749" t="s">
        <v>750</v>
      </c>
      <c r="K574" s="749" t="s">
        <v>751</v>
      </c>
      <c r="L574" s="752">
        <v>29.769999999999978</v>
      </c>
      <c r="M574" s="752">
        <v>1</v>
      </c>
      <c r="N574" s="753">
        <v>29.769999999999978</v>
      </c>
    </row>
    <row r="575" spans="1:14" ht="14.4" customHeight="1" x14ac:dyDescent="0.3">
      <c r="A575" s="747" t="s">
        <v>575</v>
      </c>
      <c r="B575" s="748" t="s">
        <v>576</v>
      </c>
      <c r="C575" s="749" t="s">
        <v>602</v>
      </c>
      <c r="D575" s="750" t="s">
        <v>603</v>
      </c>
      <c r="E575" s="751">
        <v>50113001</v>
      </c>
      <c r="F575" s="750" t="s">
        <v>608</v>
      </c>
      <c r="G575" s="749" t="s">
        <v>609</v>
      </c>
      <c r="H575" s="749">
        <v>188860</v>
      </c>
      <c r="I575" s="749">
        <v>154078</v>
      </c>
      <c r="J575" s="749" t="s">
        <v>1006</v>
      </c>
      <c r="K575" s="749" t="s">
        <v>1007</v>
      </c>
      <c r="L575" s="752">
        <v>838.7051814241471</v>
      </c>
      <c r="M575" s="752">
        <v>8</v>
      </c>
      <c r="N575" s="753">
        <v>6709.6414513931768</v>
      </c>
    </row>
    <row r="576" spans="1:14" ht="14.4" customHeight="1" x14ac:dyDescent="0.3">
      <c r="A576" s="747" t="s">
        <v>575</v>
      </c>
      <c r="B576" s="748" t="s">
        <v>576</v>
      </c>
      <c r="C576" s="749" t="s">
        <v>602</v>
      </c>
      <c r="D576" s="750" t="s">
        <v>603</v>
      </c>
      <c r="E576" s="751">
        <v>50113001</v>
      </c>
      <c r="F576" s="750" t="s">
        <v>608</v>
      </c>
      <c r="G576" s="749" t="s">
        <v>609</v>
      </c>
      <c r="H576" s="749">
        <v>104307</v>
      </c>
      <c r="I576" s="749">
        <v>4307</v>
      </c>
      <c r="J576" s="749" t="s">
        <v>1299</v>
      </c>
      <c r="K576" s="749" t="s">
        <v>1300</v>
      </c>
      <c r="L576" s="752">
        <v>352.30141025641029</v>
      </c>
      <c r="M576" s="752">
        <v>156</v>
      </c>
      <c r="N576" s="753">
        <v>54959.020000000004</v>
      </c>
    </row>
    <row r="577" spans="1:14" ht="14.4" customHeight="1" x14ac:dyDescent="0.3">
      <c r="A577" s="747" t="s">
        <v>575</v>
      </c>
      <c r="B577" s="748" t="s">
        <v>576</v>
      </c>
      <c r="C577" s="749" t="s">
        <v>602</v>
      </c>
      <c r="D577" s="750" t="s">
        <v>603</v>
      </c>
      <c r="E577" s="751">
        <v>50113001</v>
      </c>
      <c r="F577" s="750" t="s">
        <v>608</v>
      </c>
      <c r="G577" s="749" t="s">
        <v>609</v>
      </c>
      <c r="H577" s="749">
        <v>501544</v>
      </c>
      <c r="I577" s="749">
        <v>0</v>
      </c>
      <c r="J577" s="749" t="s">
        <v>1301</v>
      </c>
      <c r="K577" s="749" t="s">
        <v>1302</v>
      </c>
      <c r="L577" s="752">
        <v>330</v>
      </c>
      <c r="M577" s="752">
        <v>20</v>
      </c>
      <c r="N577" s="753">
        <v>6600</v>
      </c>
    </row>
    <row r="578" spans="1:14" ht="14.4" customHeight="1" x14ac:dyDescent="0.3">
      <c r="A578" s="747" t="s">
        <v>575</v>
      </c>
      <c r="B578" s="748" t="s">
        <v>576</v>
      </c>
      <c r="C578" s="749" t="s">
        <v>602</v>
      </c>
      <c r="D578" s="750" t="s">
        <v>603</v>
      </c>
      <c r="E578" s="751">
        <v>50113001</v>
      </c>
      <c r="F578" s="750" t="s">
        <v>608</v>
      </c>
      <c r="G578" s="749" t="s">
        <v>609</v>
      </c>
      <c r="H578" s="749">
        <v>100536</v>
      </c>
      <c r="I578" s="749">
        <v>536</v>
      </c>
      <c r="J578" s="749" t="s">
        <v>1303</v>
      </c>
      <c r="K578" s="749" t="s">
        <v>611</v>
      </c>
      <c r="L578" s="752">
        <v>134.10521126760565</v>
      </c>
      <c r="M578" s="752">
        <v>710</v>
      </c>
      <c r="N578" s="753">
        <v>95214.700000000012</v>
      </c>
    </row>
    <row r="579" spans="1:14" ht="14.4" customHeight="1" x14ac:dyDescent="0.3">
      <c r="A579" s="747" t="s">
        <v>575</v>
      </c>
      <c r="B579" s="748" t="s">
        <v>576</v>
      </c>
      <c r="C579" s="749" t="s">
        <v>602</v>
      </c>
      <c r="D579" s="750" t="s">
        <v>603</v>
      </c>
      <c r="E579" s="751">
        <v>50113001</v>
      </c>
      <c r="F579" s="750" t="s">
        <v>608</v>
      </c>
      <c r="G579" s="749" t="s">
        <v>609</v>
      </c>
      <c r="H579" s="749">
        <v>216963</v>
      </c>
      <c r="I579" s="749">
        <v>216963</v>
      </c>
      <c r="J579" s="749" t="s">
        <v>756</v>
      </c>
      <c r="K579" s="749" t="s">
        <v>757</v>
      </c>
      <c r="L579" s="752">
        <v>111.9</v>
      </c>
      <c r="M579" s="752">
        <v>1</v>
      </c>
      <c r="N579" s="753">
        <v>111.9</v>
      </c>
    </row>
    <row r="580" spans="1:14" ht="14.4" customHeight="1" x14ac:dyDescent="0.3">
      <c r="A580" s="747" t="s">
        <v>575</v>
      </c>
      <c r="B580" s="748" t="s">
        <v>576</v>
      </c>
      <c r="C580" s="749" t="s">
        <v>602</v>
      </c>
      <c r="D580" s="750" t="s">
        <v>603</v>
      </c>
      <c r="E580" s="751">
        <v>50113001</v>
      </c>
      <c r="F580" s="750" t="s">
        <v>608</v>
      </c>
      <c r="G580" s="749" t="s">
        <v>630</v>
      </c>
      <c r="H580" s="749">
        <v>107981</v>
      </c>
      <c r="I580" s="749">
        <v>7981</v>
      </c>
      <c r="J580" s="749" t="s">
        <v>758</v>
      </c>
      <c r="K580" s="749" t="s">
        <v>759</v>
      </c>
      <c r="L580" s="752">
        <v>54.280000000000008</v>
      </c>
      <c r="M580" s="752">
        <v>12</v>
      </c>
      <c r="N580" s="753">
        <v>651.36000000000013</v>
      </c>
    </row>
    <row r="581" spans="1:14" ht="14.4" customHeight="1" x14ac:dyDescent="0.3">
      <c r="A581" s="747" t="s">
        <v>575</v>
      </c>
      <c r="B581" s="748" t="s">
        <v>576</v>
      </c>
      <c r="C581" s="749" t="s">
        <v>602</v>
      </c>
      <c r="D581" s="750" t="s">
        <v>603</v>
      </c>
      <c r="E581" s="751">
        <v>50113001</v>
      </c>
      <c r="F581" s="750" t="s">
        <v>608</v>
      </c>
      <c r="G581" s="749" t="s">
        <v>630</v>
      </c>
      <c r="H581" s="749">
        <v>155823</v>
      </c>
      <c r="I581" s="749">
        <v>55823</v>
      </c>
      <c r="J581" s="749" t="s">
        <v>758</v>
      </c>
      <c r="K581" s="749" t="s">
        <v>760</v>
      </c>
      <c r="L581" s="752">
        <v>37.926788782145849</v>
      </c>
      <c r="M581" s="752">
        <v>43</v>
      </c>
      <c r="N581" s="753">
        <v>1630.8519176322714</v>
      </c>
    </row>
    <row r="582" spans="1:14" ht="14.4" customHeight="1" x14ac:dyDescent="0.3">
      <c r="A582" s="747" t="s">
        <v>575</v>
      </c>
      <c r="B582" s="748" t="s">
        <v>576</v>
      </c>
      <c r="C582" s="749" t="s">
        <v>602</v>
      </c>
      <c r="D582" s="750" t="s">
        <v>603</v>
      </c>
      <c r="E582" s="751">
        <v>50113001</v>
      </c>
      <c r="F582" s="750" t="s">
        <v>608</v>
      </c>
      <c r="G582" s="749" t="s">
        <v>630</v>
      </c>
      <c r="H582" s="749">
        <v>155824</v>
      </c>
      <c r="I582" s="749">
        <v>55824</v>
      </c>
      <c r="J582" s="749" t="s">
        <v>758</v>
      </c>
      <c r="K582" s="749" t="s">
        <v>761</v>
      </c>
      <c r="L582" s="752">
        <v>54.685204458275031</v>
      </c>
      <c r="M582" s="752">
        <v>62</v>
      </c>
      <c r="N582" s="753">
        <v>3390.4826764130521</v>
      </c>
    </row>
    <row r="583" spans="1:14" ht="14.4" customHeight="1" x14ac:dyDescent="0.3">
      <c r="A583" s="747" t="s">
        <v>575</v>
      </c>
      <c r="B583" s="748" t="s">
        <v>576</v>
      </c>
      <c r="C583" s="749" t="s">
        <v>602</v>
      </c>
      <c r="D583" s="750" t="s">
        <v>603</v>
      </c>
      <c r="E583" s="751">
        <v>50113001</v>
      </c>
      <c r="F583" s="750" t="s">
        <v>608</v>
      </c>
      <c r="G583" s="749" t="s">
        <v>609</v>
      </c>
      <c r="H583" s="749">
        <v>162579</v>
      </c>
      <c r="I583" s="749">
        <v>162579</v>
      </c>
      <c r="J583" s="749" t="s">
        <v>762</v>
      </c>
      <c r="K583" s="749" t="s">
        <v>763</v>
      </c>
      <c r="L583" s="752">
        <v>46.482857142857149</v>
      </c>
      <c r="M583" s="752">
        <v>21</v>
      </c>
      <c r="N583" s="753">
        <v>976.1400000000001</v>
      </c>
    </row>
    <row r="584" spans="1:14" ht="14.4" customHeight="1" x14ac:dyDescent="0.3">
      <c r="A584" s="747" t="s">
        <v>575</v>
      </c>
      <c r="B584" s="748" t="s">
        <v>576</v>
      </c>
      <c r="C584" s="749" t="s">
        <v>602</v>
      </c>
      <c r="D584" s="750" t="s">
        <v>603</v>
      </c>
      <c r="E584" s="751">
        <v>50113001</v>
      </c>
      <c r="F584" s="750" t="s">
        <v>608</v>
      </c>
      <c r="G584" s="749" t="s">
        <v>609</v>
      </c>
      <c r="H584" s="749">
        <v>100874</v>
      </c>
      <c r="I584" s="749">
        <v>874</v>
      </c>
      <c r="J584" s="749" t="s">
        <v>766</v>
      </c>
      <c r="K584" s="749" t="s">
        <v>767</v>
      </c>
      <c r="L584" s="752">
        <v>47.190533980582522</v>
      </c>
      <c r="M584" s="752">
        <v>206</v>
      </c>
      <c r="N584" s="753">
        <v>9721.25</v>
      </c>
    </row>
    <row r="585" spans="1:14" ht="14.4" customHeight="1" x14ac:dyDescent="0.3">
      <c r="A585" s="747" t="s">
        <v>575</v>
      </c>
      <c r="B585" s="748" t="s">
        <v>576</v>
      </c>
      <c r="C585" s="749" t="s">
        <v>602</v>
      </c>
      <c r="D585" s="750" t="s">
        <v>603</v>
      </c>
      <c r="E585" s="751">
        <v>50113001</v>
      </c>
      <c r="F585" s="750" t="s">
        <v>608</v>
      </c>
      <c r="G585" s="749" t="s">
        <v>609</v>
      </c>
      <c r="H585" s="749">
        <v>184700</v>
      </c>
      <c r="I585" s="749">
        <v>84700</v>
      </c>
      <c r="J585" s="749" t="s">
        <v>1304</v>
      </c>
      <c r="K585" s="749" t="s">
        <v>1305</v>
      </c>
      <c r="L585" s="752">
        <v>112.28000000000003</v>
      </c>
      <c r="M585" s="752">
        <v>1</v>
      </c>
      <c r="N585" s="753">
        <v>112.28000000000003</v>
      </c>
    </row>
    <row r="586" spans="1:14" ht="14.4" customHeight="1" x14ac:dyDescent="0.3">
      <c r="A586" s="747" t="s">
        <v>575</v>
      </c>
      <c r="B586" s="748" t="s">
        <v>576</v>
      </c>
      <c r="C586" s="749" t="s">
        <v>602</v>
      </c>
      <c r="D586" s="750" t="s">
        <v>603</v>
      </c>
      <c r="E586" s="751">
        <v>50113001</v>
      </c>
      <c r="F586" s="750" t="s">
        <v>608</v>
      </c>
      <c r="G586" s="749" t="s">
        <v>609</v>
      </c>
      <c r="H586" s="749">
        <v>102420</v>
      </c>
      <c r="I586" s="749">
        <v>2420</v>
      </c>
      <c r="J586" s="749" t="s">
        <v>1306</v>
      </c>
      <c r="K586" s="749" t="s">
        <v>1307</v>
      </c>
      <c r="L586" s="752">
        <v>96.8</v>
      </c>
      <c r="M586" s="752">
        <v>2</v>
      </c>
      <c r="N586" s="753">
        <v>193.6</v>
      </c>
    </row>
    <row r="587" spans="1:14" ht="14.4" customHeight="1" x14ac:dyDescent="0.3">
      <c r="A587" s="747" t="s">
        <v>575</v>
      </c>
      <c r="B587" s="748" t="s">
        <v>576</v>
      </c>
      <c r="C587" s="749" t="s">
        <v>602</v>
      </c>
      <c r="D587" s="750" t="s">
        <v>603</v>
      </c>
      <c r="E587" s="751">
        <v>50113001</v>
      </c>
      <c r="F587" s="750" t="s">
        <v>608</v>
      </c>
      <c r="G587" s="749" t="s">
        <v>630</v>
      </c>
      <c r="H587" s="749">
        <v>850729</v>
      </c>
      <c r="I587" s="749">
        <v>157875</v>
      </c>
      <c r="J587" s="749" t="s">
        <v>1308</v>
      </c>
      <c r="K587" s="749" t="s">
        <v>1309</v>
      </c>
      <c r="L587" s="752">
        <v>296.68571428571425</v>
      </c>
      <c r="M587" s="752">
        <v>21</v>
      </c>
      <c r="N587" s="753">
        <v>6230.4</v>
      </c>
    </row>
    <row r="588" spans="1:14" ht="14.4" customHeight="1" x14ac:dyDescent="0.3">
      <c r="A588" s="747" t="s">
        <v>575</v>
      </c>
      <c r="B588" s="748" t="s">
        <v>576</v>
      </c>
      <c r="C588" s="749" t="s">
        <v>602</v>
      </c>
      <c r="D588" s="750" t="s">
        <v>603</v>
      </c>
      <c r="E588" s="751">
        <v>50113001</v>
      </c>
      <c r="F588" s="750" t="s">
        <v>608</v>
      </c>
      <c r="G588" s="749" t="s">
        <v>609</v>
      </c>
      <c r="H588" s="749">
        <v>104343</v>
      </c>
      <c r="I588" s="749">
        <v>4343</v>
      </c>
      <c r="J588" s="749" t="s">
        <v>1310</v>
      </c>
      <c r="K588" s="749" t="s">
        <v>1311</v>
      </c>
      <c r="L588" s="752">
        <v>29.899999999999967</v>
      </c>
      <c r="M588" s="752">
        <v>2</v>
      </c>
      <c r="N588" s="753">
        <v>59.799999999999933</v>
      </c>
    </row>
    <row r="589" spans="1:14" ht="14.4" customHeight="1" x14ac:dyDescent="0.3">
      <c r="A589" s="747" t="s">
        <v>575</v>
      </c>
      <c r="B589" s="748" t="s">
        <v>576</v>
      </c>
      <c r="C589" s="749" t="s">
        <v>602</v>
      </c>
      <c r="D589" s="750" t="s">
        <v>603</v>
      </c>
      <c r="E589" s="751">
        <v>50113001</v>
      </c>
      <c r="F589" s="750" t="s">
        <v>608</v>
      </c>
      <c r="G589" s="749" t="s">
        <v>609</v>
      </c>
      <c r="H589" s="749">
        <v>849941</v>
      </c>
      <c r="I589" s="749">
        <v>162142</v>
      </c>
      <c r="J589" s="749" t="s">
        <v>771</v>
      </c>
      <c r="K589" s="749" t="s">
        <v>773</v>
      </c>
      <c r="L589" s="752">
        <v>28.343019719393343</v>
      </c>
      <c r="M589" s="752">
        <v>43</v>
      </c>
      <c r="N589" s="753">
        <v>1218.7498479339138</v>
      </c>
    </row>
    <row r="590" spans="1:14" ht="14.4" customHeight="1" x14ac:dyDescent="0.3">
      <c r="A590" s="747" t="s">
        <v>575</v>
      </c>
      <c r="B590" s="748" t="s">
        <v>576</v>
      </c>
      <c r="C590" s="749" t="s">
        <v>602</v>
      </c>
      <c r="D590" s="750" t="s">
        <v>603</v>
      </c>
      <c r="E590" s="751">
        <v>50113001</v>
      </c>
      <c r="F590" s="750" t="s">
        <v>608</v>
      </c>
      <c r="G590" s="749" t="s">
        <v>609</v>
      </c>
      <c r="H590" s="749">
        <v>130229</v>
      </c>
      <c r="I590" s="749">
        <v>30229</v>
      </c>
      <c r="J590" s="749" t="s">
        <v>1312</v>
      </c>
      <c r="K590" s="749" t="s">
        <v>1313</v>
      </c>
      <c r="L590" s="752">
        <v>142.35</v>
      </c>
      <c r="M590" s="752">
        <v>2</v>
      </c>
      <c r="N590" s="753">
        <v>284.7</v>
      </c>
    </row>
    <row r="591" spans="1:14" ht="14.4" customHeight="1" x14ac:dyDescent="0.3">
      <c r="A591" s="747" t="s">
        <v>575</v>
      </c>
      <c r="B591" s="748" t="s">
        <v>576</v>
      </c>
      <c r="C591" s="749" t="s">
        <v>602</v>
      </c>
      <c r="D591" s="750" t="s">
        <v>603</v>
      </c>
      <c r="E591" s="751">
        <v>50113001</v>
      </c>
      <c r="F591" s="750" t="s">
        <v>608</v>
      </c>
      <c r="G591" s="749" t="s">
        <v>609</v>
      </c>
      <c r="H591" s="749">
        <v>155911</v>
      </c>
      <c r="I591" s="749">
        <v>55911</v>
      </c>
      <c r="J591" s="749" t="s">
        <v>774</v>
      </c>
      <c r="K591" s="749" t="s">
        <v>775</v>
      </c>
      <c r="L591" s="752">
        <v>35.455000000000005</v>
      </c>
      <c r="M591" s="752">
        <v>28</v>
      </c>
      <c r="N591" s="753">
        <v>992.74000000000012</v>
      </c>
    </row>
    <row r="592" spans="1:14" ht="14.4" customHeight="1" x14ac:dyDescent="0.3">
      <c r="A592" s="747" t="s">
        <v>575</v>
      </c>
      <c r="B592" s="748" t="s">
        <v>576</v>
      </c>
      <c r="C592" s="749" t="s">
        <v>602</v>
      </c>
      <c r="D592" s="750" t="s">
        <v>603</v>
      </c>
      <c r="E592" s="751">
        <v>50113001</v>
      </c>
      <c r="F592" s="750" t="s">
        <v>608</v>
      </c>
      <c r="G592" s="749" t="s">
        <v>609</v>
      </c>
      <c r="H592" s="749">
        <v>209048</v>
      </c>
      <c r="I592" s="749">
        <v>209048</v>
      </c>
      <c r="J592" s="749" t="s">
        <v>1314</v>
      </c>
      <c r="K592" s="749" t="s">
        <v>1315</v>
      </c>
      <c r="L592" s="752">
        <v>45379.79</v>
      </c>
      <c r="M592" s="752">
        <v>1</v>
      </c>
      <c r="N592" s="753">
        <v>45379.79</v>
      </c>
    </row>
    <row r="593" spans="1:14" ht="14.4" customHeight="1" x14ac:dyDescent="0.3">
      <c r="A593" s="747" t="s">
        <v>575</v>
      </c>
      <c r="B593" s="748" t="s">
        <v>576</v>
      </c>
      <c r="C593" s="749" t="s">
        <v>602</v>
      </c>
      <c r="D593" s="750" t="s">
        <v>603</v>
      </c>
      <c r="E593" s="751">
        <v>50113001</v>
      </c>
      <c r="F593" s="750" t="s">
        <v>608</v>
      </c>
      <c r="G593" s="749" t="s">
        <v>630</v>
      </c>
      <c r="H593" s="749">
        <v>210565</v>
      </c>
      <c r="I593" s="749">
        <v>210565</v>
      </c>
      <c r="J593" s="749" t="s">
        <v>1011</v>
      </c>
      <c r="K593" s="749" t="s">
        <v>1012</v>
      </c>
      <c r="L593" s="752">
        <v>224.97000000000003</v>
      </c>
      <c r="M593" s="752">
        <v>2</v>
      </c>
      <c r="N593" s="753">
        <v>449.94000000000005</v>
      </c>
    </row>
    <row r="594" spans="1:14" ht="14.4" customHeight="1" x14ac:dyDescent="0.3">
      <c r="A594" s="747" t="s">
        <v>575</v>
      </c>
      <c r="B594" s="748" t="s">
        <v>576</v>
      </c>
      <c r="C594" s="749" t="s">
        <v>602</v>
      </c>
      <c r="D594" s="750" t="s">
        <v>603</v>
      </c>
      <c r="E594" s="751">
        <v>50113001</v>
      </c>
      <c r="F594" s="750" t="s">
        <v>608</v>
      </c>
      <c r="G594" s="749" t="s">
        <v>630</v>
      </c>
      <c r="H594" s="749">
        <v>210541</v>
      </c>
      <c r="I594" s="749">
        <v>210541</v>
      </c>
      <c r="J594" s="749" t="s">
        <v>1316</v>
      </c>
      <c r="K594" s="749" t="s">
        <v>1317</v>
      </c>
      <c r="L594" s="752">
        <v>112.04899405681043</v>
      </c>
      <c r="M594" s="752">
        <v>2</v>
      </c>
      <c r="N594" s="753">
        <v>224.09798811362086</v>
      </c>
    </row>
    <row r="595" spans="1:14" ht="14.4" customHeight="1" x14ac:dyDescent="0.3">
      <c r="A595" s="747" t="s">
        <v>575</v>
      </c>
      <c r="B595" s="748" t="s">
        <v>576</v>
      </c>
      <c r="C595" s="749" t="s">
        <v>602</v>
      </c>
      <c r="D595" s="750" t="s">
        <v>603</v>
      </c>
      <c r="E595" s="751">
        <v>50113001</v>
      </c>
      <c r="F595" s="750" t="s">
        <v>608</v>
      </c>
      <c r="G595" s="749" t="s">
        <v>630</v>
      </c>
      <c r="H595" s="749">
        <v>210544</v>
      </c>
      <c r="I595" s="749">
        <v>210544</v>
      </c>
      <c r="J595" s="749" t="s">
        <v>1316</v>
      </c>
      <c r="K595" s="749" t="s">
        <v>1318</v>
      </c>
      <c r="L595" s="752">
        <v>457.42000000000013</v>
      </c>
      <c r="M595" s="752">
        <v>1</v>
      </c>
      <c r="N595" s="753">
        <v>457.42000000000013</v>
      </c>
    </row>
    <row r="596" spans="1:14" ht="14.4" customHeight="1" x14ac:dyDescent="0.3">
      <c r="A596" s="747" t="s">
        <v>575</v>
      </c>
      <c r="B596" s="748" t="s">
        <v>576</v>
      </c>
      <c r="C596" s="749" t="s">
        <v>602</v>
      </c>
      <c r="D596" s="750" t="s">
        <v>603</v>
      </c>
      <c r="E596" s="751">
        <v>50113001</v>
      </c>
      <c r="F596" s="750" t="s">
        <v>608</v>
      </c>
      <c r="G596" s="749" t="s">
        <v>630</v>
      </c>
      <c r="H596" s="749">
        <v>846980</v>
      </c>
      <c r="I596" s="749">
        <v>124129</v>
      </c>
      <c r="J596" s="749" t="s">
        <v>1319</v>
      </c>
      <c r="K596" s="749" t="s">
        <v>817</v>
      </c>
      <c r="L596" s="752">
        <v>254.25</v>
      </c>
      <c r="M596" s="752">
        <v>3</v>
      </c>
      <c r="N596" s="753">
        <v>762.75</v>
      </c>
    </row>
    <row r="597" spans="1:14" ht="14.4" customHeight="1" x14ac:dyDescent="0.3">
      <c r="A597" s="747" t="s">
        <v>575</v>
      </c>
      <c r="B597" s="748" t="s">
        <v>576</v>
      </c>
      <c r="C597" s="749" t="s">
        <v>602</v>
      </c>
      <c r="D597" s="750" t="s">
        <v>603</v>
      </c>
      <c r="E597" s="751">
        <v>50113001</v>
      </c>
      <c r="F597" s="750" t="s">
        <v>608</v>
      </c>
      <c r="G597" s="749" t="s">
        <v>630</v>
      </c>
      <c r="H597" s="749">
        <v>846823</v>
      </c>
      <c r="I597" s="749">
        <v>124101</v>
      </c>
      <c r="J597" s="749" t="s">
        <v>1320</v>
      </c>
      <c r="K597" s="749" t="s">
        <v>817</v>
      </c>
      <c r="L597" s="752">
        <v>185.26</v>
      </c>
      <c r="M597" s="752">
        <v>2</v>
      </c>
      <c r="N597" s="753">
        <v>370.52</v>
      </c>
    </row>
    <row r="598" spans="1:14" ht="14.4" customHeight="1" x14ac:dyDescent="0.3">
      <c r="A598" s="747" t="s">
        <v>575</v>
      </c>
      <c r="B598" s="748" t="s">
        <v>576</v>
      </c>
      <c r="C598" s="749" t="s">
        <v>602</v>
      </c>
      <c r="D598" s="750" t="s">
        <v>603</v>
      </c>
      <c r="E598" s="751">
        <v>50113001</v>
      </c>
      <c r="F598" s="750" t="s">
        <v>608</v>
      </c>
      <c r="G598" s="749" t="s">
        <v>630</v>
      </c>
      <c r="H598" s="749">
        <v>846824</v>
      </c>
      <c r="I598" s="749">
        <v>124087</v>
      </c>
      <c r="J598" s="749" t="s">
        <v>1013</v>
      </c>
      <c r="K598" s="749" t="s">
        <v>817</v>
      </c>
      <c r="L598" s="752">
        <v>158.97999999999999</v>
      </c>
      <c r="M598" s="752">
        <v>1</v>
      </c>
      <c r="N598" s="753">
        <v>158.97999999999999</v>
      </c>
    </row>
    <row r="599" spans="1:14" ht="14.4" customHeight="1" x14ac:dyDescent="0.3">
      <c r="A599" s="747" t="s">
        <v>575</v>
      </c>
      <c r="B599" s="748" t="s">
        <v>576</v>
      </c>
      <c r="C599" s="749" t="s">
        <v>602</v>
      </c>
      <c r="D599" s="750" t="s">
        <v>603</v>
      </c>
      <c r="E599" s="751">
        <v>50113001</v>
      </c>
      <c r="F599" s="750" t="s">
        <v>608</v>
      </c>
      <c r="G599" s="749" t="s">
        <v>630</v>
      </c>
      <c r="H599" s="749">
        <v>845220</v>
      </c>
      <c r="I599" s="749">
        <v>101211</v>
      </c>
      <c r="J599" s="749" t="s">
        <v>1015</v>
      </c>
      <c r="K599" s="749" t="s">
        <v>1017</v>
      </c>
      <c r="L599" s="752">
        <v>219.59000000000006</v>
      </c>
      <c r="M599" s="752">
        <v>2</v>
      </c>
      <c r="N599" s="753">
        <v>439.18000000000012</v>
      </c>
    </row>
    <row r="600" spans="1:14" ht="14.4" customHeight="1" x14ac:dyDescent="0.3">
      <c r="A600" s="747" t="s">
        <v>575</v>
      </c>
      <c r="B600" s="748" t="s">
        <v>576</v>
      </c>
      <c r="C600" s="749" t="s">
        <v>602</v>
      </c>
      <c r="D600" s="750" t="s">
        <v>603</v>
      </c>
      <c r="E600" s="751">
        <v>50113001</v>
      </c>
      <c r="F600" s="750" t="s">
        <v>608</v>
      </c>
      <c r="G600" s="749" t="s">
        <v>630</v>
      </c>
      <c r="H600" s="749">
        <v>849831</v>
      </c>
      <c r="I600" s="749">
        <v>162008</v>
      </c>
      <c r="J600" s="749" t="s">
        <v>1321</v>
      </c>
      <c r="K600" s="749" t="s">
        <v>779</v>
      </c>
      <c r="L600" s="752">
        <v>170.85</v>
      </c>
      <c r="M600" s="752">
        <v>3</v>
      </c>
      <c r="N600" s="753">
        <v>512.54999999999995</v>
      </c>
    </row>
    <row r="601" spans="1:14" ht="14.4" customHeight="1" x14ac:dyDescent="0.3">
      <c r="A601" s="747" t="s">
        <v>575</v>
      </c>
      <c r="B601" s="748" t="s">
        <v>576</v>
      </c>
      <c r="C601" s="749" t="s">
        <v>602</v>
      </c>
      <c r="D601" s="750" t="s">
        <v>603</v>
      </c>
      <c r="E601" s="751">
        <v>50113001</v>
      </c>
      <c r="F601" s="750" t="s">
        <v>608</v>
      </c>
      <c r="G601" s="749" t="s">
        <v>630</v>
      </c>
      <c r="H601" s="749">
        <v>844738</v>
      </c>
      <c r="I601" s="749">
        <v>101227</v>
      </c>
      <c r="J601" s="749" t="s">
        <v>1322</v>
      </c>
      <c r="K601" s="749" t="s">
        <v>1030</v>
      </c>
      <c r="L601" s="752">
        <v>162.79</v>
      </c>
      <c r="M601" s="752">
        <v>3</v>
      </c>
      <c r="N601" s="753">
        <v>488.37</v>
      </c>
    </row>
    <row r="602" spans="1:14" ht="14.4" customHeight="1" x14ac:dyDescent="0.3">
      <c r="A602" s="747" t="s">
        <v>575</v>
      </c>
      <c r="B602" s="748" t="s">
        <v>576</v>
      </c>
      <c r="C602" s="749" t="s">
        <v>602</v>
      </c>
      <c r="D602" s="750" t="s">
        <v>603</v>
      </c>
      <c r="E602" s="751">
        <v>50113001</v>
      </c>
      <c r="F602" s="750" t="s">
        <v>608</v>
      </c>
      <c r="G602" s="749" t="s">
        <v>630</v>
      </c>
      <c r="H602" s="749">
        <v>125978</v>
      </c>
      <c r="I602" s="749">
        <v>25978</v>
      </c>
      <c r="J602" s="749" t="s">
        <v>1323</v>
      </c>
      <c r="K602" s="749" t="s">
        <v>1324</v>
      </c>
      <c r="L602" s="752">
        <v>830.47</v>
      </c>
      <c r="M602" s="752">
        <v>1</v>
      </c>
      <c r="N602" s="753">
        <v>830.47</v>
      </c>
    </row>
    <row r="603" spans="1:14" ht="14.4" customHeight="1" x14ac:dyDescent="0.3">
      <c r="A603" s="747" t="s">
        <v>575</v>
      </c>
      <c r="B603" s="748" t="s">
        <v>576</v>
      </c>
      <c r="C603" s="749" t="s">
        <v>602</v>
      </c>
      <c r="D603" s="750" t="s">
        <v>603</v>
      </c>
      <c r="E603" s="751">
        <v>50113001</v>
      </c>
      <c r="F603" s="750" t="s">
        <v>608</v>
      </c>
      <c r="G603" s="749" t="s">
        <v>577</v>
      </c>
      <c r="H603" s="749">
        <v>118175</v>
      </c>
      <c r="I603" s="749">
        <v>18175</v>
      </c>
      <c r="J603" s="749" t="s">
        <v>1325</v>
      </c>
      <c r="K603" s="749" t="s">
        <v>1326</v>
      </c>
      <c r="L603" s="752">
        <v>851.4</v>
      </c>
      <c r="M603" s="752">
        <v>2</v>
      </c>
      <c r="N603" s="753">
        <v>1702.8</v>
      </c>
    </row>
    <row r="604" spans="1:14" ht="14.4" customHeight="1" x14ac:dyDescent="0.3">
      <c r="A604" s="747" t="s">
        <v>575</v>
      </c>
      <c r="B604" s="748" t="s">
        <v>576</v>
      </c>
      <c r="C604" s="749" t="s">
        <v>602</v>
      </c>
      <c r="D604" s="750" t="s">
        <v>603</v>
      </c>
      <c r="E604" s="751">
        <v>50113001</v>
      </c>
      <c r="F604" s="750" t="s">
        <v>608</v>
      </c>
      <c r="G604" s="749" t="s">
        <v>609</v>
      </c>
      <c r="H604" s="749">
        <v>849310</v>
      </c>
      <c r="I604" s="749">
        <v>126689</v>
      </c>
      <c r="J604" s="749" t="s">
        <v>1327</v>
      </c>
      <c r="K604" s="749" t="s">
        <v>1328</v>
      </c>
      <c r="L604" s="752">
        <v>218.9</v>
      </c>
      <c r="M604" s="752">
        <v>12</v>
      </c>
      <c r="N604" s="753">
        <v>2626.8</v>
      </c>
    </row>
    <row r="605" spans="1:14" ht="14.4" customHeight="1" x14ac:dyDescent="0.3">
      <c r="A605" s="747" t="s">
        <v>575</v>
      </c>
      <c r="B605" s="748" t="s">
        <v>576</v>
      </c>
      <c r="C605" s="749" t="s">
        <v>602</v>
      </c>
      <c r="D605" s="750" t="s">
        <v>603</v>
      </c>
      <c r="E605" s="751">
        <v>50113001</v>
      </c>
      <c r="F605" s="750" t="s">
        <v>608</v>
      </c>
      <c r="G605" s="749" t="s">
        <v>609</v>
      </c>
      <c r="H605" s="749">
        <v>129027</v>
      </c>
      <c r="I605" s="749">
        <v>129027</v>
      </c>
      <c r="J605" s="749" t="s">
        <v>1329</v>
      </c>
      <c r="K605" s="749" t="s">
        <v>1330</v>
      </c>
      <c r="L605" s="752">
        <v>841.5</v>
      </c>
      <c r="M605" s="752">
        <v>19</v>
      </c>
      <c r="N605" s="753">
        <v>15988.5</v>
      </c>
    </row>
    <row r="606" spans="1:14" ht="14.4" customHeight="1" x14ac:dyDescent="0.3">
      <c r="A606" s="747" t="s">
        <v>575</v>
      </c>
      <c r="B606" s="748" t="s">
        <v>576</v>
      </c>
      <c r="C606" s="749" t="s">
        <v>602</v>
      </c>
      <c r="D606" s="750" t="s">
        <v>603</v>
      </c>
      <c r="E606" s="751">
        <v>50113001</v>
      </c>
      <c r="F606" s="750" t="s">
        <v>608</v>
      </c>
      <c r="G606" s="749" t="s">
        <v>630</v>
      </c>
      <c r="H606" s="749">
        <v>178689</v>
      </c>
      <c r="I606" s="749">
        <v>178689</v>
      </c>
      <c r="J606" s="749" t="s">
        <v>1331</v>
      </c>
      <c r="K606" s="749" t="s">
        <v>1332</v>
      </c>
      <c r="L606" s="752">
        <v>98.439999999999955</v>
      </c>
      <c r="M606" s="752">
        <v>1</v>
      </c>
      <c r="N606" s="753">
        <v>98.439999999999955</v>
      </c>
    </row>
    <row r="607" spans="1:14" ht="14.4" customHeight="1" x14ac:dyDescent="0.3">
      <c r="A607" s="747" t="s">
        <v>575</v>
      </c>
      <c r="B607" s="748" t="s">
        <v>576</v>
      </c>
      <c r="C607" s="749" t="s">
        <v>602</v>
      </c>
      <c r="D607" s="750" t="s">
        <v>603</v>
      </c>
      <c r="E607" s="751">
        <v>50113001</v>
      </c>
      <c r="F607" s="750" t="s">
        <v>608</v>
      </c>
      <c r="G607" s="749" t="s">
        <v>609</v>
      </c>
      <c r="H607" s="749">
        <v>104207</v>
      </c>
      <c r="I607" s="749">
        <v>4207</v>
      </c>
      <c r="J607" s="749" t="s">
        <v>1018</v>
      </c>
      <c r="K607" s="749" t="s">
        <v>1019</v>
      </c>
      <c r="L607" s="752">
        <v>39.79999999999999</v>
      </c>
      <c r="M607" s="752">
        <v>1</v>
      </c>
      <c r="N607" s="753">
        <v>39.79999999999999</v>
      </c>
    </row>
    <row r="608" spans="1:14" ht="14.4" customHeight="1" x14ac:dyDescent="0.3">
      <c r="A608" s="747" t="s">
        <v>575</v>
      </c>
      <c r="B608" s="748" t="s">
        <v>576</v>
      </c>
      <c r="C608" s="749" t="s">
        <v>602</v>
      </c>
      <c r="D608" s="750" t="s">
        <v>603</v>
      </c>
      <c r="E608" s="751">
        <v>50113001</v>
      </c>
      <c r="F608" s="750" t="s">
        <v>608</v>
      </c>
      <c r="G608" s="749" t="s">
        <v>630</v>
      </c>
      <c r="H608" s="749">
        <v>130652</v>
      </c>
      <c r="I608" s="749">
        <v>30652</v>
      </c>
      <c r="J608" s="749" t="s">
        <v>1024</v>
      </c>
      <c r="K608" s="749" t="s">
        <v>957</v>
      </c>
      <c r="L608" s="752">
        <v>104.27452987827452</v>
      </c>
      <c r="M608" s="752">
        <v>11</v>
      </c>
      <c r="N608" s="753">
        <v>1147.0198286610198</v>
      </c>
    </row>
    <row r="609" spans="1:14" ht="14.4" customHeight="1" x14ac:dyDescent="0.3">
      <c r="A609" s="747" t="s">
        <v>575</v>
      </c>
      <c r="B609" s="748" t="s">
        <v>576</v>
      </c>
      <c r="C609" s="749" t="s">
        <v>602</v>
      </c>
      <c r="D609" s="750" t="s">
        <v>603</v>
      </c>
      <c r="E609" s="751">
        <v>50113001</v>
      </c>
      <c r="F609" s="750" t="s">
        <v>608</v>
      </c>
      <c r="G609" s="749" t="s">
        <v>609</v>
      </c>
      <c r="H609" s="749">
        <v>118304</v>
      </c>
      <c r="I609" s="749">
        <v>18304</v>
      </c>
      <c r="J609" s="749" t="s">
        <v>780</v>
      </c>
      <c r="K609" s="749" t="s">
        <v>1333</v>
      </c>
      <c r="L609" s="752">
        <v>185.61114625571705</v>
      </c>
      <c r="M609" s="752">
        <v>14</v>
      </c>
      <c r="N609" s="753">
        <v>2598.5560475800385</v>
      </c>
    </row>
    <row r="610" spans="1:14" ht="14.4" customHeight="1" x14ac:dyDescent="0.3">
      <c r="A610" s="747" t="s">
        <v>575</v>
      </c>
      <c r="B610" s="748" t="s">
        <v>576</v>
      </c>
      <c r="C610" s="749" t="s">
        <v>602</v>
      </c>
      <c r="D610" s="750" t="s">
        <v>603</v>
      </c>
      <c r="E610" s="751">
        <v>50113001</v>
      </c>
      <c r="F610" s="750" t="s">
        <v>608</v>
      </c>
      <c r="G610" s="749" t="s">
        <v>609</v>
      </c>
      <c r="H610" s="749">
        <v>118305</v>
      </c>
      <c r="I610" s="749">
        <v>18305</v>
      </c>
      <c r="J610" s="749" t="s">
        <v>780</v>
      </c>
      <c r="K610" s="749" t="s">
        <v>781</v>
      </c>
      <c r="L610" s="752">
        <v>241.99999959218329</v>
      </c>
      <c r="M610" s="752">
        <v>198</v>
      </c>
      <c r="N610" s="753">
        <v>47915.999919252288</v>
      </c>
    </row>
    <row r="611" spans="1:14" ht="14.4" customHeight="1" x14ac:dyDescent="0.3">
      <c r="A611" s="747" t="s">
        <v>575</v>
      </c>
      <c r="B611" s="748" t="s">
        <v>576</v>
      </c>
      <c r="C611" s="749" t="s">
        <v>602</v>
      </c>
      <c r="D611" s="750" t="s">
        <v>603</v>
      </c>
      <c r="E611" s="751">
        <v>50113001</v>
      </c>
      <c r="F611" s="750" t="s">
        <v>608</v>
      </c>
      <c r="G611" s="749" t="s">
        <v>577</v>
      </c>
      <c r="H611" s="749">
        <v>147740</v>
      </c>
      <c r="I611" s="749">
        <v>47740</v>
      </c>
      <c r="J611" s="749" t="s">
        <v>1334</v>
      </c>
      <c r="K611" s="749" t="s">
        <v>1016</v>
      </c>
      <c r="L611" s="752">
        <v>36.453333333333326</v>
      </c>
      <c r="M611" s="752">
        <v>3</v>
      </c>
      <c r="N611" s="753">
        <v>109.35999999999999</v>
      </c>
    </row>
    <row r="612" spans="1:14" ht="14.4" customHeight="1" x14ac:dyDescent="0.3">
      <c r="A612" s="747" t="s">
        <v>575</v>
      </c>
      <c r="B612" s="748" t="s">
        <v>576</v>
      </c>
      <c r="C612" s="749" t="s">
        <v>602</v>
      </c>
      <c r="D612" s="750" t="s">
        <v>603</v>
      </c>
      <c r="E612" s="751">
        <v>50113001</v>
      </c>
      <c r="F612" s="750" t="s">
        <v>608</v>
      </c>
      <c r="G612" s="749" t="s">
        <v>609</v>
      </c>
      <c r="H612" s="749">
        <v>114989</v>
      </c>
      <c r="I612" s="749">
        <v>14989</v>
      </c>
      <c r="J612" s="749" t="s">
        <v>1335</v>
      </c>
      <c r="K612" s="749" t="s">
        <v>1336</v>
      </c>
      <c r="L612" s="752">
        <v>86.862500000000026</v>
      </c>
      <c r="M612" s="752">
        <v>4</v>
      </c>
      <c r="N612" s="753">
        <v>347.4500000000001</v>
      </c>
    </row>
    <row r="613" spans="1:14" ht="14.4" customHeight="1" x14ac:dyDescent="0.3">
      <c r="A613" s="747" t="s">
        <v>575</v>
      </c>
      <c r="B613" s="748" t="s">
        <v>576</v>
      </c>
      <c r="C613" s="749" t="s">
        <v>602</v>
      </c>
      <c r="D613" s="750" t="s">
        <v>603</v>
      </c>
      <c r="E613" s="751">
        <v>50113001</v>
      </c>
      <c r="F613" s="750" t="s">
        <v>608</v>
      </c>
      <c r="G613" s="749" t="s">
        <v>609</v>
      </c>
      <c r="H613" s="749">
        <v>114958</v>
      </c>
      <c r="I613" s="749">
        <v>14958</v>
      </c>
      <c r="J613" s="749" t="s">
        <v>1337</v>
      </c>
      <c r="K613" s="749" t="s">
        <v>1338</v>
      </c>
      <c r="L613" s="752">
        <v>33.11</v>
      </c>
      <c r="M613" s="752">
        <v>1</v>
      </c>
      <c r="N613" s="753">
        <v>33.11</v>
      </c>
    </row>
    <row r="614" spans="1:14" ht="14.4" customHeight="1" x14ac:dyDescent="0.3">
      <c r="A614" s="747" t="s">
        <v>575</v>
      </c>
      <c r="B614" s="748" t="s">
        <v>576</v>
      </c>
      <c r="C614" s="749" t="s">
        <v>602</v>
      </c>
      <c r="D614" s="750" t="s">
        <v>603</v>
      </c>
      <c r="E614" s="751">
        <v>50113001</v>
      </c>
      <c r="F614" s="750" t="s">
        <v>608</v>
      </c>
      <c r="G614" s="749" t="s">
        <v>630</v>
      </c>
      <c r="H614" s="749">
        <v>215904</v>
      </c>
      <c r="I614" s="749">
        <v>215904</v>
      </c>
      <c r="J614" s="749" t="s">
        <v>1339</v>
      </c>
      <c r="K614" s="749" t="s">
        <v>1340</v>
      </c>
      <c r="L614" s="752">
        <v>119.32</v>
      </c>
      <c r="M614" s="752">
        <v>1</v>
      </c>
      <c r="N614" s="753">
        <v>119.32</v>
      </c>
    </row>
    <row r="615" spans="1:14" ht="14.4" customHeight="1" x14ac:dyDescent="0.3">
      <c r="A615" s="747" t="s">
        <v>575</v>
      </c>
      <c r="B615" s="748" t="s">
        <v>576</v>
      </c>
      <c r="C615" s="749" t="s">
        <v>602</v>
      </c>
      <c r="D615" s="750" t="s">
        <v>603</v>
      </c>
      <c r="E615" s="751">
        <v>50113001</v>
      </c>
      <c r="F615" s="750" t="s">
        <v>608</v>
      </c>
      <c r="G615" s="749" t="s">
        <v>609</v>
      </c>
      <c r="H615" s="749">
        <v>100812</v>
      </c>
      <c r="I615" s="749">
        <v>812</v>
      </c>
      <c r="J615" s="749" t="s">
        <v>1032</v>
      </c>
      <c r="K615" s="749" t="s">
        <v>1033</v>
      </c>
      <c r="L615" s="752">
        <v>63.280000000000044</v>
      </c>
      <c r="M615" s="752">
        <v>5</v>
      </c>
      <c r="N615" s="753">
        <v>316.4000000000002</v>
      </c>
    </row>
    <row r="616" spans="1:14" ht="14.4" customHeight="1" x14ac:dyDescent="0.3">
      <c r="A616" s="747" t="s">
        <v>575</v>
      </c>
      <c r="B616" s="748" t="s">
        <v>576</v>
      </c>
      <c r="C616" s="749" t="s">
        <v>602</v>
      </c>
      <c r="D616" s="750" t="s">
        <v>603</v>
      </c>
      <c r="E616" s="751">
        <v>50113001</v>
      </c>
      <c r="F616" s="750" t="s">
        <v>608</v>
      </c>
      <c r="G616" s="749" t="s">
        <v>609</v>
      </c>
      <c r="H616" s="749">
        <v>58159</v>
      </c>
      <c r="I616" s="749">
        <v>58159</v>
      </c>
      <c r="J616" s="749" t="s">
        <v>784</v>
      </c>
      <c r="K616" s="749" t="s">
        <v>785</v>
      </c>
      <c r="L616" s="752">
        <v>65.740000000000023</v>
      </c>
      <c r="M616" s="752">
        <v>5</v>
      </c>
      <c r="N616" s="753">
        <v>328.7000000000001</v>
      </c>
    </row>
    <row r="617" spans="1:14" ht="14.4" customHeight="1" x14ac:dyDescent="0.3">
      <c r="A617" s="747" t="s">
        <v>575</v>
      </c>
      <c r="B617" s="748" t="s">
        <v>576</v>
      </c>
      <c r="C617" s="749" t="s">
        <v>602</v>
      </c>
      <c r="D617" s="750" t="s">
        <v>603</v>
      </c>
      <c r="E617" s="751">
        <v>50113001</v>
      </c>
      <c r="F617" s="750" t="s">
        <v>608</v>
      </c>
      <c r="G617" s="749" t="s">
        <v>609</v>
      </c>
      <c r="H617" s="749">
        <v>180058</v>
      </c>
      <c r="I617" s="749">
        <v>80058</v>
      </c>
      <c r="J617" s="749" t="s">
        <v>1341</v>
      </c>
      <c r="K617" s="749" t="s">
        <v>1342</v>
      </c>
      <c r="L617" s="752">
        <v>123.42</v>
      </c>
      <c r="M617" s="752">
        <v>3</v>
      </c>
      <c r="N617" s="753">
        <v>370.26</v>
      </c>
    </row>
    <row r="618" spans="1:14" ht="14.4" customHeight="1" x14ac:dyDescent="0.3">
      <c r="A618" s="747" t="s">
        <v>575</v>
      </c>
      <c r="B618" s="748" t="s">
        <v>576</v>
      </c>
      <c r="C618" s="749" t="s">
        <v>602</v>
      </c>
      <c r="D618" s="750" t="s">
        <v>603</v>
      </c>
      <c r="E618" s="751">
        <v>50113001</v>
      </c>
      <c r="F618" s="750" t="s">
        <v>608</v>
      </c>
      <c r="G618" s="749" t="s">
        <v>630</v>
      </c>
      <c r="H618" s="749">
        <v>191922</v>
      </c>
      <c r="I618" s="749">
        <v>191922</v>
      </c>
      <c r="J618" s="749" t="s">
        <v>1038</v>
      </c>
      <c r="K618" s="749" t="s">
        <v>1039</v>
      </c>
      <c r="L618" s="752">
        <v>93.070000000000007</v>
      </c>
      <c r="M618" s="752">
        <v>1</v>
      </c>
      <c r="N618" s="753">
        <v>93.070000000000007</v>
      </c>
    </row>
    <row r="619" spans="1:14" ht="14.4" customHeight="1" x14ac:dyDescent="0.3">
      <c r="A619" s="747" t="s">
        <v>575</v>
      </c>
      <c r="B619" s="748" t="s">
        <v>576</v>
      </c>
      <c r="C619" s="749" t="s">
        <v>602</v>
      </c>
      <c r="D619" s="750" t="s">
        <v>603</v>
      </c>
      <c r="E619" s="751">
        <v>50113001</v>
      </c>
      <c r="F619" s="750" t="s">
        <v>608</v>
      </c>
      <c r="G619" s="749" t="s">
        <v>609</v>
      </c>
      <c r="H619" s="749">
        <v>208207</v>
      </c>
      <c r="I619" s="749">
        <v>208207</v>
      </c>
      <c r="J619" s="749" t="s">
        <v>788</v>
      </c>
      <c r="K619" s="749" t="s">
        <v>789</v>
      </c>
      <c r="L619" s="752">
        <v>81.65000000000002</v>
      </c>
      <c r="M619" s="752">
        <v>1</v>
      </c>
      <c r="N619" s="753">
        <v>81.65000000000002</v>
      </c>
    </row>
    <row r="620" spans="1:14" ht="14.4" customHeight="1" x14ac:dyDescent="0.3">
      <c r="A620" s="747" t="s">
        <v>575</v>
      </c>
      <c r="B620" s="748" t="s">
        <v>576</v>
      </c>
      <c r="C620" s="749" t="s">
        <v>602</v>
      </c>
      <c r="D620" s="750" t="s">
        <v>603</v>
      </c>
      <c r="E620" s="751">
        <v>50113001</v>
      </c>
      <c r="F620" s="750" t="s">
        <v>608</v>
      </c>
      <c r="G620" s="749" t="s">
        <v>609</v>
      </c>
      <c r="H620" s="749">
        <v>116051</v>
      </c>
      <c r="I620" s="749">
        <v>16051</v>
      </c>
      <c r="J620" s="749" t="s">
        <v>1042</v>
      </c>
      <c r="K620" s="749" t="s">
        <v>1043</v>
      </c>
      <c r="L620" s="752">
        <v>57.92</v>
      </c>
      <c r="M620" s="752">
        <v>1</v>
      </c>
      <c r="N620" s="753">
        <v>57.92</v>
      </c>
    </row>
    <row r="621" spans="1:14" ht="14.4" customHeight="1" x14ac:dyDescent="0.3">
      <c r="A621" s="747" t="s">
        <v>575</v>
      </c>
      <c r="B621" s="748" t="s">
        <v>576</v>
      </c>
      <c r="C621" s="749" t="s">
        <v>602</v>
      </c>
      <c r="D621" s="750" t="s">
        <v>603</v>
      </c>
      <c r="E621" s="751">
        <v>50113001</v>
      </c>
      <c r="F621" s="750" t="s">
        <v>608</v>
      </c>
      <c r="G621" s="749" t="s">
        <v>609</v>
      </c>
      <c r="H621" s="749">
        <v>203012</v>
      </c>
      <c r="I621" s="749">
        <v>203012</v>
      </c>
      <c r="J621" s="749" t="s">
        <v>1343</v>
      </c>
      <c r="K621" s="749" t="s">
        <v>1344</v>
      </c>
      <c r="L621" s="752">
        <v>203.28</v>
      </c>
      <c r="M621" s="752">
        <v>1</v>
      </c>
      <c r="N621" s="753">
        <v>203.28</v>
      </c>
    </row>
    <row r="622" spans="1:14" ht="14.4" customHeight="1" x14ac:dyDescent="0.3">
      <c r="A622" s="747" t="s">
        <v>575</v>
      </c>
      <c r="B622" s="748" t="s">
        <v>576</v>
      </c>
      <c r="C622" s="749" t="s">
        <v>602</v>
      </c>
      <c r="D622" s="750" t="s">
        <v>603</v>
      </c>
      <c r="E622" s="751">
        <v>50113001</v>
      </c>
      <c r="F622" s="750" t="s">
        <v>608</v>
      </c>
      <c r="G622" s="749" t="s">
        <v>630</v>
      </c>
      <c r="H622" s="749">
        <v>109709</v>
      </c>
      <c r="I622" s="749">
        <v>9709</v>
      </c>
      <c r="J622" s="749" t="s">
        <v>790</v>
      </c>
      <c r="K622" s="749" t="s">
        <v>791</v>
      </c>
      <c r="L622" s="752">
        <v>77.766666666666666</v>
      </c>
      <c r="M622" s="752">
        <v>6</v>
      </c>
      <c r="N622" s="753">
        <v>466.6</v>
      </c>
    </row>
    <row r="623" spans="1:14" ht="14.4" customHeight="1" x14ac:dyDescent="0.3">
      <c r="A623" s="747" t="s">
        <v>575</v>
      </c>
      <c r="B623" s="748" t="s">
        <v>576</v>
      </c>
      <c r="C623" s="749" t="s">
        <v>602</v>
      </c>
      <c r="D623" s="750" t="s">
        <v>603</v>
      </c>
      <c r="E623" s="751">
        <v>50113001</v>
      </c>
      <c r="F623" s="750" t="s">
        <v>608</v>
      </c>
      <c r="G623" s="749" t="s">
        <v>630</v>
      </c>
      <c r="H623" s="749">
        <v>109711</v>
      </c>
      <c r="I623" s="749">
        <v>9711</v>
      </c>
      <c r="J623" s="749" t="s">
        <v>790</v>
      </c>
      <c r="K623" s="749" t="s">
        <v>1345</v>
      </c>
      <c r="L623" s="752">
        <v>170.5</v>
      </c>
      <c r="M623" s="752">
        <v>13</v>
      </c>
      <c r="N623" s="753">
        <v>2216.5</v>
      </c>
    </row>
    <row r="624" spans="1:14" ht="14.4" customHeight="1" x14ac:dyDescent="0.3">
      <c r="A624" s="747" t="s">
        <v>575</v>
      </c>
      <c r="B624" s="748" t="s">
        <v>576</v>
      </c>
      <c r="C624" s="749" t="s">
        <v>602</v>
      </c>
      <c r="D624" s="750" t="s">
        <v>603</v>
      </c>
      <c r="E624" s="751">
        <v>50113001</v>
      </c>
      <c r="F624" s="750" t="s">
        <v>608</v>
      </c>
      <c r="G624" s="749" t="s">
        <v>630</v>
      </c>
      <c r="H624" s="749">
        <v>109712</v>
      </c>
      <c r="I624" s="749">
        <v>9712</v>
      </c>
      <c r="J624" s="749" t="s">
        <v>790</v>
      </c>
      <c r="K624" s="749" t="s">
        <v>1346</v>
      </c>
      <c r="L624" s="752">
        <v>254.63372222222222</v>
      </c>
      <c r="M624" s="752">
        <v>180</v>
      </c>
      <c r="N624" s="753">
        <v>45834.07</v>
      </c>
    </row>
    <row r="625" spans="1:14" ht="14.4" customHeight="1" x14ac:dyDescent="0.3">
      <c r="A625" s="747" t="s">
        <v>575</v>
      </c>
      <c r="B625" s="748" t="s">
        <v>576</v>
      </c>
      <c r="C625" s="749" t="s">
        <v>602</v>
      </c>
      <c r="D625" s="750" t="s">
        <v>603</v>
      </c>
      <c r="E625" s="751">
        <v>50113001</v>
      </c>
      <c r="F625" s="750" t="s">
        <v>608</v>
      </c>
      <c r="G625" s="749" t="s">
        <v>609</v>
      </c>
      <c r="H625" s="749">
        <v>194852</v>
      </c>
      <c r="I625" s="749">
        <v>94852</v>
      </c>
      <c r="J625" s="749" t="s">
        <v>1347</v>
      </c>
      <c r="K625" s="749" t="s">
        <v>1348</v>
      </c>
      <c r="L625" s="752">
        <v>1037.75</v>
      </c>
      <c r="M625" s="752">
        <v>8</v>
      </c>
      <c r="N625" s="753">
        <v>8302</v>
      </c>
    </row>
    <row r="626" spans="1:14" ht="14.4" customHeight="1" x14ac:dyDescent="0.3">
      <c r="A626" s="747" t="s">
        <v>575</v>
      </c>
      <c r="B626" s="748" t="s">
        <v>576</v>
      </c>
      <c r="C626" s="749" t="s">
        <v>602</v>
      </c>
      <c r="D626" s="750" t="s">
        <v>603</v>
      </c>
      <c r="E626" s="751">
        <v>50113001</v>
      </c>
      <c r="F626" s="750" t="s">
        <v>608</v>
      </c>
      <c r="G626" s="749" t="s">
        <v>609</v>
      </c>
      <c r="H626" s="749">
        <v>119653</v>
      </c>
      <c r="I626" s="749">
        <v>119653</v>
      </c>
      <c r="J626" s="749" t="s">
        <v>792</v>
      </c>
      <c r="K626" s="749" t="s">
        <v>793</v>
      </c>
      <c r="L626" s="752">
        <v>158.47999999999993</v>
      </c>
      <c r="M626" s="752">
        <v>1</v>
      </c>
      <c r="N626" s="753">
        <v>158.47999999999993</v>
      </c>
    </row>
    <row r="627" spans="1:14" ht="14.4" customHeight="1" x14ac:dyDescent="0.3">
      <c r="A627" s="747" t="s">
        <v>575</v>
      </c>
      <c r="B627" s="748" t="s">
        <v>576</v>
      </c>
      <c r="C627" s="749" t="s">
        <v>602</v>
      </c>
      <c r="D627" s="750" t="s">
        <v>603</v>
      </c>
      <c r="E627" s="751">
        <v>50113001</v>
      </c>
      <c r="F627" s="750" t="s">
        <v>608</v>
      </c>
      <c r="G627" s="749" t="s">
        <v>609</v>
      </c>
      <c r="H627" s="749">
        <v>848866</v>
      </c>
      <c r="I627" s="749">
        <v>119654</v>
      </c>
      <c r="J627" s="749" t="s">
        <v>792</v>
      </c>
      <c r="K627" s="749" t="s">
        <v>1045</v>
      </c>
      <c r="L627" s="752">
        <v>257.18000000000006</v>
      </c>
      <c r="M627" s="752">
        <v>2</v>
      </c>
      <c r="N627" s="753">
        <v>514.36000000000013</v>
      </c>
    </row>
    <row r="628" spans="1:14" ht="14.4" customHeight="1" x14ac:dyDescent="0.3">
      <c r="A628" s="747" t="s">
        <v>575</v>
      </c>
      <c r="B628" s="748" t="s">
        <v>576</v>
      </c>
      <c r="C628" s="749" t="s">
        <v>602</v>
      </c>
      <c r="D628" s="750" t="s">
        <v>603</v>
      </c>
      <c r="E628" s="751">
        <v>50113001</v>
      </c>
      <c r="F628" s="750" t="s">
        <v>608</v>
      </c>
      <c r="G628" s="749" t="s">
        <v>630</v>
      </c>
      <c r="H628" s="749">
        <v>849266</v>
      </c>
      <c r="I628" s="749">
        <v>162444</v>
      </c>
      <c r="J628" s="749" t="s">
        <v>1349</v>
      </c>
      <c r="K628" s="749" t="s">
        <v>1350</v>
      </c>
      <c r="L628" s="752">
        <v>82.12</v>
      </c>
      <c r="M628" s="752">
        <v>4</v>
      </c>
      <c r="N628" s="753">
        <v>328.48</v>
      </c>
    </row>
    <row r="629" spans="1:14" ht="14.4" customHeight="1" x14ac:dyDescent="0.3">
      <c r="A629" s="747" t="s">
        <v>575</v>
      </c>
      <c r="B629" s="748" t="s">
        <v>576</v>
      </c>
      <c r="C629" s="749" t="s">
        <v>602</v>
      </c>
      <c r="D629" s="750" t="s">
        <v>603</v>
      </c>
      <c r="E629" s="751">
        <v>50113001</v>
      </c>
      <c r="F629" s="750" t="s">
        <v>608</v>
      </c>
      <c r="G629" s="749" t="s">
        <v>630</v>
      </c>
      <c r="H629" s="749">
        <v>121088</v>
      </c>
      <c r="I629" s="749">
        <v>21088</v>
      </c>
      <c r="J629" s="749" t="s">
        <v>1351</v>
      </c>
      <c r="K629" s="749" t="s">
        <v>1352</v>
      </c>
      <c r="L629" s="752">
        <v>685.39999999999986</v>
      </c>
      <c r="M629" s="752">
        <v>186</v>
      </c>
      <c r="N629" s="753">
        <v>127484.39999999998</v>
      </c>
    </row>
    <row r="630" spans="1:14" ht="14.4" customHeight="1" x14ac:dyDescent="0.3">
      <c r="A630" s="747" t="s">
        <v>575</v>
      </c>
      <c r="B630" s="748" t="s">
        <v>576</v>
      </c>
      <c r="C630" s="749" t="s">
        <v>602</v>
      </c>
      <c r="D630" s="750" t="s">
        <v>603</v>
      </c>
      <c r="E630" s="751">
        <v>50113001</v>
      </c>
      <c r="F630" s="750" t="s">
        <v>608</v>
      </c>
      <c r="G630" s="749" t="s">
        <v>609</v>
      </c>
      <c r="H630" s="749">
        <v>161371</v>
      </c>
      <c r="I630" s="749">
        <v>161371</v>
      </c>
      <c r="J630" s="749" t="s">
        <v>1353</v>
      </c>
      <c r="K630" s="749" t="s">
        <v>705</v>
      </c>
      <c r="L630" s="752">
        <v>62.210000000000022</v>
      </c>
      <c r="M630" s="752">
        <v>20</v>
      </c>
      <c r="N630" s="753">
        <v>1244.2000000000005</v>
      </c>
    </row>
    <row r="631" spans="1:14" ht="14.4" customHeight="1" x14ac:dyDescent="0.3">
      <c r="A631" s="747" t="s">
        <v>575</v>
      </c>
      <c r="B631" s="748" t="s">
        <v>576</v>
      </c>
      <c r="C631" s="749" t="s">
        <v>602</v>
      </c>
      <c r="D631" s="750" t="s">
        <v>603</v>
      </c>
      <c r="E631" s="751">
        <v>50113001</v>
      </c>
      <c r="F631" s="750" t="s">
        <v>608</v>
      </c>
      <c r="G631" s="749" t="s">
        <v>609</v>
      </c>
      <c r="H631" s="749">
        <v>216573</v>
      </c>
      <c r="I631" s="749">
        <v>216573</v>
      </c>
      <c r="J631" s="749" t="s">
        <v>1354</v>
      </c>
      <c r="K631" s="749" t="s">
        <v>1355</v>
      </c>
      <c r="L631" s="752">
        <v>61.779999999999987</v>
      </c>
      <c r="M631" s="752">
        <v>10</v>
      </c>
      <c r="N631" s="753">
        <v>617.79999999999984</v>
      </c>
    </row>
    <row r="632" spans="1:14" ht="14.4" customHeight="1" x14ac:dyDescent="0.3">
      <c r="A632" s="747" t="s">
        <v>575</v>
      </c>
      <c r="B632" s="748" t="s">
        <v>576</v>
      </c>
      <c r="C632" s="749" t="s">
        <v>602</v>
      </c>
      <c r="D632" s="750" t="s">
        <v>603</v>
      </c>
      <c r="E632" s="751">
        <v>50113001</v>
      </c>
      <c r="F632" s="750" t="s">
        <v>608</v>
      </c>
      <c r="G632" s="749" t="s">
        <v>609</v>
      </c>
      <c r="H632" s="749">
        <v>100610</v>
      </c>
      <c r="I632" s="749">
        <v>610</v>
      </c>
      <c r="J632" s="749" t="s">
        <v>797</v>
      </c>
      <c r="K632" s="749" t="s">
        <v>798</v>
      </c>
      <c r="L632" s="752">
        <v>64.350000000000023</v>
      </c>
      <c r="M632" s="752">
        <v>38</v>
      </c>
      <c r="N632" s="753">
        <v>2445.3000000000006</v>
      </c>
    </row>
    <row r="633" spans="1:14" ht="14.4" customHeight="1" x14ac:dyDescent="0.3">
      <c r="A633" s="747" t="s">
        <v>575</v>
      </c>
      <c r="B633" s="748" t="s">
        <v>576</v>
      </c>
      <c r="C633" s="749" t="s">
        <v>602</v>
      </c>
      <c r="D633" s="750" t="s">
        <v>603</v>
      </c>
      <c r="E633" s="751">
        <v>50113001</v>
      </c>
      <c r="F633" s="750" t="s">
        <v>608</v>
      </c>
      <c r="G633" s="749" t="s">
        <v>609</v>
      </c>
      <c r="H633" s="749">
        <v>100612</v>
      </c>
      <c r="I633" s="749">
        <v>612</v>
      </c>
      <c r="J633" s="749" t="s">
        <v>799</v>
      </c>
      <c r="K633" s="749" t="s">
        <v>800</v>
      </c>
      <c r="L633" s="752">
        <v>60.28</v>
      </c>
      <c r="M633" s="752">
        <v>4</v>
      </c>
      <c r="N633" s="753">
        <v>241.12</v>
      </c>
    </row>
    <row r="634" spans="1:14" ht="14.4" customHeight="1" x14ac:dyDescent="0.3">
      <c r="A634" s="747" t="s">
        <v>575</v>
      </c>
      <c r="B634" s="748" t="s">
        <v>576</v>
      </c>
      <c r="C634" s="749" t="s">
        <v>602</v>
      </c>
      <c r="D634" s="750" t="s">
        <v>603</v>
      </c>
      <c r="E634" s="751">
        <v>50113001</v>
      </c>
      <c r="F634" s="750" t="s">
        <v>608</v>
      </c>
      <c r="G634" s="749" t="s">
        <v>609</v>
      </c>
      <c r="H634" s="749">
        <v>171616</v>
      </c>
      <c r="I634" s="749">
        <v>171616</v>
      </c>
      <c r="J634" s="749" t="s">
        <v>1356</v>
      </c>
      <c r="K634" s="749" t="s">
        <v>1357</v>
      </c>
      <c r="L634" s="752">
        <v>478.25999999999993</v>
      </c>
      <c r="M634" s="752">
        <v>42</v>
      </c>
      <c r="N634" s="753">
        <v>20086.919999999998</v>
      </c>
    </row>
    <row r="635" spans="1:14" ht="14.4" customHeight="1" x14ac:dyDescent="0.3">
      <c r="A635" s="747" t="s">
        <v>575</v>
      </c>
      <c r="B635" s="748" t="s">
        <v>576</v>
      </c>
      <c r="C635" s="749" t="s">
        <v>602</v>
      </c>
      <c r="D635" s="750" t="s">
        <v>603</v>
      </c>
      <c r="E635" s="751">
        <v>50113001</v>
      </c>
      <c r="F635" s="750" t="s">
        <v>608</v>
      </c>
      <c r="G635" s="749" t="s">
        <v>609</v>
      </c>
      <c r="H635" s="749">
        <v>395294</v>
      </c>
      <c r="I635" s="749">
        <v>180306</v>
      </c>
      <c r="J635" s="749" t="s">
        <v>1358</v>
      </c>
      <c r="K635" s="749" t="s">
        <v>1359</v>
      </c>
      <c r="L635" s="752">
        <v>175.71</v>
      </c>
      <c r="M635" s="752">
        <v>16</v>
      </c>
      <c r="N635" s="753">
        <v>2811.36</v>
      </c>
    </row>
    <row r="636" spans="1:14" ht="14.4" customHeight="1" x14ac:dyDescent="0.3">
      <c r="A636" s="747" t="s">
        <v>575</v>
      </c>
      <c r="B636" s="748" t="s">
        <v>576</v>
      </c>
      <c r="C636" s="749" t="s">
        <v>602</v>
      </c>
      <c r="D636" s="750" t="s">
        <v>603</v>
      </c>
      <c r="E636" s="751">
        <v>50113001</v>
      </c>
      <c r="F636" s="750" t="s">
        <v>608</v>
      </c>
      <c r="G636" s="749" t="s">
        <v>609</v>
      </c>
      <c r="H636" s="749">
        <v>116445</v>
      </c>
      <c r="I636" s="749">
        <v>16445</v>
      </c>
      <c r="J636" s="749" t="s">
        <v>1360</v>
      </c>
      <c r="K636" s="749" t="s">
        <v>1361</v>
      </c>
      <c r="L636" s="752">
        <v>134.2300000000001</v>
      </c>
      <c r="M636" s="752">
        <v>1</v>
      </c>
      <c r="N636" s="753">
        <v>134.2300000000001</v>
      </c>
    </row>
    <row r="637" spans="1:14" ht="14.4" customHeight="1" x14ac:dyDescent="0.3">
      <c r="A637" s="747" t="s">
        <v>575</v>
      </c>
      <c r="B637" s="748" t="s">
        <v>576</v>
      </c>
      <c r="C637" s="749" t="s">
        <v>602</v>
      </c>
      <c r="D637" s="750" t="s">
        <v>603</v>
      </c>
      <c r="E637" s="751">
        <v>50113001</v>
      </c>
      <c r="F637" s="750" t="s">
        <v>608</v>
      </c>
      <c r="G637" s="749" t="s">
        <v>609</v>
      </c>
      <c r="H637" s="749">
        <v>845075</v>
      </c>
      <c r="I637" s="749">
        <v>125641</v>
      </c>
      <c r="J637" s="749" t="s">
        <v>1048</v>
      </c>
      <c r="K637" s="749" t="s">
        <v>1362</v>
      </c>
      <c r="L637" s="752">
        <v>356.4000000000002</v>
      </c>
      <c r="M637" s="752">
        <v>1</v>
      </c>
      <c r="N637" s="753">
        <v>356.4000000000002</v>
      </c>
    </row>
    <row r="638" spans="1:14" ht="14.4" customHeight="1" x14ac:dyDescent="0.3">
      <c r="A638" s="747" t="s">
        <v>575</v>
      </c>
      <c r="B638" s="748" t="s">
        <v>576</v>
      </c>
      <c r="C638" s="749" t="s">
        <v>602</v>
      </c>
      <c r="D638" s="750" t="s">
        <v>603</v>
      </c>
      <c r="E638" s="751">
        <v>50113001</v>
      </c>
      <c r="F638" s="750" t="s">
        <v>608</v>
      </c>
      <c r="G638" s="749" t="s">
        <v>609</v>
      </c>
      <c r="H638" s="749">
        <v>131215</v>
      </c>
      <c r="I638" s="749">
        <v>31215</v>
      </c>
      <c r="J638" s="749" t="s">
        <v>803</v>
      </c>
      <c r="K638" s="749" t="s">
        <v>1363</v>
      </c>
      <c r="L638" s="752">
        <v>54.93</v>
      </c>
      <c r="M638" s="752">
        <v>1</v>
      </c>
      <c r="N638" s="753">
        <v>54.93</v>
      </c>
    </row>
    <row r="639" spans="1:14" ht="14.4" customHeight="1" x14ac:dyDescent="0.3">
      <c r="A639" s="747" t="s">
        <v>575</v>
      </c>
      <c r="B639" s="748" t="s">
        <v>576</v>
      </c>
      <c r="C639" s="749" t="s">
        <v>602</v>
      </c>
      <c r="D639" s="750" t="s">
        <v>603</v>
      </c>
      <c r="E639" s="751">
        <v>50113001</v>
      </c>
      <c r="F639" s="750" t="s">
        <v>608</v>
      </c>
      <c r="G639" s="749" t="s">
        <v>609</v>
      </c>
      <c r="H639" s="749">
        <v>131385</v>
      </c>
      <c r="I639" s="749">
        <v>31385</v>
      </c>
      <c r="J639" s="749" t="s">
        <v>803</v>
      </c>
      <c r="K639" s="749" t="s">
        <v>804</v>
      </c>
      <c r="L639" s="752">
        <v>39.230000000000011</v>
      </c>
      <c r="M639" s="752">
        <v>1</v>
      </c>
      <c r="N639" s="753">
        <v>39.230000000000011</v>
      </c>
    </row>
    <row r="640" spans="1:14" ht="14.4" customHeight="1" x14ac:dyDescent="0.3">
      <c r="A640" s="747" t="s">
        <v>575</v>
      </c>
      <c r="B640" s="748" t="s">
        <v>576</v>
      </c>
      <c r="C640" s="749" t="s">
        <v>602</v>
      </c>
      <c r="D640" s="750" t="s">
        <v>603</v>
      </c>
      <c r="E640" s="751">
        <v>50113001</v>
      </c>
      <c r="F640" s="750" t="s">
        <v>608</v>
      </c>
      <c r="G640" s="749" t="s">
        <v>609</v>
      </c>
      <c r="H640" s="749">
        <v>844764</v>
      </c>
      <c r="I640" s="749">
        <v>105943</v>
      </c>
      <c r="J640" s="749" t="s">
        <v>1364</v>
      </c>
      <c r="K640" s="749" t="s">
        <v>1365</v>
      </c>
      <c r="L640" s="752">
        <v>4503.16</v>
      </c>
      <c r="M640" s="752">
        <v>2</v>
      </c>
      <c r="N640" s="753">
        <v>9006.32</v>
      </c>
    </row>
    <row r="641" spans="1:14" ht="14.4" customHeight="1" x14ac:dyDescent="0.3">
      <c r="A641" s="747" t="s">
        <v>575</v>
      </c>
      <c r="B641" s="748" t="s">
        <v>576</v>
      </c>
      <c r="C641" s="749" t="s">
        <v>602</v>
      </c>
      <c r="D641" s="750" t="s">
        <v>603</v>
      </c>
      <c r="E641" s="751">
        <v>50113001</v>
      </c>
      <c r="F641" s="750" t="s">
        <v>608</v>
      </c>
      <c r="G641" s="749" t="s">
        <v>609</v>
      </c>
      <c r="H641" s="749">
        <v>844242</v>
      </c>
      <c r="I641" s="749">
        <v>105937</v>
      </c>
      <c r="J641" s="749" t="s">
        <v>1366</v>
      </c>
      <c r="K641" s="749" t="s">
        <v>1365</v>
      </c>
      <c r="L641" s="752">
        <v>2800</v>
      </c>
      <c r="M641" s="752">
        <v>9</v>
      </c>
      <c r="N641" s="753">
        <v>25200</v>
      </c>
    </row>
    <row r="642" spans="1:14" ht="14.4" customHeight="1" x14ac:dyDescent="0.3">
      <c r="A642" s="747" t="s">
        <v>575</v>
      </c>
      <c r="B642" s="748" t="s">
        <v>576</v>
      </c>
      <c r="C642" s="749" t="s">
        <v>602</v>
      </c>
      <c r="D642" s="750" t="s">
        <v>603</v>
      </c>
      <c r="E642" s="751">
        <v>50113001</v>
      </c>
      <c r="F642" s="750" t="s">
        <v>608</v>
      </c>
      <c r="G642" s="749" t="s">
        <v>609</v>
      </c>
      <c r="H642" s="749">
        <v>100616</v>
      </c>
      <c r="I642" s="749">
        <v>616</v>
      </c>
      <c r="J642" s="749" t="s">
        <v>1367</v>
      </c>
      <c r="K642" s="749" t="s">
        <v>1368</v>
      </c>
      <c r="L642" s="752">
        <v>95.479999999999947</v>
      </c>
      <c r="M642" s="752">
        <v>2</v>
      </c>
      <c r="N642" s="753">
        <v>190.95999999999989</v>
      </c>
    </row>
    <row r="643" spans="1:14" ht="14.4" customHeight="1" x14ac:dyDescent="0.3">
      <c r="A643" s="747" t="s">
        <v>575</v>
      </c>
      <c r="B643" s="748" t="s">
        <v>576</v>
      </c>
      <c r="C643" s="749" t="s">
        <v>602</v>
      </c>
      <c r="D643" s="750" t="s">
        <v>603</v>
      </c>
      <c r="E643" s="751">
        <v>50113001</v>
      </c>
      <c r="F643" s="750" t="s">
        <v>608</v>
      </c>
      <c r="G643" s="749" t="s">
        <v>609</v>
      </c>
      <c r="H643" s="749">
        <v>175025</v>
      </c>
      <c r="I643" s="749">
        <v>75025</v>
      </c>
      <c r="J643" s="749" t="s">
        <v>1367</v>
      </c>
      <c r="K643" s="749" t="s">
        <v>1369</v>
      </c>
      <c r="L643" s="752">
        <v>36.520000000000003</v>
      </c>
      <c r="M643" s="752">
        <v>1</v>
      </c>
      <c r="N643" s="753">
        <v>36.520000000000003</v>
      </c>
    </row>
    <row r="644" spans="1:14" ht="14.4" customHeight="1" x14ac:dyDescent="0.3">
      <c r="A644" s="747" t="s">
        <v>575</v>
      </c>
      <c r="B644" s="748" t="s">
        <v>576</v>
      </c>
      <c r="C644" s="749" t="s">
        <v>602</v>
      </c>
      <c r="D644" s="750" t="s">
        <v>603</v>
      </c>
      <c r="E644" s="751">
        <v>50113001</v>
      </c>
      <c r="F644" s="750" t="s">
        <v>608</v>
      </c>
      <c r="G644" s="749" t="s">
        <v>609</v>
      </c>
      <c r="H644" s="749">
        <v>152225</v>
      </c>
      <c r="I644" s="749">
        <v>52225</v>
      </c>
      <c r="J644" s="749" t="s">
        <v>1370</v>
      </c>
      <c r="K644" s="749" t="s">
        <v>1371</v>
      </c>
      <c r="L644" s="752">
        <v>615.85000000000014</v>
      </c>
      <c r="M644" s="752">
        <v>4</v>
      </c>
      <c r="N644" s="753">
        <v>2463.4000000000005</v>
      </c>
    </row>
    <row r="645" spans="1:14" ht="14.4" customHeight="1" x14ac:dyDescent="0.3">
      <c r="A645" s="747" t="s">
        <v>575</v>
      </c>
      <c r="B645" s="748" t="s">
        <v>576</v>
      </c>
      <c r="C645" s="749" t="s">
        <v>602</v>
      </c>
      <c r="D645" s="750" t="s">
        <v>603</v>
      </c>
      <c r="E645" s="751">
        <v>50113001</v>
      </c>
      <c r="F645" s="750" t="s">
        <v>608</v>
      </c>
      <c r="G645" s="749" t="s">
        <v>630</v>
      </c>
      <c r="H645" s="749">
        <v>216673</v>
      </c>
      <c r="I645" s="749">
        <v>216673</v>
      </c>
      <c r="J645" s="749" t="s">
        <v>1372</v>
      </c>
      <c r="K645" s="749" t="s">
        <v>1373</v>
      </c>
      <c r="L645" s="752">
        <v>457.14</v>
      </c>
      <c r="M645" s="752">
        <v>4</v>
      </c>
      <c r="N645" s="753">
        <v>1828.56</v>
      </c>
    </row>
    <row r="646" spans="1:14" ht="14.4" customHeight="1" x14ac:dyDescent="0.3">
      <c r="A646" s="747" t="s">
        <v>575</v>
      </c>
      <c r="B646" s="748" t="s">
        <v>576</v>
      </c>
      <c r="C646" s="749" t="s">
        <v>602</v>
      </c>
      <c r="D646" s="750" t="s">
        <v>603</v>
      </c>
      <c r="E646" s="751">
        <v>50113001</v>
      </c>
      <c r="F646" s="750" t="s">
        <v>608</v>
      </c>
      <c r="G646" s="749" t="s">
        <v>630</v>
      </c>
      <c r="H646" s="749">
        <v>216674</v>
      </c>
      <c r="I646" s="749">
        <v>216674</v>
      </c>
      <c r="J646" s="749" t="s">
        <v>1374</v>
      </c>
      <c r="K646" s="749" t="s">
        <v>1373</v>
      </c>
      <c r="L646" s="752">
        <v>518.39666666666653</v>
      </c>
      <c r="M646" s="752">
        <v>6</v>
      </c>
      <c r="N646" s="753">
        <v>3110.3799999999992</v>
      </c>
    </row>
    <row r="647" spans="1:14" ht="14.4" customHeight="1" x14ac:dyDescent="0.3">
      <c r="A647" s="747" t="s">
        <v>575</v>
      </c>
      <c r="B647" s="748" t="s">
        <v>576</v>
      </c>
      <c r="C647" s="749" t="s">
        <v>602</v>
      </c>
      <c r="D647" s="750" t="s">
        <v>603</v>
      </c>
      <c r="E647" s="751">
        <v>50113001</v>
      </c>
      <c r="F647" s="750" t="s">
        <v>608</v>
      </c>
      <c r="G647" s="749" t="s">
        <v>577</v>
      </c>
      <c r="H647" s="749">
        <v>850680</v>
      </c>
      <c r="I647" s="749">
        <v>120407</v>
      </c>
      <c r="J647" s="749" t="s">
        <v>1375</v>
      </c>
      <c r="K647" s="749" t="s">
        <v>854</v>
      </c>
      <c r="L647" s="752">
        <v>68.14988419591397</v>
      </c>
      <c r="M647" s="752">
        <v>20</v>
      </c>
      <c r="N647" s="753">
        <v>1362.9976839182793</v>
      </c>
    </row>
    <row r="648" spans="1:14" ht="14.4" customHeight="1" x14ac:dyDescent="0.3">
      <c r="A648" s="747" t="s">
        <v>575</v>
      </c>
      <c r="B648" s="748" t="s">
        <v>576</v>
      </c>
      <c r="C648" s="749" t="s">
        <v>602</v>
      </c>
      <c r="D648" s="750" t="s">
        <v>603</v>
      </c>
      <c r="E648" s="751">
        <v>50113001</v>
      </c>
      <c r="F648" s="750" t="s">
        <v>608</v>
      </c>
      <c r="G648" s="749" t="s">
        <v>609</v>
      </c>
      <c r="H648" s="749">
        <v>148578</v>
      </c>
      <c r="I648" s="749">
        <v>48578</v>
      </c>
      <c r="J648" s="749" t="s">
        <v>805</v>
      </c>
      <c r="K648" s="749" t="s">
        <v>806</v>
      </c>
      <c r="L648" s="752">
        <v>54.98</v>
      </c>
      <c r="M648" s="752">
        <v>2</v>
      </c>
      <c r="N648" s="753">
        <v>109.96</v>
      </c>
    </row>
    <row r="649" spans="1:14" ht="14.4" customHeight="1" x14ac:dyDescent="0.3">
      <c r="A649" s="747" t="s">
        <v>575</v>
      </c>
      <c r="B649" s="748" t="s">
        <v>576</v>
      </c>
      <c r="C649" s="749" t="s">
        <v>602</v>
      </c>
      <c r="D649" s="750" t="s">
        <v>603</v>
      </c>
      <c r="E649" s="751">
        <v>50113001</v>
      </c>
      <c r="F649" s="750" t="s">
        <v>608</v>
      </c>
      <c r="G649" s="749" t="s">
        <v>609</v>
      </c>
      <c r="H649" s="749">
        <v>848632</v>
      </c>
      <c r="I649" s="749">
        <v>125315</v>
      </c>
      <c r="J649" s="749" t="s">
        <v>805</v>
      </c>
      <c r="K649" s="749" t="s">
        <v>807</v>
      </c>
      <c r="L649" s="752">
        <v>89.127499999999998</v>
      </c>
      <c r="M649" s="752">
        <v>12</v>
      </c>
      <c r="N649" s="753">
        <v>1069.53</v>
      </c>
    </row>
    <row r="650" spans="1:14" ht="14.4" customHeight="1" x14ac:dyDescent="0.3">
      <c r="A650" s="747" t="s">
        <v>575</v>
      </c>
      <c r="B650" s="748" t="s">
        <v>576</v>
      </c>
      <c r="C650" s="749" t="s">
        <v>602</v>
      </c>
      <c r="D650" s="750" t="s">
        <v>603</v>
      </c>
      <c r="E650" s="751">
        <v>50113001</v>
      </c>
      <c r="F650" s="750" t="s">
        <v>608</v>
      </c>
      <c r="G650" s="749" t="s">
        <v>609</v>
      </c>
      <c r="H650" s="749">
        <v>160164</v>
      </c>
      <c r="I650" s="749">
        <v>60164</v>
      </c>
      <c r="J650" s="749" t="s">
        <v>1376</v>
      </c>
      <c r="K650" s="749" t="s">
        <v>1377</v>
      </c>
      <c r="L650" s="752">
        <v>138.67999999999998</v>
      </c>
      <c r="M650" s="752">
        <v>2</v>
      </c>
      <c r="N650" s="753">
        <v>277.35999999999996</v>
      </c>
    </row>
    <row r="651" spans="1:14" ht="14.4" customHeight="1" x14ac:dyDescent="0.3">
      <c r="A651" s="747" t="s">
        <v>575</v>
      </c>
      <c r="B651" s="748" t="s">
        <v>576</v>
      </c>
      <c r="C651" s="749" t="s">
        <v>602</v>
      </c>
      <c r="D651" s="750" t="s">
        <v>603</v>
      </c>
      <c r="E651" s="751">
        <v>50113001</v>
      </c>
      <c r="F651" s="750" t="s">
        <v>608</v>
      </c>
      <c r="G651" s="749" t="s">
        <v>609</v>
      </c>
      <c r="H651" s="749">
        <v>157866</v>
      </c>
      <c r="I651" s="749">
        <v>57866</v>
      </c>
      <c r="J651" s="749" t="s">
        <v>1378</v>
      </c>
      <c r="K651" s="749" t="s">
        <v>1170</v>
      </c>
      <c r="L651" s="752">
        <v>59.95</v>
      </c>
      <c r="M651" s="752">
        <v>2</v>
      </c>
      <c r="N651" s="753">
        <v>119.9</v>
      </c>
    </row>
    <row r="652" spans="1:14" ht="14.4" customHeight="1" x14ac:dyDescent="0.3">
      <c r="A652" s="747" t="s">
        <v>575</v>
      </c>
      <c r="B652" s="748" t="s">
        <v>576</v>
      </c>
      <c r="C652" s="749" t="s">
        <v>602</v>
      </c>
      <c r="D652" s="750" t="s">
        <v>603</v>
      </c>
      <c r="E652" s="751">
        <v>50113001</v>
      </c>
      <c r="F652" s="750" t="s">
        <v>608</v>
      </c>
      <c r="G652" s="749" t="s">
        <v>609</v>
      </c>
      <c r="H652" s="749">
        <v>109847</v>
      </c>
      <c r="I652" s="749">
        <v>9847</v>
      </c>
      <c r="J652" s="749" t="s">
        <v>808</v>
      </c>
      <c r="K652" s="749" t="s">
        <v>1051</v>
      </c>
      <c r="L652" s="752">
        <v>41.349999999999994</v>
      </c>
      <c r="M652" s="752">
        <v>2</v>
      </c>
      <c r="N652" s="753">
        <v>82.699999999999989</v>
      </c>
    </row>
    <row r="653" spans="1:14" ht="14.4" customHeight="1" x14ac:dyDescent="0.3">
      <c r="A653" s="747" t="s">
        <v>575</v>
      </c>
      <c r="B653" s="748" t="s">
        <v>576</v>
      </c>
      <c r="C653" s="749" t="s">
        <v>602</v>
      </c>
      <c r="D653" s="750" t="s">
        <v>603</v>
      </c>
      <c r="E653" s="751">
        <v>50113001</v>
      </c>
      <c r="F653" s="750" t="s">
        <v>608</v>
      </c>
      <c r="G653" s="749" t="s">
        <v>609</v>
      </c>
      <c r="H653" s="749">
        <v>191836</v>
      </c>
      <c r="I653" s="749">
        <v>91836</v>
      </c>
      <c r="J653" s="749" t="s">
        <v>808</v>
      </c>
      <c r="K653" s="749" t="s">
        <v>809</v>
      </c>
      <c r="L653" s="752">
        <v>44.97000000000002</v>
      </c>
      <c r="M653" s="752">
        <v>5</v>
      </c>
      <c r="N653" s="753">
        <v>224.85000000000011</v>
      </c>
    </row>
    <row r="654" spans="1:14" ht="14.4" customHeight="1" x14ac:dyDescent="0.3">
      <c r="A654" s="747" t="s">
        <v>575</v>
      </c>
      <c r="B654" s="748" t="s">
        <v>576</v>
      </c>
      <c r="C654" s="749" t="s">
        <v>602</v>
      </c>
      <c r="D654" s="750" t="s">
        <v>603</v>
      </c>
      <c r="E654" s="751">
        <v>50113001</v>
      </c>
      <c r="F654" s="750" t="s">
        <v>608</v>
      </c>
      <c r="G654" s="749" t="s">
        <v>609</v>
      </c>
      <c r="H654" s="749">
        <v>159398</v>
      </c>
      <c r="I654" s="749">
        <v>59398</v>
      </c>
      <c r="J654" s="749" t="s">
        <v>1379</v>
      </c>
      <c r="K654" s="749" t="s">
        <v>1380</v>
      </c>
      <c r="L654" s="752">
        <v>268.75721778623125</v>
      </c>
      <c r="M654" s="752">
        <v>44</v>
      </c>
      <c r="N654" s="753">
        <v>11825.317582594174</v>
      </c>
    </row>
    <row r="655" spans="1:14" ht="14.4" customHeight="1" x14ac:dyDescent="0.3">
      <c r="A655" s="747" t="s">
        <v>575</v>
      </c>
      <c r="B655" s="748" t="s">
        <v>576</v>
      </c>
      <c r="C655" s="749" t="s">
        <v>602</v>
      </c>
      <c r="D655" s="750" t="s">
        <v>603</v>
      </c>
      <c r="E655" s="751">
        <v>50113001</v>
      </c>
      <c r="F655" s="750" t="s">
        <v>608</v>
      </c>
      <c r="G655" s="749" t="s">
        <v>609</v>
      </c>
      <c r="H655" s="749">
        <v>168447</v>
      </c>
      <c r="I655" s="749">
        <v>168447</v>
      </c>
      <c r="J655" s="749" t="s">
        <v>1381</v>
      </c>
      <c r="K655" s="749" t="s">
        <v>1016</v>
      </c>
      <c r="L655" s="752">
        <v>850.28999999999974</v>
      </c>
      <c r="M655" s="752">
        <v>1</v>
      </c>
      <c r="N655" s="753">
        <v>850.28999999999974</v>
      </c>
    </row>
    <row r="656" spans="1:14" ht="14.4" customHeight="1" x14ac:dyDescent="0.3">
      <c r="A656" s="747" t="s">
        <v>575</v>
      </c>
      <c r="B656" s="748" t="s">
        <v>576</v>
      </c>
      <c r="C656" s="749" t="s">
        <v>602</v>
      </c>
      <c r="D656" s="750" t="s">
        <v>603</v>
      </c>
      <c r="E656" s="751">
        <v>50113001</v>
      </c>
      <c r="F656" s="750" t="s">
        <v>608</v>
      </c>
      <c r="G656" s="749" t="s">
        <v>609</v>
      </c>
      <c r="H656" s="749">
        <v>159672</v>
      </c>
      <c r="I656" s="749">
        <v>59672</v>
      </c>
      <c r="J656" s="749" t="s">
        <v>812</v>
      </c>
      <c r="K656" s="749" t="s">
        <v>813</v>
      </c>
      <c r="L656" s="752">
        <v>58.930000000000007</v>
      </c>
      <c r="M656" s="752">
        <v>1</v>
      </c>
      <c r="N656" s="753">
        <v>58.930000000000007</v>
      </c>
    </row>
    <row r="657" spans="1:14" ht="14.4" customHeight="1" x14ac:dyDescent="0.3">
      <c r="A657" s="747" t="s">
        <v>575</v>
      </c>
      <c r="B657" s="748" t="s">
        <v>576</v>
      </c>
      <c r="C657" s="749" t="s">
        <v>602</v>
      </c>
      <c r="D657" s="750" t="s">
        <v>603</v>
      </c>
      <c r="E657" s="751">
        <v>50113001</v>
      </c>
      <c r="F657" s="750" t="s">
        <v>608</v>
      </c>
      <c r="G657" s="749" t="s">
        <v>609</v>
      </c>
      <c r="H657" s="749">
        <v>142780</v>
      </c>
      <c r="I657" s="749">
        <v>42780</v>
      </c>
      <c r="J657" s="749" t="s">
        <v>1382</v>
      </c>
      <c r="K657" s="749" t="s">
        <v>1383</v>
      </c>
      <c r="L657" s="752">
        <v>117.49000000000008</v>
      </c>
      <c r="M657" s="752">
        <v>1</v>
      </c>
      <c r="N657" s="753">
        <v>117.49000000000008</v>
      </c>
    </row>
    <row r="658" spans="1:14" ht="14.4" customHeight="1" x14ac:dyDescent="0.3">
      <c r="A658" s="747" t="s">
        <v>575</v>
      </c>
      <c r="B658" s="748" t="s">
        <v>576</v>
      </c>
      <c r="C658" s="749" t="s">
        <v>602</v>
      </c>
      <c r="D658" s="750" t="s">
        <v>603</v>
      </c>
      <c r="E658" s="751">
        <v>50113001</v>
      </c>
      <c r="F658" s="750" t="s">
        <v>608</v>
      </c>
      <c r="G658" s="749" t="s">
        <v>609</v>
      </c>
      <c r="H658" s="749">
        <v>215851</v>
      </c>
      <c r="I658" s="749">
        <v>215851</v>
      </c>
      <c r="J658" s="749" t="s">
        <v>1384</v>
      </c>
      <c r="K658" s="749" t="s">
        <v>1385</v>
      </c>
      <c r="L658" s="752">
        <v>290.97272727272718</v>
      </c>
      <c r="M658" s="752">
        <v>11</v>
      </c>
      <c r="N658" s="753">
        <v>3200.6999999999989</v>
      </c>
    </row>
    <row r="659" spans="1:14" ht="14.4" customHeight="1" x14ac:dyDescent="0.3">
      <c r="A659" s="747" t="s">
        <v>575</v>
      </c>
      <c r="B659" s="748" t="s">
        <v>576</v>
      </c>
      <c r="C659" s="749" t="s">
        <v>602</v>
      </c>
      <c r="D659" s="750" t="s">
        <v>603</v>
      </c>
      <c r="E659" s="751">
        <v>50113001</v>
      </c>
      <c r="F659" s="750" t="s">
        <v>608</v>
      </c>
      <c r="G659" s="749" t="s">
        <v>630</v>
      </c>
      <c r="H659" s="749">
        <v>190973</v>
      </c>
      <c r="I659" s="749">
        <v>190973</v>
      </c>
      <c r="J659" s="749" t="s">
        <v>1386</v>
      </c>
      <c r="K659" s="749" t="s">
        <v>779</v>
      </c>
      <c r="L659" s="752">
        <v>248.55</v>
      </c>
      <c r="M659" s="752">
        <v>2</v>
      </c>
      <c r="N659" s="753">
        <v>497.1</v>
      </c>
    </row>
    <row r="660" spans="1:14" ht="14.4" customHeight="1" x14ac:dyDescent="0.3">
      <c r="A660" s="747" t="s">
        <v>575</v>
      </c>
      <c r="B660" s="748" t="s">
        <v>576</v>
      </c>
      <c r="C660" s="749" t="s">
        <v>602</v>
      </c>
      <c r="D660" s="750" t="s">
        <v>603</v>
      </c>
      <c r="E660" s="751">
        <v>50113001</v>
      </c>
      <c r="F660" s="750" t="s">
        <v>608</v>
      </c>
      <c r="G660" s="749" t="s">
        <v>630</v>
      </c>
      <c r="H660" s="749">
        <v>56976</v>
      </c>
      <c r="I660" s="749">
        <v>56976</v>
      </c>
      <c r="J660" s="749" t="s">
        <v>1057</v>
      </c>
      <c r="K660" s="749" t="s">
        <v>1058</v>
      </c>
      <c r="L660" s="752">
        <v>11.965714285714288</v>
      </c>
      <c r="M660" s="752">
        <v>7</v>
      </c>
      <c r="N660" s="753">
        <v>83.760000000000019</v>
      </c>
    </row>
    <row r="661" spans="1:14" ht="14.4" customHeight="1" x14ac:dyDescent="0.3">
      <c r="A661" s="747" t="s">
        <v>575</v>
      </c>
      <c r="B661" s="748" t="s">
        <v>576</v>
      </c>
      <c r="C661" s="749" t="s">
        <v>602</v>
      </c>
      <c r="D661" s="750" t="s">
        <v>603</v>
      </c>
      <c r="E661" s="751">
        <v>50113001</v>
      </c>
      <c r="F661" s="750" t="s">
        <v>608</v>
      </c>
      <c r="G661" s="749" t="s">
        <v>630</v>
      </c>
      <c r="H661" s="749">
        <v>174681</v>
      </c>
      <c r="I661" s="749">
        <v>174681</v>
      </c>
      <c r="J661" s="749" t="s">
        <v>1387</v>
      </c>
      <c r="K661" s="749" t="s">
        <v>914</v>
      </c>
      <c r="L661" s="752">
        <v>220.19499999999999</v>
      </c>
      <c r="M661" s="752">
        <v>2</v>
      </c>
      <c r="N661" s="753">
        <v>440.39</v>
      </c>
    </row>
    <row r="662" spans="1:14" ht="14.4" customHeight="1" x14ac:dyDescent="0.3">
      <c r="A662" s="747" t="s">
        <v>575</v>
      </c>
      <c r="B662" s="748" t="s">
        <v>576</v>
      </c>
      <c r="C662" s="749" t="s">
        <v>602</v>
      </c>
      <c r="D662" s="750" t="s">
        <v>603</v>
      </c>
      <c r="E662" s="751">
        <v>50113001</v>
      </c>
      <c r="F662" s="750" t="s">
        <v>608</v>
      </c>
      <c r="G662" s="749" t="s">
        <v>630</v>
      </c>
      <c r="H662" s="749">
        <v>174700</v>
      </c>
      <c r="I662" s="749">
        <v>174700</v>
      </c>
      <c r="J662" s="749" t="s">
        <v>1388</v>
      </c>
      <c r="K662" s="749" t="s">
        <v>1389</v>
      </c>
      <c r="L662" s="752">
        <v>950.05666666666684</v>
      </c>
      <c r="M662" s="752">
        <v>3</v>
      </c>
      <c r="N662" s="753">
        <v>2850.1700000000005</v>
      </c>
    </row>
    <row r="663" spans="1:14" ht="14.4" customHeight="1" x14ac:dyDescent="0.3">
      <c r="A663" s="747" t="s">
        <v>575</v>
      </c>
      <c r="B663" s="748" t="s">
        <v>576</v>
      </c>
      <c r="C663" s="749" t="s">
        <v>602</v>
      </c>
      <c r="D663" s="750" t="s">
        <v>603</v>
      </c>
      <c r="E663" s="751">
        <v>50113001</v>
      </c>
      <c r="F663" s="750" t="s">
        <v>608</v>
      </c>
      <c r="G663" s="749" t="s">
        <v>609</v>
      </c>
      <c r="H663" s="749">
        <v>197864</v>
      </c>
      <c r="I663" s="749">
        <v>97864</v>
      </c>
      <c r="J663" s="749" t="s">
        <v>1390</v>
      </c>
      <c r="K663" s="749" t="s">
        <v>1391</v>
      </c>
      <c r="L663" s="752">
        <v>300.74999999999989</v>
      </c>
      <c r="M663" s="752">
        <v>1</v>
      </c>
      <c r="N663" s="753">
        <v>300.74999999999989</v>
      </c>
    </row>
    <row r="664" spans="1:14" ht="14.4" customHeight="1" x14ac:dyDescent="0.3">
      <c r="A664" s="747" t="s">
        <v>575</v>
      </c>
      <c r="B664" s="748" t="s">
        <v>576</v>
      </c>
      <c r="C664" s="749" t="s">
        <v>602</v>
      </c>
      <c r="D664" s="750" t="s">
        <v>603</v>
      </c>
      <c r="E664" s="751">
        <v>50113001</v>
      </c>
      <c r="F664" s="750" t="s">
        <v>608</v>
      </c>
      <c r="G664" s="749" t="s">
        <v>630</v>
      </c>
      <c r="H664" s="749">
        <v>845237</v>
      </c>
      <c r="I664" s="749">
        <v>125589</v>
      </c>
      <c r="J664" s="749" t="s">
        <v>1392</v>
      </c>
      <c r="K664" s="749" t="s">
        <v>1393</v>
      </c>
      <c r="L664" s="752">
        <v>54.81</v>
      </c>
      <c r="M664" s="752">
        <v>1</v>
      </c>
      <c r="N664" s="753">
        <v>54.81</v>
      </c>
    </row>
    <row r="665" spans="1:14" ht="14.4" customHeight="1" x14ac:dyDescent="0.3">
      <c r="A665" s="747" t="s">
        <v>575</v>
      </c>
      <c r="B665" s="748" t="s">
        <v>576</v>
      </c>
      <c r="C665" s="749" t="s">
        <v>602</v>
      </c>
      <c r="D665" s="750" t="s">
        <v>603</v>
      </c>
      <c r="E665" s="751">
        <v>50113001</v>
      </c>
      <c r="F665" s="750" t="s">
        <v>608</v>
      </c>
      <c r="G665" s="749" t="s">
        <v>630</v>
      </c>
      <c r="H665" s="749">
        <v>131934</v>
      </c>
      <c r="I665" s="749">
        <v>31934</v>
      </c>
      <c r="J665" s="749" t="s">
        <v>1394</v>
      </c>
      <c r="K665" s="749" t="s">
        <v>1395</v>
      </c>
      <c r="L665" s="752">
        <v>49.830000000000013</v>
      </c>
      <c r="M665" s="752">
        <v>1</v>
      </c>
      <c r="N665" s="753">
        <v>49.830000000000013</v>
      </c>
    </row>
    <row r="666" spans="1:14" ht="14.4" customHeight="1" x14ac:dyDescent="0.3">
      <c r="A666" s="747" t="s">
        <v>575</v>
      </c>
      <c r="B666" s="748" t="s">
        <v>576</v>
      </c>
      <c r="C666" s="749" t="s">
        <v>602</v>
      </c>
      <c r="D666" s="750" t="s">
        <v>603</v>
      </c>
      <c r="E666" s="751">
        <v>50113001</v>
      </c>
      <c r="F666" s="750" t="s">
        <v>608</v>
      </c>
      <c r="G666" s="749" t="s">
        <v>630</v>
      </c>
      <c r="H666" s="749">
        <v>158380</v>
      </c>
      <c r="I666" s="749">
        <v>58380</v>
      </c>
      <c r="J666" s="749" t="s">
        <v>1396</v>
      </c>
      <c r="K666" s="749" t="s">
        <v>1397</v>
      </c>
      <c r="L666" s="752">
        <v>81.218000000000004</v>
      </c>
      <c r="M666" s="752">
        <v>10</v>
      </c>
      <c r="N666" s="753">
        <v>812.18000000000006</v>
      </c>
    </row>
    <row r="667" spans="1:14" ht="14.4" customHeight="1" x14ac:dyDescent="0.3">
      <c r="A667" s="747" t="s">
        <v>575</v>
      </c>
      <c r="B667" s="748" t="s">
        <v>576</v>
      </c>
      <c r="C667" s="749" t="s">
        <v>602</v>
      </c>
      <c r="D667" s="750" t="s">
        <v>603</v>
      </c>
      <c r="E667" s="751">
        <v>50113001</v>
      </c>
      <c r="F667" s="750" t="s">
        <v>608</v>
      </c>
      <c r="G667" s="749" t="s">
        <v>609</v>
      </c>
      <c r="H667" s="749">
        <v>146755</v>
      </c>
      <c r="I667" s="749">
        <v>46755</v>
      </c>
      <c r="J667" s="749" t="s">
        <v>1398</v>
      </c>
      <c r="K667" s="749" t="s">
        <v>1399</v>
      </c>
      <c r="L667" s="752">
        <v>84.24</v>
      </c>
      <c r="M667" s="752">
        <v>1</v>
      </c>
      <c r="N667" s="753">
        <v>84.24</v>
      </c>
    </row>
    <row r="668" spans="1:14" ht="14.4" customHeight="1" x14ac:dyDescent="0.3">
      <c r="A668" s="747" t="s">
        <v>575</v>
      </c>
      <c r="B668" s="748" t="s">
        <v>576</v>
      </c>
      <c r="C668" s="749" t="s">
        <v>602</v>
      </c>
      <c r="D668" s="750" t="s">
        <v>603</v>
      </c>
      <c r="E668" s="751">
        <v>50113001</v>
      </c>
      <c r="F668" s="750" t="s">
        <v>608</v>
      </c>
      <c r="G668" s="749" t="s">
        <v>609</v>
      </c>
      <c r="H668" s="749">
        <v>196118</v>
      </c>
      <c r="I668" s="749">
        <v>96118</v>
      </c>
      <c r="J668" s="749" t="s">
        <v>1400</v>
      </c>
      <c r="K668" s="749" t="s">
        <v>1401</v>
      </c>
      <c r="L668" s="752">
        <v>511.63</v>
      </c>
      <c r="M668" s="752">
        <v>1</v>
      </c>
      <c r="N668" s="753">
        <v>511.63</v>
      </c>
    </row>
    <row r="669" spans="1:14" ht="14.4" customHeight="1" x14ac:dyDescent="0.3">
      <c r="A669" s="747" t="s">
        <v>575</v>
      </c>
      <c r="B669" s="748" t="s">
        <v>576</v>
      </c>
      <c r="C669" s="749" t="s">
        <v>602</v>
      </c>
      <c r="D669" s="750" t="s">
        <v>603</v>
      </c>
      <c r="E669" s="751">
        <v>50113001</v>
      </c>
      <c r="F669" s="750" t="s">
        <v>608</v>
      </c>
      <c r="G669" s="749" t="s">
        <v>609</v>
      </c>
      <c r="H669" s="749">
        <v>184785</v>
      </c>
      <c r="I669" s="749">
        <v>84785</v>
      </c>
      <c r="J669" s="749" t="s">
        <v>1402</v>
      </c>
      <c r="K669" s="749" t="s">
        <v>1403</v>
      </c>
      <c r="L669" s="752">
        <v>193.42000000000004</v>
      </c>
      <c r="M669" s="752">
        <v>3</v>
      </c>
      <c r="N669" s="753">
        <v>580.2600000000001</v>
      </c>
    </row>
    <row r="670" spans="1:14" ht="14.4" customHeight="1" x14ac:dyDescent="0.3">
      <c r="A670" s="747" t="s">
        <v>575</v>
      </c>
      <c r="B670" s="748" t="s">
        <v>576</v>
      </c>
      <c r="C670" s="749" t="s">
        <v>602</v>
      </c>
      <c r="D670" s="750" t="s">
        <v>603</v>
      </c>
      <c r="E670" s="751">
        <v>50113001</v>
      </c>
      <c r="F670" s="750" t="s">
        <v>608</v>
      </c>
      <c r="G670" s="749" t="s">
        <v>609</v>
      </c>
      <c r="H670" s="749">
        <v>840155</v>
      </c>
      <c r="I670" s="749">
        <v>0</v>
      </c>
      <c r="J670" s="749" t="s">
        <v>818</v>
      </c>
      <c r="K670" s="749" t="s">
        <v>577</v>
      </c>
      <c r="L670" s="752">
        <v>62.850000000000009</v>
      </c>
      <c r="M670" s="752">
        <v>7</v>
      </c>
      <c r="N670" s="753">
        <v>439.95000000000005</v>
      </c>
    </row>
    <row r="671" spans="1:14" ht="14.4" customHeight="1" x14ac:dyDescent="0.3">
      <c r="A671" s="747" t="s">
        <v>575</v>
      </c>
      <c r="B671" s="748" t="s">
        <v>576</v>
      </c>
      <c r="C671" s="749" t="s">
        <v>602</v>
      </c>
      <c r="D671" s="750" t="s">
        <v>603</v>
      </c>
      <c r="E671" s="751">
        <v>50113001</v>
      </c>
      <c r="F671" s="750" t="s">
        <v>608</v>
      </c>
      <c r="G671" s="749" t="s">
        <v>609</v>
      </c>
      <c r="H671" s="749">
        <v>102871</v>
      </c>
      <c r="I671" s="749">
        <v>2871</v>
      </c>
      <c r="J671" s="749" t="s">
        <v>1404</v>
      </c>
      <c r="K671" s="749" t="s">
        <v>1405</v>
      </c>
      <c r="L671" s="752">
        <v>87.96999999999997</v>
      </c>
      <c r="M671" s="752">
        <v>1</v>
      </c>
      <c r="N671" s="753">
        <v>87.96999999999997</v>
      </c>
    </row>
    <row r="672" spans="1:14" ht="14.4" customHeight="1" x14ac:dyDescent="0.3">
      <c r="A672" s="747" t="s">
        <v>575</v>
      </c>
      <c r="B672" s="748" t="s">
        <v>576</v>
      </c>
      <c r="C672" s="749" t="s">
        <v>602</v>
      </c>
      <c r="D672" s="750" t="s">
        <v>603</v>
      </c>
      <c r="E672" s="751">
        <v>50113001</v>
      </c>
      <c r="F672" s="750" t="s">
        <v>608</v>
      </c>
      <c r="G672" s="749" t="s">
        <v>609</v>
      </c>
      <c r="H672" s="749">
        <v>84570</v>
      </c>
      <c r="I672" s="749">
        <v>84570</v>
      </c>
      <c r="J672" s="749" t="s">
        <v>1406</v>
      </c>
      <c r="K672" s="749" t="s">
        <v>1407</v>
      </c>
      <c r="L672" s="752">
        <v>103.27000000000002</v>
      </c>
      <c r="M672" s="752">
        <v>1</v>
      </c>
      <c r="N672" s="753">
        <v>103.27000000000002</v>
      </c>
    </row>
    <row r="673" spans="1:14" ht="14.4" customHeight="1" x14ac:dyDescent="0.3">
      <c r="A673" s="747" t="s">
        <v>575</v>
      </c>
      <c r="B673" s="748" t="s">
        <v>576</v>
      </c>
      <c r="C673" s="749" t="s">
        <v>602</v>
      </c>
      <c r="D673" s="750" t="s">
        <v>603</v>
      </c>
      <c r="E673" s="751">
        <v>50113001</v>
      </c>
      <c r="F673" s="750" t="s">
        <v>608</v>
      </c>
      <c r="G673" s="749" t="s">
        <v>609</v>
      </c>
      <c r="H673" s="749">
        <v>142595</v>
      </c>
      <c r="I673" s="749">
        <v>42595</v>
      </c>
      <c r="J673" s="749" t="s">
        <v>1408</v>
      </c>
      <c r="K673" s="749" t="s">
        <v>1409</v>
      </c>
      <c r="L673" s="752">
        <v>943.76999999999964</v>
      </c>
      <c r="M673" s="752">
        <v>3</v>
      </c>
      <c r="N673" s="753">
        <v>2831.309999999999</v>
      </c>
    </row>
    <row r="674" spans="1:14" ht="14.4" customHeight="1" x14ac:dyDescent="0.3">
      <c r="A674" s="747" t="s">
        <v>575</v>
      </c>
      <c r="B674" s="748" t="s">
        <v>576</v>
      </c>
      <c r="C674" s="749" t="s">
        <v>602</v>
      </c>
      <c r="D674" s="750" t="s">
        <v>603</v>
      </c>
      <c r="E674" s="751">
        <v>50113001</v>
      </c>
      <c r="F674" s="750" t="s">
        <v>608</v>
      </c>
      <c r="G674" s="749" t="s">
        <v>609</v>
      </c>
      <c r="H674" s="749">
        <v>100643</v>
      </c>
      <c r="I674" s="749">
        <v>643</v>
      </c>
      <c r="J674" s="749" t="s">
        <v>819</v>
      </c>
      <c r="K674" s="749" t="s">
        <v>820</v>
      </c>
      <c r="L674" s="752">
        <v>46.479999999999983</v>
      </c>
      <c r="M674" s="752">
        <v>7</v>
      </c>
      <c r="N674" s="753">
        <v>325.3599999999999</v>
      </c>
    </row>
    <row r="675" spans="1:14" ht="14.4" customHeight="1" x14ac:dyDescent="0.3">
      <c r="A675" s="747" t="s">
        <v>575</v>
      </c>
      <c r="B675" s="748" t="s">
        <v>576</v>
      </c>
      <c r="C675" s="749" t="s">
        <v>602</v>
      </c>
      <c r="D675" s="750" t="s">
        <v>603</v>
      </c>
      <c r="E675" s="751">
        <v>50113001</v>
      </c>
      <c r="F675" s="750" t="s">
        <v>608</v>
      </c>
      <c r="G675" s="749" t="s">
        <v>609</v>
      </c>
      <c r="H675" s="749">
        <v>100641</v>
      </c>
      <c r="I675" s="749">
        <v>641</v>
      </c>
      <c r="J675" s="749" t="s">
        <v>1410</v>
      </c>
      <c r="K675" s="749" t="s">
        <v>1411</v>
      </c>
      <c r="L675" s="752">
        <v>31.396996632172424</v>
      </c>
      <c r="M675" s="752">
        <v>10</v>
      </c>
      <c r="N675" s="753">
        <v>313.96996632172426</v>
      </c>
    </row>
    <row r="676" spans="1:14" ht="14.4" customHeight="1" x14ac:dyDescent="0.3">
      <c r="A676" s="747" t="s">
        <v>575</v>
      </c>
      <c r="B676" s="748" t="s">
        <v>576</v>
      </c>
      <c r="C676" s="749" t="s">
        <v>602</v>
      </c>
      <c r="D676" s="750" t="s">
        <v>603</v>
      </c>
      <c r="E676" s="751">
        <v>50113001</v>
      </c>
      <c r="F676" s="750" t="s">
        <v>608</v>
      </c>
      <c r="G676" s="749" t="s">
        <v>630</v>
      </c>
      <c r="H676" s="749">
        <v>194113</v>
      </c>
      <c r="I676" s="749">
        <v>94113</v>
      </c>
      <c r="J676" s="749" t="s">
        <v>1412</v>
      </c>
      <c r="K676" s="749" t="s">
        <v>1413</v>
      </c>
      <c r="L676" s="752">
        <v>111.26999999999998</v>
      </c>
      <c r="M676" s="752">
        <v>1</v>
      </c>
      <c r="N676" s="753">
        <v>111.26999999999998</v>
      </c>
    </row>
    <row r="677" spans="1:14" ht="14.4" customHeight="1" x14ac:dyDescent="0.3">
      <c r="A677" s="747" t="s">
        <v>575</v>
      </c>
      <c r="B677" s="748" t="s">
        <v>576</v>
      </c>
      <c r="C677" s="749" t="s">
        <v>602</v>
      </c>
      <c r="D677" s="750" t="s">
        <v>603</v>
      </c>
      <c r="E677" s="751">
        <v>50113001</v>
      </c>
      <c r="F677" s="750" t="s">
        <v>608</v>
      </c>
      <c r="G677" s="749" t="s">
        <v>630</v>
      </c>
      <c r="H677" s="749">
        <v>105496</v>
      </c>
      <c r="I677" s="749">
        <v>5496</v>
      </c>
      <c r="J677" s="749" t="s">
        <v>821</v>
      </c>
      <c r="K677" s="749" t="s">
        <v>1414</v>
      </c>
      <c r="L677" s="752">
        <v>75.919999999999987</v>
      </c>
      <c r="M677" s="752">
        <v>1</v>
      </c>
      <c r="N677" s="753">
        <v>75.919999999999987</v>
      </c>
    </row>
    <row r="678" spans="1:14" ht="14.4" customHeight="1" x14ac:dyDescent="0.3">
      <c r="A678" s="747" t="s">
        <v>575</v>
      </c>
      <c r="B678" s="748" t="s">
        <v>576</v>
      </c>
      <c r="C678" s="749" t="s">
        <v>602</v>
      </c>
      <c r="D678" s="750" t="s">
        <v>603</v>
      </c>
      <c r="E678" s="751">
        <v>50113001</v>
      </c>
      <c r="F678" s="750" t="s">
        <v>608</v>
      </c>
      <c r="G678" s="749" t="s">
        <v>609</v>
      </c>
      <c r="H678" s="749">
        <v>110803</v>
      </c>
      <c r="I678" s="749">
        <v>10803</v>
      </c>
      <c r="J678" s="749" t="s">
        <v>1415</v>
      </c>
      <c r="K678" s="749" t="s">
        <v>1416</v>
      </c>
      <c r="L678" s="752">
        <v>107.13</v>
      </c>
      <c r="M678" s="752">
        <v>5</v>
      </c>
      <c r="N678" s="753">
        <v>535.65</v>
      </c>
    </row>
    <row r="679" spans="1:14" ht="14.4" customHeight="1" x14ac:dyDescent="0.3">
      <c r="A679" s="747" t="s">
        <v>575</v>
      </c>
      <c r="B679" s="748" t="s">
        <v>576</v>
      </c>
      <c r="C679" s="749" t="s">
        <v>602</v>
      </c>
      <c r="D679" s="750" t="s">
        <v>603</v>
      </c>
      <c r="E679" s="751">
        <v>50113001</v>
      </c>
      <c r="F679" s="750" t="s">
        <v>608</v>
      </c>
      <c r="G679" s="749" t="s">
        <v>609</v>
      </c>
      <c r="H679" s="749">
        <v>216913</v>
      </c>
      <c r="I679" s="749">
        <v>216913</v>
      </c>
      <c r="J679" s="749" t="s">
        <v>1417</v>
      </c>
      <c r="K679" s="749" t="s">
        <v>1418</v>
      </c>
      <c r="L679" s="752">
        <v>534.99</v>
      </c>
      <c r="M679" s="752">
        <v>1</v>
      </c>
      <c r="N679" s="753">
        <v>534.99</v>
      </c>
    </row>
    <row r="680" spans="1:14" ht="14.4" customHeight="1" x14ac:dyDescent="0.3">
      <c r="A680" s="747" t="s">
        <v>575</v>
      </c>
      <c r="B680" s="748" t="s">
        <v>576</v>
      </c>
      <c r="C680" s="749" t="s">
        <v>602</v>
      </c>
      <c r="D680" s="750" t="s">
        <v>603</v>
      </c>
      <c r="E680" s="751">
        <v>50113001</v>
      </c>
      <c r="F680" s="750" t="s">
        <v>608</v>
      </c>
      <c r="G680" s="749" t="s">
        <v>630</v>
      </c>
      <c r="H680" s="749">
        <v>987473</v>
      </c>
      <c r="I680" s="749">
        <v>146894</v>
      </c>
      <c r="J680" s="749" t="s">
        <v>822</v>
      </c>
      <c r="K680" s="749" t="s">
        <v>823</v>
      </c>
      <c r="L680" s="752">
        <v>22.090000000000003</v>
      </c>
      <c r="M680" s="752">
        <v>2</v>
      </c>
      <c r="N680" s="753">
        <v>44.180000000000007</v>
      </c>
    </row>
    <row r="681" spans="1:14" ht="14.4" customHeight="1" x14ac:dyDescent="0.3">
      <c r="A681" s="747" t="s">
        <v>575</v>
      </c>
      <c r="B681" s="748" t="s">
        <v>576</v>
      </c>
      <c r="C681" s="749" t="s">
        <v>602</v>
      </c>
      <c r="D681" s="750" t="s">
        <v>603</v>
      </c>
      <c r="E681" s="751">
        <v>50113001</v>
      </c>
      <c r="F681" s="750" t="s">
        <v>608</v>
      </c>
      <c r="G681" s="749" t="s">
        <v>630</v>
      </c>
      <c r="H681" s="749">
        <v>989453</v>
      </c>
      <c r="I681" s="749">
        <v>146899</v>
      </c>
      <c r="J681" s="749" t="s">
        <v>822</v>
      </c>
      <c r="K681" s="749" t="s">
        <v>1067</v>
      </c>
      <c r="L681" s="752">
        <v>45.489999999999995</v>
      </c>
      <c r="M681" s="752">
        <v>1</v>
      </c>
      <c r="N681" s="753">
        <v>45.489999999999995</v>
      </c>
    </row>
    <row r="682" spans="1:14" ht="14.4" customHeight="1" x14ac:dyDescent="0.3">
      <c r="A682" s="747" t="s">
        <v>575</v>
      </c>
      <c r="B682" s="748" t="s">
        <v>576</v>
      </c>
      <c r="C682" s="749" t="s">
        <v>602</v>
      </c>
      <c r="D682" s="750" t="s">
        <v>603</v>
      </c>
      <c r="E682" s="751">
        <v>50113001</v>
      </c>
      <c r="F682" s="750" t="s">
        <v>608</v>
      </c>
      <c r="G682" s="749" t="s">
        <v>630</v>
      </c>
      <c r="H682" s="749">
        <v>145214</v>
      </c>
      <c r="I682" s="749">
        <v>45214</v>
      </c>
      <c r="J682" s="749" t="s">
        <v>1419</v>
      </c>
      <c r="K682" s="749" t="s">
        <v>1338</v>
      </c>
      <c r="L682" s="752">
        <v>63.040000000000013</v>
      </c>
      <c r="M682" s="752">
        <v>1</v>
      </c>
      <c r="N682" s="753">
        <v>63.040000000000013</v>
      </c>
    </row>
    <row r="683" spans="1:14" ht="14.4" customHeight="1" x14ac:dyDescent="0.3">
      <c r="A683" s="747" t="s">
        <v>575</v>
      </c>
      <c r="B683" s="748" t="s">
        <v>576</v>
      </c>
      <c r="C683" s="749" t="s">
        <v>602</v>
      </c>
      <c r="D683" s="750" t="s">
        <v>603</v>
      </c>
      <c r="E683" s="751">
        <v>50113001</v>
      </c>
      <c r="F683" s="750" t="s">
        <v>608</v>
      </c>
      <c r="G683" s="749" t="s">
        <v>630</v>
      </c>
      <c r="H683" s="749">
        <v>149483</v>
      </c>
      <c r="I683" s="749">
        <v>149483</v>
      </c>
      <c r="J683" s="749" t="s">
        <v>1068</v>
      </c>
      <c r="K683" s="749" t="s">
        <v>1069</v>
      </c>
      <c r="L683" s="752">
        <v>140.09000000000006</v>
      </c>
      <c r="M683" s="752">
        <v>2</v>
      </c>
      <c r="N683" s="753">
        <v>280.18000000000012</v>
      </c>
    </row>
    <row r="684" spans="1:14" ht="14.4" customHeight="1" x14ac:dyDescent="0.3">
      <c r="A684" s="747" t="s">
        <v>575</v>
      </c>
      <c r="B684" s="748" t="s">
        <v>576</v>
      </c>
      <c r="C684" s="749" t="s">
        <v>602</v>
      </c>
      <c r="D684" s="750" t="s">
        <v>603</v>
      </c>
      <c r="E684" s="751">
        <v>50113002</v>
      </c>
      <c r="F684" s="750" t="s">
        <v>1420</v>
      </c>
      <c r="G684" s="749" t="s">
        <v>609</v>
      </c>
      <c r="H684" s="749">
        <v>149415</v>
      </c>
      <c r="I684" s="749">
        <v>49415</v>
      </c>
      <c r="J684" s="749" t="s">
        <v>1421</v>
      </c>
      <c r="K684" s="749" t="s">
        <v>1422</v>
      </c>
      <c r="L684" s="752">
        <v>1680.5799999999997</v>
      </c>
      <c r="M684" s="752">
        <v>3</v>
      </c>
      <c r="N684" s="753">
        <v>5041.7399999999989</v>
      </c>
    </row>
    <row r="685" spans="1:14" ht="14.4" customHeight="1" x14ac:dyDescent="0.3">
      <c r="A685" s="747" t="s">
        <v>575</v>
      </c>
      <c r="B685" s="748" t="s">
        <v>576</v>
      </c>
      <c r="C685" s="749" t="s">
        <v>602</v>
      </c>
      <c r="D685" s="750" t="s">
        <v>603</v>
      </c>
      <c r="E685" s="751">
        <v>50113002</v>
      </c>
      <c r="F685" s="750" t="s">
        <v>1420</v>
      </c>
      <c r="G685" s="749" t="s">
        <v>609</v>
      </c>
      <c r="H685" s="749">
        <v>149409</v>
      </c>
      <c r="I685" s="749">
        <v>49409</v>
      </c>
      <c r="J685" s="749" t="s">
        <v>1423</v>
      </c>
      <c r="K685" s="749" t="s">
        <v>1422</v>
      </c>
      <c r="L685" s="752">
        <v>1329.46</v>
      </c>
      <c r="M685" s="752">
        <v>1</v>
      </c>
      <c r="N685" s="753">
        <v>1329.46</v>
      </c>
    </row>
    <row r="686" spans="1:14" ht="14.4" customHeight="1" x14ac:dyDescent="0.3">
      <c r="A686" s="747" t="s">
        <v>575</v>
      </c>
      <c r="B686" s="748" t="s">
        <v>576</v>
      </c>
      <c r="C686" s="749" t="s">
        <v>602</v>
      </c>
      <c r="D686" s="750" t="s">
        <v>603</v>
      </c>
      <c r="E686" s="751">
        <v>50113002</v>
      </c>
      <c r="F686" s="750" t="s">
        <v>1420</v>
      </c>
      <c r="G686" s="749" t="s">
        <v>609</v>
      </c>
      <c r="H686" s="749">
        <v>396914</v>
      </c>
      <c r="I686" s="749">
        <v>52301</v>
      </c>
      <c r="J686" s="749" t="s">
        <v>1424</v>
      </c>
      <c r="K686" s="749" t="s">
        <v>1425</v>
      </c>
      <c r="L686" s="752">
        <v>2221.3399381837726</v>
      </c>
      <c r="M686" s="752">
        <v>2</v>
      </c>
      <c r="N686" s="753">
        <v>4442.6798763675451</v>
      </c>
    </row>
    <row r="687" spans="1:14" ht="14.4" customHeight="1" x14ac:dyDescent="0.3">
      <c r="A687" s="747" t="s">
        <v>575</v>
      </c>
      <c r="B687" s="748" t="s">
        <v>576</v>
      </c>
      <c r="C687" s="749" t="s">
        <v>602</v>
      </c>
      <c r="D687" s="750" t="s">
        <v>603</v>
      </c>
      <c r="E687" s="751">
        <v>50113002</v>
      </c>
      <c r="F687" s="750" t="s">
        <v>1420</v>
      </c>
      <c r="G687" s="749" t="s">
        <v>609</v>
      </c>
      <c r="H687" s="749">
        <v>902081</v>
      </c>
      <c r="I687" s="749">
        <v>151112</v>
      </c>
      <c r="J687" s="749" t="s">
        <v>1426</v>
      </c>
      <c r="K687" s="749" t="s">
        <v>1427</v>
      </c>
      <c r="L687" s="752">
        <v>4043.29</v>
      </c>
      <c r="M687" s="752">
        <v>1</v>
      </c>
      <c r="N687" s="753">
        <v>4043.29</v>
      </c>
    </row>
    <row r="688" spans="1:14" ht="14.4" customHeight="1" x14ac:dyDescent="0.3">
      <c r="A688" s="747" t="s">
        <v>575</v>
      </c>
      <c r="B688" s="748" t="s">
        <v>576</v>
      </c>
      <c r="C688" s="749" t="s">
        <v>602</v>
      </c>
      <c r="D688" s="750" t="s">
        <v>603</v>
      </c>
      <c r="E688" s="751">
        <v>50113002</v>
      </c>
      <c r="F688" s="750" t="s">
        <v>1420</v>
      </c>
      <c r="G688" s="749" t="s">
        <v>609</v>
      </c>
      <c r="H688" s="749">
        <v>501324</v>
      </c>
      <c r="I688" s="749">
        <v>151120</v>
      </c>
      <c r="J688" s="749" t="s">
        <v>1428</v>
      </c>
      <c r="K688" s="749" t="s">
        <v>1429</v>
      </c>
      <c r="L688" s="752">
        <v>4043.2899999999995</v>
      </c>
      <c r="M688" s="752">
        <v>3</v>
      </c>
      <c r="N688" s="753">
        <v>12129.869999999999</v>
      </c>
    </row>
    <row r="689" spans="1:14" ht="14.4" customHeight="1" x14ac:dyDescent="0.3">
      <c r="A689" s="747" t="s">
        <v>575</v>
      </c>
      <c r="B689" s="748" t="s">
        <v>576</v>
      </c>
      <c r="C689" s="749" t="s">
        <v>602</v>
      </c>
      <c r="D689" s="750" t="s">
        <v>603</v>
      </c>
      <c r="E689" s="751">
        <v>50113002</v>
      </c>
      <c r="F689" s="750" t="s">
        <v>1420</v>
      </c>
      <c r="G689" s="749" t="s">
        <v>609</v>
      </c>
      <c r="H689" s="749">
        <v>158628</v>
      </c>
      <c r="I689" s="749">
        <v>58628</v>
      </c>
      <c r="J689" s="749" t="s">
        <v>1430</v>
      </c>
      <c r="K689" s="749" t="s">
        <v>1431</v>
      </c>
      <c r="L689" s="752">
        <v>297</v>
      </c>
      <c r="M689" s="752">
        <v>10</v>
      </c>
      <c r="N689" s="753">
        <v>2970</v>
      </c>
    </row>
    <row r="690" spans="1:14" ht="14.4" customHeight="1" x14ac:dyDescent="0.3">
      <c r="A690" s="747" t="s">
        <v>575</v>
      </c>
      <c r="B690" s="748" t="s">
        <v>576</v>
      </c>
      <c r="C690" s="749" t="s">
        <v>602</v>
      </c>
      <c r="D690" s="750" t="s">
        <v>603</v>
      </c>
      <c r="E690" s="751">
        <v>50113002</v>
      </c>
      <c r="F690" s="750" t="s">
        <v>1420</v>
      </c>
      <c r="G690" s="749" t="s">
        <v>609</v>
      </c>
      <c r="H690" s="749">
        <v>195641</v>
      </c>
      <c r="I690" s="749">
        <v>95641</v>
      </c>
      <c r="J690" s="749" t="s">
        <v>1432</v>
      </c>
      <c r="K690" s="749" t="s">
        <v>1433</v>
      </c>
      <c r="L690" s="752">
        <v>3992.9999577828758</v>
      </c>
      <c r="M690" s="752">
        <v>8</v>
      </c>
      <c r="N690" s="753">
        <v>31943.999662263006</v>
      </c>
    </row>
    <row r="691" spans="1:14" ht="14.4" customHeight="1" x14ac:dyDescent="0.3">
      <c r="A691" s="747" t="s">
        <v>575</v>
      </c>
      <c r="B691" s="748" t="s">
        <v>576</v>
      </c>
      <c r="C691" s="749" t="s">
        <v>602</v>
      </c>
      <c r="D691" s="750" t="s">
        <v>603</v>
      </c>
      <c r="E691" s="751">
        <v>50113002</v>
      </c>
      <c r="F691" s="750" t="s">
        <v>1420</v>
      </c>
      <c r="G691" s="749" t="s">
        <v>609</v>
      </c>
      <c r="H691" s="749">
        <v>501394</v>
      </c>
      <c r="I691" s="749">
        <v>152199</v>
      </c>
      <c r="J691" s="749" t="s">
        <v>1434</v>
      </c>
      <c r="K691" s="749" t="s">
        <v>1433</v>
      </c>
      <c r="L691" s="752">
        <v>4485.7999655073518</v>
      </c>
      <c r="M691" s="752">
        <v>11</v>
      </c>
      <c r="N691" s="753">
        <v>49343.799620580867</v>
      </c>
    </row>
    <row r="692" spans="1:14" ht="14.4" customHeight="1" x14ac:dyDescent="0.3">
      <c r="A692" s="747" t="s">
        <v>575</v>
      </c>
      <c r="B692" s="748" t="s">
        <v>576</v>
      </c>
      <c r="C692" s="749" t="s">
        <v>602</v>
      </c>
      <c r="D692" s="750" t="s">
        <v>603</v>
      </c>
      <c r="E692" s="751">
        <v>50113002</v>
      </c>
      <c r="F692" s="750" t="s">
        <v>1420</v>
      </c>
      <c r="G692" s="749" t="s">
        <v>609</v>
      </c>
      <c r="H692" s="749">
        <v>152196</v>
      </c>
      <c r="I692" s="749">
        <v>152196</v>
      </c>
      <c r="J692" s="749" t="s">
        <v>1435</v>
      </c>
      <c r="K692" s="749" t="s">
        <v>1433</v>
      </c>
      <c r="L692" s="752">
        <v>5286.5999656036447</v>
      </c>
      <c r="M692" s="752">
        <v>13</v>
      </c>
      <c r="N692" s="753">
        <v>68725.799552847384</v>
      </c>
    </row>
    <row r="693" spans="1:14" ht="14.4" customHeight="1" x14ac:dyDescent="0.3">
      <c r="A693" s="747" t="s">
        <v>575</v>
      </c>
      <c r="B693" s="748" t="s">
        <v>576</v>
      </c>
      <c r="C693" s="749" t="s">
        <v>602</v>
      </c>
      <c r="D693" s="750" t="s">
        <v>603</v>
      </c>
      <c r="E693" s="751">
        <v>50113002</v>
      </c>
      <c r="F693" s="750" t="s">
        <v>1420</v>
      </c>
      <c r="G693" s="749" t="s">
        <v>609</v>
      </c>
      <c r="H693" s="749">
        <v>397303</v>
      </c>
      <c r="I693" s="749">
        <v>152193</v>
      </c>
      <c r="J693" s="749" t="s">
        <v>1435</v>
      </c>
      <c r="K693" s="749" t="s">
        <v>1436</v>
      </c>
      <c r="L693" s="752">
        <v>2493.6999648461992</v>
      </c>
      <c r="M693" s="752">
        <v>6</v>
      </c>
      <c r="N693" s="753">
        <v>14962.199789077196</v>
      </c>
    </row>
    <row r="694" spans="1:14" ht="14.4" customHeight="1" x14ac:dyDescent="0.3">
      <c r="A694" s="747" t="s">
        <v>575</v>
      </c>
      <c r="B694" s="748" t="s">
        <v>576</v>
      </c>
      <c r="C694" s="749" t="s">
        <v>602</v>
      </c>
      <c r="D694" s="750" t="s">
        <v>603</v>
      </c>
      <c r="E694" s="751">
        <v>50113002</v>
      </c>
      <c r="F694" s="750" t="s">
        <v>1420</v>
      </c>
      <c r="G694" s="749" t="s">
        <v>609</v>
      </c>
      <c r="H694" s="749">
        <v>103414</v>
      </c>
      <c r="I694" s="749">
        <v>3414</v>
      </c>
      <c r="J694" s="749" t="s">
        <v>1437</v>
      </c>
      <c r="K694" s="749" t="s">
        <v>1438</v>
      </c>
      <c r="L694" s="752">
        <v>2443.19</v>
      </c>
      <c r="M694" s="752">
        <v>5</v>
      </c>
      <c r="N694" s="753">
        <v>12215.95</v>
      </c>
    </row>
    <row r="695" spans="1:14" ht="14.4" customHeight="1" x14ac:dyDescent="0.3">
      <c r="A695" s="747" t="s">
        <v>575</v>
      </c>
      <c r="B695" s="748" t="s">
        <v>576</v>
      </c>
      <c r="C695" s="749" t="s">
        <v>602</v>
      </c>
      <c r="D695" s="750" t="s">
        <v>603</v>
      </c>
      <c r="E695" s="751">
        <v>50113002</v>
      </c>
      <c r="F695" s="750" t="s">
        <v>1420</v>
      </c>
      <c r="G695" s="749" t="s">
        <v>609</v>
      </c>
      <c r="H695" s="749">
        <v>397302</v>
      </c>
      <c r="I695" s="749">
        <v>3290</v>
      </c>
      <c r="J695" s="749" t="s">
        <v>1437</v>
      </c>
      <c r="K695" s="749" t="s">
        <v>1439</v>
      </c>
      <c r="L695" s="752">
        <v>1285.9000000000001</v>
      </c>
      <c r="M695" s="752">
        <v>3</v>
      </c>
      <c r="N695" s="753">
        <v>3857.7000000000003</v>
      </c>
    </row>
    <row r="696" spans="1:14" ht="14.4" customHeight="1" x14ac:dyDescent="0.3">
      <c r="A696" s="747" t="s">
        <v>575</v>
      </c>
      <c r="B696" s="748" t="s">
        <v>576</v>
      </c>
      <c r="C696" s="749" t="s">
        <v>602</v>
      </c>
      <c r="D696" s="750" t="s">
        <v>603</v>
      </c>
      <c r="E696" s="751">
        <v>50113006</v>
      </c>
      <c r="F696" s="750" t="s">
        <v>1440</v>
      </c>
      <c r="G696" s="749" t="s">
        <v>630</v>
      </c>
      <c r="H696" s="749">
        <v>33833</v>
      </c>
      <c r="I696" s="749">
        <v>33833</v>
      </c>
      <c r="J696" s="749" t="s">
        <v>1441</v>
      </c>
      <c r="K696" s="749" t="s">
        <v>1442</v>
      </c>
      <c r="L696" s="752">
        <v>163.66999999999999</v>
      </c>
      <c r="M696" s="752">
        <v>2</v>
      </c>
      <c r="N696" s="753">
        <v>327.33999999999997</v>
      </c>
    </row>
    <row r="697" spans="1:14" ht="14.4" customHeight="1" x14ac:dyDescent="0.3">
      <c r="A697" s="747" t="s">
        <v>575</v>
      </c>
      <c r="B697" s="748" t="s">
        <v>576</v>
      </c>
      <c r="C697" s="749" t="s">
        <v>602</v>
      </c>
      <c r="D697" s="750" t="s">
        <v>603</v>
      </c>
      <c r="E697" s="751">
        <v>50113006</v>
      </c>
      <c r="F697" s="750" t="s">
        <v>1440</v>
      </c>
      <c r="G697" s="749" t="s">
        <v>630</v>
      </c>
      <c r="H697" s="749">
        <v>133339</v>
      </c>
      <c r="I697" s="749">
        <v>33339</v>
      </c>
      <c r="J697" s="749" t="s">
        <v>1443</v>
      </c>
      <c r="K697" s="749" t="s">
        <v>1444</v>
      </c>
      <c r="L697" s="752">
        <v>40.92</v>
      </c>
      <c r="M697" s="752">
        <v>6</v>
      </c>
      <c r="N697" s="753">
        <v>245.52</v>
      </c>
    </row>
    <row r="698" spans="1:14" ht="14.4" customHeight="1" x14ac:dyDescent="0.3">
      <c r="A698" s="747" t="s">
        <v>575</v>
      </c>
      <c r="B698" s="748" t="s">
        <v>576</v>
      </c>
      <c r="C698" s="749" t="s">
        <v>602</v>
      </c>
      <c r="D698" s="750" t="s">
        <v>603</v>
      </c>
      <c r="E698" s="751">
        <v>50113006</v>
      </c>
      <c r="F698" s="750" t="s">
        <v>1440</v>
      </c>
      <c r="G698" s="749" t="s">
        <v>630</v>
      </c>
      <c r="H698" s="749">
        <v>133340</v>
      </c>
      <c r="I698" s="749">
        <v>33340</v>
      </c>
      <c r="J698" s="749" t="s">
        <v>1445</v>
      </c>
      <c r="K698" s="749" t="s">
        <v>1444</v>
      </c>
      <c r="L698" s="752">
        <v>40.92</v>
      </c>
      <c r="M698" s="752">
        <v>7</v>
      </c>
      <c r="N698" s="753">
        <v>286.44</v>
      </c>
    </row>
    <row r="699" spans="1:14" ht="14.4" customHeight="1" x14ac:dyDescent="0.3">
      <c r="A699" s="747" t="s">
        <v>575</v>
      </c>
      <c r="B699" s="748" t="s">
        <v>576</v>
      </c>
      <c r="C699" s="749" t="s">
        <v>602</v>
      </c>
      <c r="D699" s="750" t="s">
        <v>603</v>
      </c>
      <c r="E699" s="751">
        <v>50113006</v>
      </c>
      <c r="F699" s="750" t="s">
        <v>1440</v>
      </c>
      <c r="G699" s="749" t="s">
        <v>609</v>
      </c>
      <c r="H699" s="749">
        <v>217076</v>
      </c>
      <c r="I699" s="749">
        <v>217076</v>
      </c>
      <c r="J699" s="749" t="s">
        <v>1446</v>
      </c>
      <c r="K699" s="749" t="s">
        <v>1199</v>
      </c>
      <c r="L699" s="752">
        <v>161.76</v>
      </c>
      <c r="M699" s="752">
        <v>6</v>
      </c>
      <c r="N699" s="753">
        <v>970.56</v>
      </c>
    </row>
    <row r="700" spans="1:14" ht="14.4" customHeight="1" x14ac:dyDescent="0.3">
      <c r="A700" s="747" t="s">
        <v>575</v>
      </c>
      <c r="B700" s="748" t="s">
        <v>576</v>
      </c>
      <c r="C700" s="749" t="s">
        <v>602</v>
      </c>
      <c r="D700" s="750" t="s">
        <v>603</v>
      </c>
      <c r="E700" s="751">
        <v>50113006</v>
      </c>
      <c r="F700" s="750" t="s">
        <v>1440</v>
      </c>
      <c r="G700" s="749" t="s">
        <v>609</v>
      </c>
      <c r="H700" s="749">
        <v>217077</v>
      </c>
      <c r="I700" s="749">
        <v>217077</v>
      </c>
      <c r="J700" s="749" t="s">
        <v>1447</v>
      </c>
      <c r="K700" s="749" t="s">
        <v>1199</v>
      </c>
      <c r="L700" s="752">
        <v>161.76000000000002</v>
      </c>
      <c r="M700" s="752">
        <v>3</v>
      </c>
      <c r="N700" s="753">
        <v>485.28000000000009</v>
      </c>
    </row>
    <row r="701" spans="1:14" ht="14.4" customHeight="1" x14ac:dyDescent="0.3">
      <c r="A701" s="747" t="s">
        <v>575</v>
      </c>
      <c r="B701" s="748" t="s">
        <v>576</v>
      </c>
      <c r="C701" s="749" t="s">
        <v>602</v>
      </c>
      <c r="D701" s="750" t="s">
        <v>603</v>
      </c>
      <c r="E701" s="751">
        <v>50113006</v>
      </c>
      <c r="F701" s="750" t="s">
        <v>1440</v>
      </c>
      <c r="G701" s="749" t="s">
        <v>609</v>
      </c>
      <c r="H701" s="749">
        <v>33516</v>
      </c>
      <c r="I701" s="749">
        <v>33516</v>
      </c>
      <c r="J701" s="749" t="s">
        <v>1448</v>
      </c>
      <c r="K701" s="749" t="s">
        <v>1449</v>
      </c>
      <c r="L701" s="752">
        <v>30.500000000000007</v>
      </c>
      <c r="M701" s="752">
        <v>4</v>
      </c>
      <c r="N701" s="753">
        <v>122.00000000000003</v>
      </c>
    </row>
    <row r="702" spans="1:14" ht="14.4" customHeight="1" x14ac:dyDescent="0.3">
      <c r="A702" s="747" t="s">
        <v>575</v>
      </c>
      <c r="B702" s="748" t="s">
        <v>576</v>
      </c>
      <c r="C702" s="749" t="s">
        <v>602</v>
      </c>
      <c r="D702" s="750" t="s">
        <v>603</v>
      </c>
      <c r="E702" s="751">
        <v>50113006</v>
      </c>
      <c r="F702" s="750" t="s">
        <v>1440</v>
      </c>
      <c r="G702" s="749" t="s">
        <v>609</v>
      </c>
      <c r="H702" s="749">
        <v>33601</v>
      </c>
      <c r="I702" s="749">
        <v>33601</v>
      </c>
      <c r="J702" s="749" t="s">
        <v>1450</v>
      </c>
      <c r="K702" s="749" t="s">
        <v>1451</v>
      </c>
      <c r="L702" s="752">
        <v>119.21253731343282</v>
      </c>
      <c r="M702" s="752">
        <v>67</v>
      </c>
      <c r="N702" s="753">
        <v>7987.2399999999989</v>
      </c>
    </row>
    <row r="703" spans="1:14" ht="14.4" customHeight="1" x14ac:dyDescent="0.3">
      <c r="A703" s="747" t="s">
        <v>575</v>
      </c>
      <c r="B703" s="748" t="s">
        <v>576</v>
      </c>
      <c r="C703" s="749" t="s">
        <v>602</v>
      </c>
      <c r="D703" s="750" t="s">
        <v>603</v>
      </c>
      <c r="E703" s="751">
        <v>50113006</v>
      </c>
      <c r="F703" s="750" t="s">
        <v>1440</v>
      </c>
      <c r="G703" s="749" t="s">
        <v>609</v>
      </c>
      <c r="H703" s="749">
        <v>990223</v>
      </c>
      <c r="I703" s="749">
        <v>0</v>
      </c>
      <c r="J703" s="749" t="s">
        <v>1452</v>
      </c>
      <c r="K703" s="749" t="s">
        <v>577</v>
      </c>
      <c r="L703" s="752">
        <v>141.88200000000001</v>
      </c>
      <c r="M703" s="752">
        <v>40</v>
      </c>
      <c r="N703" s="753">
        <v>5675.2800000000007</v>
      </c>
    </row>
    <row r="704" spans="1:14" ht="14.4" customHeight="1" x14ac:dyDescent="0.3">
      <c r="A704" s="747" t="s">
        <v>575</v>
      </c>
      <c r="B704" s="748" t="s">
        <v>576</v>
      </c>
      <c r="C704" s="749" t="s">
        <v>602</v>
      </c>
      <c r="D704" s="750" t="s">
        <v>603</v>
      </c>
      <c r="E704" s="751">
        <v>50113006</v>
      </c>
      <c r="F704" s="750" t="s">
        <v>1440</v>
      </c>
      <c r="G704" s="749" t="s">
        <v>630</v>
      </c>
      <c r="H704" s="749">
        <v>33740</v>
      </c>
      <c r="I704" s="749">
        <v>33740</v>
      </c>
      <c r="J704" s="749" t="s">
        <v>1453</v>
      </c>
      <c r="K704" s="749" t="s">
        <v>1454</v>
      </c>
      <c r="L704" s="752">
        <v>148.95999999999998</v>
      </c>
      <c r="M704" s="752">
        <v>1</v>
      </c>
      <c r="N704" s="753">
        <v>148.95999999999998</v>
      </c>
    </row>
    <row r="705" spans="1:14" ht="14.4" customHeight="1" x14ac:dyDescent="0.3">
      <c r="A705" s="747" t="s">
        <v>575</v>
      </c>
      <c r="B705" s="748" t="s">
        <v>576</v>
      </c>
      <c r="C705" s="749" t="s">
        <v>602</v>
      </c>
      <c r="D705" s="750" t="s">
        <v>603</v>
      </c>
      <c r="E705" s="751">
        <v>50113006</v>
      </c>
      <c r="F705" s="750" t="s">
        <v>1440</v>
      </c>
      <c r="G705" s="749" t="s">
        <v>630</v>
      </c>
      <c r="H705" s="749">
        <v>33866</v>
      </c>
      <c r="I705" s="749">
        <v>33866</v>
      </c>
      <c r="J705" s="749" t="s">
        <v>1455</v>
      </c>
      <c r="K705" s="749" t="s">
        <v>1454</v>
      </c>
      <c r="L705" s="752">
        <v>135.6</v>
      </c>
      <c r="M705" s="752">
        <v>1</v>
      </c>
      <c r="N705" s="753">
        <v>135.6</v>
      </c>
    </row>
    <row r="706" spans="1:14" ht="14.4" customHeight="1" x14ac:dyDescent="0.3">
      <c r="A706" s="747" t="s">
        <v>575</v>
      </c>
      <c r="B706" s="748" t="s">
        <v>576</v>
      </c>
      <c r="C706" s="749" t="s">
        <v>602</v>
      </c>
      <c r="D706" s="750" t="s">
        <v>603</v>
      </c>
      <c r="E706" s="751">
        <v>50113006</v>
      </c>
      <c r="F706" s="750" t="s">
        <v>1440</v>
      </c>
      <c r="G706" s="749" t="s">
        <v>630</v>
      </c>
      <c r="H706" s="749">
        <v>987792</v>
      </c>
      <c r="I706" s="749">
        <v>33749</v>
      </c>
      <c r="J706" s="749" t="s">
        <v>1456</v>
      </c>
      <c r="K706" s="749" t="s">
        <v>1457</v>
      </c>
      <c r="L706" s="752">
        <v>111.95000000000003</v>
      </c>
      <c r="M706" s="752">
        <v>1</v>
      </c>
      <c r="N706" s="753">
        <v>111.95000000000003</v>
      </c>
    </row>
    <row r="707" spans="1:14" ht="14.4" customHeight="1" x14ac:dyDescent="0.3">
      <c r="A707" s="747" t="s">
        <v>575</v>
      </c>
      <c r="B707" s="748" t="s">
        <v>576</v>
      </c>
      <c r="C707" s="749" t="s">
        <v>602</v>
      </c>
      <c r="D707" s="750" t="s">
        <v>603</v>
      </c>
      <c r="E707" s="751">
        <v>50113006</v>
      </c>
      <c r="F707" s="750" t="s">
        <v>1440</v>
      </c>
      <c r="G707" s="749" t="s">
        <v>630</v>
      </c>
      <c r="H707" s="749">
        <v>33751</v>
      </c>
      <c r="I707" s="749">
        <v>33751</v>
      </c>
      <c r="J707" s="749" t="s">
        <v>1458</v>
      </c>
      <c r="K707" s="749" t="s">
        <v>1457</v>
      </c>
      <c r="L707" s="752">
        <v>111.95</v>
      </c>
      <c r="M707" s="752">
        <v>3</v>
      </c>
      <c r="N707" s="753">
        <v>335.85</v>
      </c>
    </row>
    <row r="708" spans="1:14" ht="14.4" customHeight="1" x14ac:dyDescent="0.3">
      <c r="A708" s="747" t="s">
        <v>575</v>
      </c>
      <c r="B708" s="748" t="s">
        <v>576</v>
      </c>
      <c r="C708" s="749" t="s">
        <v>602</v>
      </c>
      <c r="D708" s="750" t="s">
        <v>603</v>
      </c>
      <c r="E708" s="751">
        <v>50113006</v>
      </c>
      <c r="F708" s="750" t="s">
        <v>1440</v>
      </c>
      <c r="G708" s="749" t="s">
        <v>630</v>
      </c>
      <c r="H708" s="749">
        <v>395579</v>
      </c>
      <c r="I708" s="749">
        <v>33752</v>
      </c>
      <c r="J708" s="749" t="s">
        <v>1459</v>
      </c>
      <c r="K708" s="749" t="s">
        <v>1460</v>
      </c>
      <c r="L708" s="752">
        <v>111.94999999999999</v>
      </c>
      <c r="M708" s="752">
        <v>3</v>
      </c>
      <c r="N708" s="753">
        <v>335.84999999999997</v>
      </c>
    </row>
    <row r="709" spans="1:14" ht="14.4" customHeight="1" x14ac:dyDescent="0.3">
      <c r="A709" s="747" t="s">
        <v>575</v>
      </c>
      <c r="B709" s="748" t="s">
        <v>576</v>
      </c>
      <c r="C709" s="749" t="s">
        <v>602</v>
      </c>
      <c r="D709" s="750" t="s">
        <v>603</v>
      </c>
      <c r="E709" s="751">
        <v>50113006</v>
      </c>
      <c r="F709" s="750" t="s">
        <v>1440</v>
      </c>
      <c r="G709" s="749" t="s">
        <v>630</v>
      </c>
      <c r="H709" s="749">
        <v>33750</v>
      </c>
      <c r="I709" s="749">
        <v>33750</v>
      </c>
      <c r="J709" s="749" t="s">
        <v>1461</v>
      </c>
      <c r="K709" s="749" t="s">
        <v>1457</v>
      </c>
      <c r="L709" s="752">
        <v>111.95000000000002</v>
      </c>
      <c r="M709" s="752">
        <v>5</v>
      </c>
      <c r="N709" s="753">
        <v>559.75000000000011</v>
      </c>
    </row>
    <row r="710" spans="1:14" ht="14.4" customHeight="1" x14ac:dyDescent="0.3">
      <c r="A710" s="747" t="s">
        <v>575</v>
      </c>
      <c r="B710" s="748" t="s">
        <v>576</v>
      </c>
      <c r="C710" s="749" t="s">
        <v>602</v>
      </c>
      <c r="D710" s="750" t="s">
        <v>603</v>
      </c>
      <c r="E710" s="751">
        <v>50113006</v>
      </c>
      <c r="F710" s="750" t="s">
        <v>1440</v>
      </c>
      <c r="G710" s="749" t="s">
        <v>630</v>
      </c>
      <c r="H710" s="749">
        <v>33859</v>
      </c>
      <c r="I710" s="749">
        <v>33859</v>
      </c>
      <c r="J710" s="749" t="s">
        <v>1462</v>
      </c>
      <c r="K710" s="749" t="s">
        <v>1442</v>
      </c>
      <c r="L710" s="752">
        <v>129.97</v>
      </c>
      <c r="M710" s="752">
        <v>1</v>
      </c>
      <c r="N710" s="753">
        <v>129.97</v>
      </c>
    </row>
    <row r="711" spans="1:14" ht="14.4" customHeight="1" x14ac:dyDescent="0.3">
      <c r="A711" s="747" t="s">
        <v>575</v>
      </c>
      <c r="B711" s="748" t="s">
        <v>576</v>
      </c>
      <c r="C711" s="749" t="s">
        <v>602</v>
      </c>
      <c r="D711" s="750" t="s">
        <v>603</v>
      </c>
      <c r="E711" s="751">
        <v>50113006</v>
      </c>
      <c r="F711" s="750" t="s">
        <v>1440</v>
      </c>
      <c r="G711" s="749" t="s">
        <v>630</v>
      </c>
      <c r="H711" s="749">
        <v>33858</v>
      </c>
      <c r="I711" s="749">
        <v>33858</v>
      </c>
      <c r="J711" s="749" t="s">
        <v>1463</v>
      </c>
      <c r="K711" s="749" t="s">
        <v>1442</v>
      </c>
      <c r="L711" s="752">
        <v>129.97000000000003</v>
      </c>
      <c r="M711" s="752">
        <v>1</v>
      </c>
      <c r="N711" s="753">
        <v>129.97000000000003</v>
      </c>
    </row>
    <row r="712" spans="1:14" ht="14.4" customHeight="1" x14ac:dyDescent="0.3">
      <c r="A712" s="747" t="s">
        <v>575</v>
      </c>
      <c r="B712" s="748" t="s">
        <v>576</v>
      </c>
      <c r="C712" s="749" t="s">
        <v>602</v>
      </c>
      <c r="D712" s="750" t="s">
        <v>603</v>
      </c>
      <c r="E712" s="751">
        <v>50113006</v>
      </c>
      <c r="F712" s="750" t="s">
        <v>1440</v>
      </c>
      <c r="G712" s="749" t="s">
        <v>630</v>
      </c>
      <c r="H712" s="749">
        <v>33850</v>
      </c>
      <c r="I712" s="749">
        <v>33850</v>
      </c>
      <c r="J712" s="749" t="s">
        <v>1464</v>
      </c>
      <c r="K712" s="749" t="s">
        <v>1442</v>
      </c>
      <c r="L712" s="752">
        <v>145.49999999999997</v>
      </c>
      <c r="M712" s="752">
        <v>1</v>
      </c>
      <c r="N712" s="753">
        <v>145.49999999999997</v>
      </c>
    </row>
    <row r="713" spans="1:14" ht="14.4" customHeight="1" x14ac:dyDescent="0.3">
      <c r="A713" s="747" t="s">
        <v>575</v>
      </c>
      <c r="B713" s="748" t="s">
        <v>576</v>
      </c>
      <c r="C713" s="749" t="s">
        <v>602</v>
      </c>
      <c r="D713" s="750" t="s">
        <v>603</v>
      </c>
      <c r="E713" s="751">
        <v>50113006</v>
      </c>
      <c r="F713" s="750" t="s">
        <v>1440</v>
      </c>
      <c r="G713" s="749" t="s">
        <v>609</v>
      </c>
      <c r="H713" s="749">
        <v>988740</v>
      </c>
      <c r="I713" s="749">
        <v>0</v>
      </c>
      <c r="J713" s="749" t="s">
        <v>1465</v>
      </c>
      <c r="K713" s="749" t="s">
        <v>577</v>
      </c>
      <c r="L713" s="752">
        <v>253.76000000000002</v>
      </c>
      <c r="M713" s="752">
        <v>104</v>
      </c>
      <c r="N713" s="753">
        <v>26391.040000000001</v>
      </c>
    </row>
    <row r="714" spans="1:14" ht="14.4" customHeight="1" x14ac:dyDescent="0.3">
      <c r="A714" s="747" t="s">
        <v>575</v>
      </c>
      <c r="B714" s="748" t="s">
        <v>576</v>
      </c>
      <c r="C714" s="749" t="s">
        <v>602</v>
      </c>
      <c r="D714" s="750" t="s">
        <v>603</v>
      </c>
      <c r="E714" s="751">
        <v>50113006</v>
      </c>
      <c r="F714" s="750" t="s">
        <v>1440</v>
      </c>
      <c r="G714" s="749" t="s">
        <v>609</v>
      </c>
      <c r="H714" s="749">
        <v>846016</v>
      </c>
      <c r="I714" s="749">
        <v>0</v>
      </c>
      <c r="J714" s="749" t="s">
        <v>1466</v>
      </c>
      <c r="K714" s="749" t="s">
        <v>1467</v>
      </c>
      <c r="L714" s="752">
        <v>185.64003916230962</v>
      </c>
      <c r="M714" s="752">
        <v>152</v>
      </c>
      <c r="N714" s="753">
        <v>28217.285952671064</v>
      </c>
    </row>
    <row r="715" spans="1:14" ht="14.4" customHeight="1" x14ac:dyDescent="0.3">
      <c r="A715" s="747" t="s">
        <v>575</v>
      </c>
      <c r="B715" s="748" t="s">
        <v>576</v>
      </c>
      <c r="C715" s="749" t="s">
        <v>602</v>
      </c>
      <c r="D715" s="750" t="s">
        <v>603</v>
      </c>
      <c r="E715" s="751">
        <v>50113006</v>
      </c>
      <c r="F715" s="750" t="s">
        <v>1440</v>
      </c>
      <c r="G715" s="749" t="s">
        <v>630</v>
      </c>
      <c r="H715" s="749">
        <v>33677</v>
      </c>
      <c r="I715" s="749">
        <v>33677</v>
      </c>
      <c r="J715" s="749" t="s">
        <v>1468</v>
      </c>
      <c r="K715" s="749" t="s">
        <v>1469</v>
      </c>
      <c r="L715" s="752">
        <v>278.5187842201459</v>
      </c>
      <c r="M715" s="752">
        <v>8</v>
      </c>
      <c r="N715" s="753">
        <v>2228.1502737611672</v>
      </c>
    </row>
    <row r="716" spans="1:14" ht="14.4" customHeight="1" x14ac:dyDescent="0.3">
      <c r="A716" s="747" t="s">
        <v>575</v>
      </c>
      <c r="B716" s="748" t="s">
        <v>576</v>
      </c>
      <c r="C716" s="749" t="s">
        <v>602</v>
      </c>
      <c r="D716" s="750" t="s">
        <v>603</v>
      </c>
      <c r="E716" s="751">
        <v>50113006</v>
      </c>
      <c r="F716" s="750" t="s">
        <v>1440</v>
      </c>
      <c r="G716" s="749" t="s">
        <v>630</v>
      </c>
      <c r="H716" s="749">
        <v>133146</v>
      </c>
      <c r="I716" s="749">
        <v>33530</v>
      </c>
      <c r="J716" s="749" t="s">
        <v>1470</v>
      </c>
      <c r="K716" s="749" t="s">
        <v>1471</v>
      </c>
      <c r="L716" s="752">
        <v>156.49000000000004</v>
      </c>
      <c r="M716" s="752">
        <v>16</v>
      </c>
      <c r="N716" s="753">
        <v>2503.8400000000006</v>
      </c>
    </row>
    <row r="717" spans="1:14" ht="14.4" customHeight="1" x14ac:dyDescent="0.3">
      <c r="A717" s="747" t="s">
        <v>575</v>
      </c>
      <c r="B717" s="748" t="s">
        <v>576</v>
      </c>
      <c r="C717" s="749" t="s">
        <v>602</v>
      </c>
      <c r="D717" s="750" t="s">
        <v>603</v>
      </c>
      <c r="E717" s="751">
        <v>50113006</v>
      </c>
      <c r="F717" s="750" t="s">
        <v>1440</v>
      </c>
      <c r="G717" s="749" t="s">
        <v>609</v>
      </c>
      <c r="H717" s="749">
        <v>33602</v>
      </c>
      <c r="I717" s="749">
        <v>33602</v>
      </c>
      <c r="J717" s="749" t="s">
        <v>1472</v>
      </c>
      <c r="K717" s="749" t="s">
        <v>1473</v>
      </c>
      <c r="L717" s="752">
        <v>129.49799999999996</v>
      </c>
      <c r="M717" s="752">
        <v>40</v>
      </c>
      <c r="N717" s="753">
        <v>5179.9199999999983</v>
      </c>
    </row>
    <row r="718" spans="1:14" ht="14.4" customHeight="1" x14ac:dyDescent="0.3">
      <c r="A718" s="747" t="s">
        <v>575</v>
      </c>
      <c r="B718" s="748" t="s">
        <v>576</v>
      </c>
      <c r="C718" s="749" t="s">
        <v>602</v>
      </c>
      <c r="D718" s="750" t="s">
        <v>603</v>
      </c>
      <c r="E718" s="751">
        <v>50113006</v>
      </c>
      <c r="F718" s="750" t="s">
        <v>1440</v>
      </c>
      <c r="G718" s="749" t="s">
        <v>609</v>
      </c>
      <c r="H718" s="749">
        <v>153980</v>
      </c>
      <c r="I718" s="749">
        <v>153980</v>
      </c>
      <c r="J718" s="749" t="s">
        <v>1474</v>
      </c>
      <c r="K718" s="749" t="s">
        <v>1451</v>
      </c>
      <c r="L718" s="752">
        <v>243.80500000000001</v>
      </c>
      <c r="M718" s="752">
        <v>64</v>
      </c>
      <c r="N718" s="753">
        <v>15603.52</v>
      </c>
    </row>
    <row r="719" spans="1:14" ht="14.4" customHeight="1" x14ac:dyDescent="0.3">
      <c r="A719" s="747" t="s">
        <v>575</v>
      </c>
      <c r="B719" s="748" t="s">
        <v>576</v>
      </c>
      <c r="C719" s="749" t="s">
        <v>602</v>
      </c>
      <c r="D719" s="750" t="s">
        <v>603</v>
      </c>
      <c r="E719" s="751">
        <v>50113006</v>
      </c>
      <c r="F719" s="750" t="s">
        <v>1440</v>
      </c>
      <c r="G719" s="749" t="s">
        <v>609</v>
      </c>
      <c r="H719" s="749">
        <v>33525</v>
      </c>
      <c r="I719" s="749">
        <v>33525</v>
      </c>
      <c r="J719" s="749" t="s">
        <v>1475</v>
      </c>
      <c r="K719" s="749" t="s">
        <v>1451</v>
      </c>
      <c r="L719" s="752">
        <v>84.321111111111122</v>
      </c>
      <c r="M719" s="752">
        <v>72</v>
      </c>
      <c r="N719" s="753">
        <v>6071.1200000000008</v>
      </c>
    </row>
    <row r="720" spans="1:14" ht="14.4" customHeight="1" x14ac:dyDescent="0.3">
      <c r="A720" s="747" t="s">
        <v>575</v>
      </c>
      <c r="B720" s="748" t="s">
        <v>576</v>
      </c>
      <c r="C720" s="749" t="s">
        <v>602</v>
      </c>
      <c r="D720" s="750" t="s">
        <v>603</v>
      </c>
      <c r="E720" s="751">
        <v>50113006</v>
      </c>
      <c r="F720" s="750" t="s">
        <v>1440</v>
      </c>
      <c r="G720" s="749" t="s">
        <v>609</v>
      </c>
      <c r="H720" s="749">
        <v>992137</v>
      </c>
      <c r="I720" s="749">
        <v>0</v>
      </c>
      <c r="J720" s="749" t="s">
        <v>1476</v>
      </c>
      <c r="K720" s="749" t="s">
        <v>577</v>
      </c>
      <c r="L720" s="752">
        <v>695.0100000000001</v>
      </c>
      <c r="M720" s="752">
        <v>1</v>
      </c>
      <c r="N720" s="753">
        <v>695.0100000000001</v>
      </c>
    </row>
    <row r="721" spans="1:14" ht="14.4" customHeight="1" x14ac:dyDescent="0.3">
      <c r="A721" s="747" t="s">
        <v>575</v>
      </c>
      <c r="B721" s="748" t="s">
        <v>576</v>
      </c>
      <c r="C721" s="749" t="s">
        <v>602</v>
      </c>
      <c r="D721" s="750" t="s">
        <v>603</v>
      </c>
      <c r="E721" s="751">
        <v>50113008</v>
      </c>
      <c r="F721" s="750" t="s">
        <v>1477</v>
      </c>
      <c r="G721" s="749"/>
      <c r="H721" s="749"/>
      <c r="I721" s="749">
        <v>129056</v>
      </c>
      <c r="J721" s="749" t="s">
        <v>1478</v>
      </c>
      <c r="K721" s="749" t="s">
        <v>1479</v>
      </c>
      <c r="L721" s="752">
        <v>2168.56005859375</v>
      </c>
      <c r="M721" s="752">
        <v>4</v>
      </c>
      <c r="N721" s="753">
        <v>8674.240234375</v>
      </c>
    </row>
    <row r="722" spans="1:14" ht="14.4" customHeight="1" x14ac:dyDescent="0.3">
      <c r="A722" s="747" t="s">
        <v>575</v>
      </c>
      <c r="B722" s="748" t="s">
        <v>576</v>
      </c>
      <c r="C722" s="749" t="s">
        <v>602</v>
      </c>
      <c r="D722" s="750" t="s">
        <v>603</v>
      </c>
      <c r="E722" s="751">
        <v>50113008</v>
      </c>
      <c r="F722" s="750" t="s">
        <v>1477</v>
      </c>
      <c r="G722" s="749"/>
      <c r="H722" s="749"/>
      <c r="I722" s="749">
        <v>62464</v>
      </c>
      <c r="J722" s="749" t="s">
        <v>1480</v>
      </c>
      <c r="K722" s="749" t="s">
        <v>1481</v>
      </c>
      <c r="L722" s="752">
        <v>9157.759765625</v>
      </c>
      <c r="M722" s="752">
        <v>4</v>
      </c>
      <c r="N722" s="753">
        <v>36631.0390625</v>
      </c>
    </row>
    <row r="723" spans="1:14" ht="14.4" customHeight="1" x14ac:dyDescent="0.3">
      <c r="A723" s="747" t="s">
        <v>575</v>
      </c>
      <c r="B723" s="748" t="s">
        <v>576</v>
      </c>
      <c r="C723" s="749" t="s">
        <v>602</v>
      </c>
      <c r="D723" s="750" t="s">
        <v>603</v>
      </c>
      <c r="E723" s="751">
        <v>50113008</v>
      </c>
      <c r="F723" s="750" t="s">
        <v>1477</v>
      </c>
      <c r="G723" s="749"/>
      <c r="H723" s="749"/>
      <c r="I723" s="749">
        <v>6480</v>
      </c>
      <c r="J723" s="749" t="s">
        <v>1482</v>
      </c>
      <c r="K723" s="749" t="s">
        <v>1483</v>
      </c>
      <c r="L723" s="752">
        <v>4305.3999770220589</v>
      </c>
      <c r="M723" s="752">
        <v>85</v>
      </c>
      <c r="N723" s="753">
        <v>365958.998046875</v>
      </c>
    </row>
    <row r="724" spans="1:14" ht="14.4" customHeight="1" x14ac:dyDescent="0.3">
      <c r="A724" s="747" t="s">
        <v>575</v>
      </c>
      <c r="B724" s="748" t="s">
        <v>576</v>
      </c>
      <c r="C724" s="749" t="s">
        <v>602</v>
      </c>
      <c r="D724" s="750" t="s">
        <v>603</v>
      </c>
      <c r="E724" s="751">
        <v>50113013</v>
      </c>
      <c r="F724" s="750" t="s">
        <v>824</v>
      </c>
      <c r="G724" s="749" t="s">
        <v>630</v>
      </c>
      <c r="H724" s="749">
        <v>195147</v>
      </c>
      <c r="I724" s="749">
        <v>195147</v>
      </c>
      <c r="J724" s="749" t="s">
        <v>1484</v>
      </c>
      <c r="K724" s="749" t="s">
        <v>1485</v>
      </c>
      <c r="L724" s="752">
        <v>561.51</v>
      </c>
      <c r="M724" s="752">
        <v>2.2999999999999998</v>
      </c>
      <c r="N724" s="753">
        <v>1291.473</v>
      </c>
    </row>
    <row r="725" spans="1:14" ht="14.4" customHeight="1" x14ac:dyDescent="0.3">
      <c r="A725" s="747" t="s">
        <v>575</v>
      </c>
      <c r="B725" s="748" t="s">
        <v>576</v>
      </c>
      <c r="C725" s="749" t="s">
        <v>602</v>
      </c>
      <c r="D725" s="750" t="s">
        <v>603</v>
      </c>
      <c r="E725" s="751">
        <v>50113013</v>
      </c>
      <c r="F725" s="750" t="s">
        <v>824</v>
      </c>
      <c r="G725" s="749" t="s">
        <v>630</v>
      </c>
      <c r="H725" s="749">
        <v>203097</v>
      </c>
      <c r="I725" s="749">
        <v>203097</v>
      </c>
      <c r="J725" s="749" t="s">
        <v>1486</v>
      </c>
      <c r="K725" s="749" t="s">
        <v>1487</v>
      </c>
      <c r="L725" s="752">
        <v>167.56</v>
      </c>
      <c r="M725" s="752">
        <v>4</v>
      </c>
      <c r="N725" s="753">
        <v>670.24</v>
      </c>
    </row>
    <row r="726" spans="1:14" ht="14.4" customHeight="1" x14ac:dyDescent="0.3">
      <c r="A726" s="747" t="s">
        <v>575</v>
      </c>
      <c r="B726" s="748" t="s">
        <v>576</v>
      </c>
      <c r="C726" s="749" t="s">
        <v>602</v>
      </c>
      <c r="D726" s="750" t="s">
        <v>603</v>
      </c>
      <c r="E726" s="751">
        <v>50113013</v>
      </c>
      <c r="F726" s="750" t="s">
        <v>824</v>
      </c>
      <c r="G726" s="749" t="s">
        <v>609</v>
      </c>
      <c r="H726" s="749">
        <v>172972</v>
      </c>
      <c r="I726" s="749">
        <v>72972</v>
      </c>
      <c r="J726" s="749" t="s">
        <v>825</v>
      </c>
      <c r="K726" s="749" t="s">
        <v>826</v>
      </c>
      <c r="L726" s="752">
        <v>181.60954692556624</v>
      </c>
      <c r="M726" s="752">
        <v>185.39999999999998</v>
      </c>
      <c r="N726" s="753">
        <v>33670.409999999974</v>
      </c>
    </row>
    <row r="727" spans="1:14" ht="14.4" customHeight="1" x14ac:dyDescent="0.3">
      <c r="A727" s="747" t="s">
        <v>575</v>
      </c>
      <c r="B727" s="748" t="s">
        <v>576</v>
      </c>
      <c r="C727" s="749" t="s">
        <v>602</v>
      </c>
      <c r="D727" s="750" t="s">
        <v>603</v>
      </c>
      <c r="E727" s="751">
        <v>50113013</v>
      </c>
      <c r="F727" s="750" t="s">
        <v>824</v>
      </c>
      <c r="G727" s="749" t="s">
        <v>630</v>
      </c>
      <c r="H727" s="749">
        <v>105951</v>
      </c>
      <c r="I727" s="749">
        <v>5951</v>
      </c>
      <c r="J727" s="749" t="s">
        <v>827</v>
      </c>
      <c r="K727" s="749" t="s">
        <v>828</v>
      </c>
      <c r="L727" s="752">
        <v>114.93000000000002</v>
      </c>
      <c r="M727" s="752">
        <v>2</v>
      </c>
      <c r="N727" s="753">
        <v>229.86000000000004</v>
      </c>
    </row>
    <row r="728" spans="1:14" ht="14.4" customHeight="1" x14ac:dyDescent="0.3">
      <c r="A728" s="747" t="s">
        <v>575</v>
      </c>
      <c r="B728" s="748" t="s">
        <v>576</v>
      </c>
      <c r="C728" s="749" t="s">
        <v>602</v>
      </c>
      <c r="D728" s="750" t="s">
        <v>603</v>
      </c>
      <c r="E728" s="751">
        <v>50113013</v>
      </c>
      <c r="F728" s="750" t="s">
        <v>824</v>
      </c>
      <c r="G728" s="749" t="s">
        <v>630</v>
      </c>
      <c r="H728" s="749">
        <v>183817</v>
      </c>
      <c r="I728" s="749">
        <v>183817</v>
      </c>
      <c r="J728" s="749" t="s">
        <v>1488</v>
      </c>
      <c r="K728" s="749" t="s">
        <v>832</v>
      </c>
      <c r="L728" s="752">
        <v>934.94100000000014</v>
      </c>
      <c r="M728" s="752">
        <v>20</v>
      </c>
      <c r="N728" s="753">
        <v>18698.820000000003</v>
      </c>
    </row>
    <row r="729" spans="1:14" ht="14.4" customHeight="1" x14ac:dyDescent="0.3">
      <c r="A729" s="747" t="s">
        <v>575</v>
      </c>
      <c r="B729" s="748" t="s">
        <v>576</v>
      </c>
      <c r="C729" s="749" t="s">
        <v>602</v>
      </c>
      <c r="D729" s="750" t="s">
        <v>603</v>
      </c>
      <c r="E729" s="751">
        <v>50113013</v>
      </c>
      <c r="F729" s="750" t="s">
        <v>824</v>
      </c>
      <c r="G729" s="749" t="s">
        <v>609</v>
      </c>
      <c r="H729" s="749">
        <v>164831</v>
      </c>
      <c r="I729" s="749">
        <v>64831</v>
      </c>
      <c r="J729" s="749" t="s">
        <v>829</v>
      </c>
      <c r="K729" s="749" t="s">
        <v>830</v>
      </c>
      <c r="L729" s="752">
        <v>198.87999999999971</v>
      </c>
      <c r="M729" s="752">
        <v>34.100000000000016</v>
      </c>
      <c r="N729" s="753">
        <v>6781.8079999999936</v>
      </c>
    </row>
    <row r="730" spans="1:14" ht="14.4" customHeight="1" x14ac:dyDescent="0.3">
      <c r="A730" s="747" t="s">
        <v>575</v>
      </c>
      <c r="B730" s="748" t="s">
        <v>576</v>
      </c>
      <c r="C730" s="749" t="s">
        <v>602</v>
      </c>
      <c r="D730" s="750" t="s">
        <v>603</v>
      </c>
      <c r="E730" s="751">
        <v>50113013</v>
      </c>
      <c r="F730" s="750" t="s">
        <v>824</v>
      </c>
      <c r="G730" s="749" t="s">
        <v>609</v>
      </c>
      <c r="H730" s="749">
        <v>183926</v>
      </c>
      <c r="I730" s="749">
        <v>183926</v>
      </c>
      <c r="J730" s="749" t="s">
        <v>831</v>
      </c>
      <c r="K730" s="749" t="s">
        <v>832</v>
      </c>
      <c r="L730" s="752">
        <v>0</v>
      </c>
      <c r="M730" s="752">
        <v>0</v>
      </c>
      <c r="N730" s="753">
        <v>0</v>
      </c>
    </row>
    <row r="731" spans="1:14" ht="14.4" customHeight="1" x14ac:dyDescent="0.3">
      <c r="A731" s="747" t="s">
        <v>575</v>
      </c>
      <c r="B731" s="748" t="s">
        <v>576</v>
      </c>
      <c r="C731" s="749" t="s">
        <v>602</v>
      </c>
      <c r="D731" s="750" t="s">
        <v>603</v>
      </c>
      <c r="E731" s="751">
        <v>50113013</v>
      </c>
      <c r="F731" s="750" t="s">
        <v>824</v>
      </c>
      <c r="G731" s="749" t="s">
        <v>630</v>
      </c>
      <c r="H731" s="749">
        <v>145010</v>
      </c>
      <c r="I731" s="749">
        <v>45010</v>
      </c>
      <c r="J731" s="749" t="s">
        <v>1489</v>
      </c>
      <c r="K731" s="749" t="s">
        <v>1490</v>
      </c>
      <c r="L731" s="752">
        <v>41.730000000000025</v>
      </c>
      <c r="M731" s="752">
        <v>4</v>
      </c>
      <c r="N731" s="753">
        <v>166.9200000000001</v>
      </c>
    </row>
    <row r="732" spans="1:14" ht="14.4" customHeight="1" x14ac:dyDescent="0.3">
      <c r="A732" s="747" t="s">
        <v>575</v>
      </c>
      <c r="B732" s="748" t="s">
        <v>576</v>
      </c>
      <c r="C732" s="749" t="s">
        <v>602</v>
      </c>
      <c r="D732" s="750" t="s">
        <v>603</v>
      </c>
      <c r="E732" s="751">
        <v>50113013</v>
      </c>
      <c r="F732" s="750" t="s">
        <v>824</v>
      </c>
      <c r="G732" s="749" t="s">
        <v>609</v>
      </c>
      <c r="H732" s="749">
        <v>117170</v>
      </c>
      <c r="I732" s="749">
        <v>17170</v>
      </c>
      <c r="J732" s="749" t="s">
        <v>1491</v>
      </c>
      <c r="K732" s="749" t="s">
        <v>1492</v>
      </c>
      <c r="L732" s="752">
        <v>72.930000000000007</v>
      </c>
      <c r="M732" s="752">
        <v>3</v>
      </c>
      <c r="N732" s="753">
        <v>218.79000000000002</v>
      </c>
    </row>
    <row r="733" spans="1:14" ht="14.4" customHeight="1" x14ac:dyDescent="0.3">
      <c r="A733" s="747" t="s">
        <v>575</v>
      </c>
      <c r="B733" s="748" t="s">
        <v>576</v>
      </c>
      <c r="C733" s="749" t="s">
        <v>602</v>
      </c>
      <c r="D733" s="750" t="s">
        <v>603</v>
      </c>
      <c r="E733" s="751">
        <v>50113013</v>
      </c>
      <c r="F733" s="750" t="s">
        <v>824</v>
      </c>
      <c r="G733" s="749" t="s">
        <v>630</v>
      </c>
      <c r="H733" s="749">
        <v>111706</v>
      </c>
      <c r="I733" s="749">
        <v>11706</v>
      </c>
      <c r="J733" s="749" t="s">
        <v>636</v>
      </c>
      <c r="K733" s="749" t="s">
        <v>1493</v>
      </c>
      <c r="L733" s="752">
        <v>232.00888888888881</v>
      </c>
      <c r="M733" s="752">
        <v>27</v>
      </c>
      <c r="N733" s="753">
        <v>6264.239999999998</v>
      </c>
    </row>
    <row r="734" spans="1:14" ht="14.4" customHeight="1" x14ac:dyDescent="0.3">
      <c r="A734" s="747" t="s">
        <v>575</v>
      </c>
      <c r="B734" s="748" t="s">
        <v>576</v>
      </c>
      <c r="C734" s="749" t="s">
        <v>602</v>
      </c>
      <c r="D734" s="750" t="s">
        <v>603</v>
      </c>
      <c r="E734" s="751">
        <v>50113013</v>
      </c>
      <c r="F734" s="750" t="s">
        <v>824</v>
      </c>
      <c r="G734" s="749" t="s">
        <v>577</v>
      </c>
      <c r="H734" s="749">
        <v>203855</v>
      </c>
      <c r="I734" s="749">
        <v>203855</v>
      </c>
      <c r="J734" s="749" t="s">
        <v>833</v>
      </c>
      <c r="K734" s="749" t="s">
        <v>834</v>
      </c>
      <c r="L734" s="752">
        <v>316.02999999999997</v>
      </c>
      <c r="M734" s="752">
        <v>17</v>
      </c>
      <c r="N734" s="753">
        <v>5372.5099999999993</v>
      </c>
    </row>
    <row r="735" spans="1:14" ht="14.4" customHeight="1" x14ac:dyDescent="0.3">
      <c r="A735" s="747" t="s">
        <v>575</v>
      </c>
      <c r="B735" s="748" t="s">
        <v>576</v>
      </c>
      <c r="C735" s="749" t="s">
        <v>602</v>
      </c>
      <c r="D735" s="750" t="s">
        <v>603</v>
      </c>
      <c r="E735" s="751">
        <v>50113013</v>
      </c>
      <c r="F735" s="750" t="s">
        <v>824</v>
      </c>
      <c r="G735" s="749" t="s">
        <v>609</v>
      </c>
      <c r="H735" s="749">
        <v>131654</v>
      </c>
      <c r="I735" s="749">
        <v>131654</v>
      </c>
      <c r="J735" s="749" t="s">
        <v>835</v>
      </c>
      <c r="K735" s="749" t="s">
        <v>836</v>
      </c>
      <c r="L735" s="752">
        <v>264</v>
      </c>
      <c r="M735" s="752">
        <v>4</v>
      </c>
      <c r="N735" s="753">
        <v>1056</v>
      </c>
    </row>
    <row r="736" spans="1:14" ht="14.4" customHeight="1" x14ac:dyDescent="0.3">
      <c r="A736" s="747" t="s">
        <v>575</v>
      </c>
      <c r="B736" s="748" t="s">
        <v>576</v>
      </c>
      <c r="C736" s="749" t="s">
        <v>602</v>
      </c>
      <c r="D736" s="750" t="s">
        <v>603</v>
      </c>
      <c r="E736" s="751">
        <v>50113013</v>
      </c>
      <c r="F736" s="750" t="s">
        <v>824</v>
      </c>
      <c r="G736" s="749" t="s">
        <v>609</v>
      </c>
      <c r="H736" s="749">
        <v>131656</v>
      </c>
      <c r="I736" s="749">
        <v>131656</v>
      </c>
      <c r="J736" s="749" t="s">
        <v>1494</v>
      </c>
      <c r="K736" s="749" t="s">
        <v>1495</v>
      </c>
      <c r="L736" s="752">
        <v>517</v>
      </c>
      <c r="M736" s="752">
        <v>6</v>
      </c>
      <c r="N736" s="753">
        <v>3102</v>
      </c>
    </row>
    <row r="737" spans="1:14" ht="14.4" customHeight="1" x14ac:dyDescent="0.3">
      <c r="A737" s="747" t="s">
        <v>575</v>
      </c>
      <c r="B737" s="748" t="s">
        <v>576</v>
      </c>
      <c r="C737" s="749" t="s">
        <v>602</v>
      </c>
      <c r="D737" s="750" t="s">
        <v>603</v>
      </c>
      <c r="E737" s="751">
        <v>50113013</v>
      </c>
      <c r="F737" s="750" t="s">
        <v>824</v>
      </c>
      <c r="G737" s="749" t="s">
        <v>609</v>
      </c>
      <c r="H737" s="749">
        <v>151458</v>
      </c>
      <c r="I737" s="749">
        <v>151458</v>
      </c>
      <c r="J737" s="749" t="s">
        <v>837</v>
      </c>
      <c r="K737" s="749" t="s">
        <v>838</v>
      </c>
      <c r="L737" s="752">
        <v>217.79999999999998</v>
      </c>
      <c r="M737" s="752">
        <v>18.300000000000008</v>
      </c>
      <c r="N737" s="753">
        <v>3985.7400000000016</v>
      </c>
    </row>
    <row r="738" spans="1:14" ht="14.4" customHeight="1" x14ac:dyDescent="0.3">
      <c r="A738" s="747" t="s">
        <v>575</v>
      </c>
      <c r="B738" s="748" t="s">
        <v>576</v>
      </c>
      <c r="C738" s="749" t="s">
        <v>602</v>
      </c>
      <c r="D738" s="750" t="s">
        <v>603</v>
      </c>
      <c r="E738" s="751">
        <v>50113013</v>
      </c>
      <c r="F738" s="750" t="s">
        <v>824</v>
      </c>
      <c r="G738" s="749" t="s">
        <v>609</v>
      </c>
      <c r="H738" s="749">
        <v>151460</v>
      </c>
      <c r="I738" s="749">
        <v>151460</v>
      </c>
      <c r="J738" s="749" t="s">
        <v>839</v>
      </c>
      <c r="K738" s="749" t="s">
        <v>840</v>
      </c>
      <c r="L738" s="752">
        <v>156.75</v>
      </c>
      <c r="M738" s="752">
        <v>0.3</v>
      </c>
      <c r="N738" s="753">
        <v>47.024999999999999</v>
      </c>
    </row>
    <row r="739" spans="1:14" ht="14.4" customHeight="1" x14ac:dyDescent="0.3">
      <c r="A739" s="747" t="s">
        <v>575</v>
      </c>
      <c r="B739" s="748" t="s">
        <v>576</v>
      </c>
      <c r="C739" s="749" t="s">
        <v>602</v>
      </c>
      <c r="D739" s="750" t="s">
        <v>603</v>
      </c>
      <c r="E739" s="751">
        <v>50113013</v>
      </c>
      <c r="F739" s="750" t="s">
        <v>824</v>
      </c>
      <c r="G739" s="749" t="s">
        <v>609</v>
      </c>
      <c r="H739" s="749">
        <v>115653</v>
      </c>
      <c r="I739" s="749">
        <v>15653</v>
      </c>
      <c r="J739" s="749" t="s">
        <v>1496</v>
      </c>
      <c r="K739" s="749" t="s">
        <v>863</v>
      </c>
      <c r="L739" s="752">
        <v>37.57</v>
      </c>
      <c r="M739" s="752">
        <v>1</v>
      </c>
      <c r="N739" s="753">
        <v>37.57</v>
      </c>
    </row>
    <row r="740" spans="1:14" ht="14.4" customHeight="1" x14ac:dyDescent="0.3">
      <c r="A740" s="747" t="s">
        <v>575</v>
      </c>
      <c r="B740" s="748" t="s">
        <v>576</v>
      </c>
      <c r="C740" s="749" t="s">
        <v>602</v>
      </c>
      <c r="D740" s="750" t="s">
        <v>603</v>
      </c>
      <c r="E740" s="751">
        <v>50113013</v>
      </c>
      <c r="F740" s="750" t="s">
        <v>824</v>
      </c>
      <c r="G740" s="749" t="s">
        <v>609</v>
      </c>
      <c r="H740" s="749">
        <v>115658</v>
      </c>
      <c r="I740" s="749">
        <v>15658</v>
      </c>
      <c r="J740" s="749" t="s">
        <v>1497</v>
      </c>
      <c r="K740" s="749" t="s">
        <v>1096</v>
      </c>
      <c r="L740" s="752">
        <v>58.720000000000013</v>
      </c>
      <c r="M740" s="752">
        <v>2</v>
      </c>
      <c r="N740" s="753">
        <v>117.44000000000003</v>
      </c>
    </row>
    <row r="741" spans="1:14" ht="14.4" customHeight="1" x14ac:dyDescent="0.3">
      <c r="A741" s="747" t="s">
        <v>575</v>
      </c>
      <c r="B741" s="748" t="s">
        <v>576</v>
      </c>
      <c r="C741" s="749" t="s">
        <v>602</v>
      </c>
      <c r="D741" s="750" t="s">
        <v>603</v>
      </c>
      <c r="E741" s="751">
        <v>50113013</v>
      </c>
      <c r="F741" s="750" t="s">
        <v>824</v>
      </c>
      <c r="G741" s="749" t="s">
        <v>609</v>
      </c>
      <c r="H741" s="749">
        <v>162180</v>
      </c>
      <c r="I741" s="749">
        <v>162180</v>
      </c>
      <c r="J741" s="749" t="s">
        <v>1498</v>
      </c>
      <c r="K741" s="749" t="s">
        <v>1499</v>
      </c>
      <c r="L741" s="752">
        <v>152.9</v>
      </c>
      <c r="M741" s="752">
        <v>2</v>
      </c>
      <c r="N741" s="753">
        <v>305.8</v>
      </c>
    </row>
    <row r="742" spans="1:14" ht="14.4" customHeight="1" x14ac:dyDescent="0.3">
      <c r="A742" s="747" t="s">
        <v>575</v>
      </c>
      <c r="B742" s="748" t="s">
        <v>576</v>
      </c>
      <c r="C742" s="749" t="s">
        <v>602</v>
      </c>
      <c r="D742" s="750" t="s">
        <v>603</v>
      </c>
      <c r="E742" s="751">
        <v>50113013</v>
      </c>
      <c r="F742" s="750" t="s">
        <v>824</v>
      </c>
      <c r="G742" s="749" t="s">
        <v>609</v>
      </c>
      <c r="H742" s="749">
        <v>162187</v>
      </c>
      <c r="I742" s="749">
        <v>162187</v>
      </c>
      <c r="J742" s="749" t="s">
        <v>1500</v>
      </c>
      <c r="K742" s="749" t="s">
        <v>1501</v>
      </c>
      <c r="L742" s="752">
        <v>286</v>
      </c>
      <c r="M742" s="752">
        <v>1</v>
      </c>
      <c r="N742" s="753">
        <v>286</v>
      </c>
    </row>
    <row r="743" spans="1:14" ht="14.4" customHeight="1" x14ac:dyDescent="0.3">
      <c r="A743" s="747" t="s">
        <v>575</v>
      </c>
      <c r="B743" s="748" t="s">
        <v>576</v>
      </c>
      <c r="C743" s="749" t="s">
        <v>602</v>
      </c>
      <c r="D743" s="750" t="s">
        <v>603</v>
      </c>
      <c r="E743" s="751">
        <v>50113013</v>
      </c>
      <c r="F743" s="750" t="s">
        <v>824</v>
      </c>
      <c r="G743" s="749" t="s">
        <v>630</v>
      </c>
      <c r="H743" s="749">
        <v>849655</v>
      </c>
      <c r="I743" s="749">
        <v>129836</v>
      </c>
      <c r="J743" s="749" t="s">
        <v>841</v>
      </c>
      <c r="K743" s="749" t="s">
        <v>842</v>
      </c>
      <c r="L743" s="752">
        <v>263.47131782945735</v>
      </c>
      <c r="M743" s="752">
        <v>12.9</v>
      </c>
      <c r="N743" s="753">
        <v>3398.7799999999997</v>
      </c>
    </row>
    <row r="744" spans="1:14" ht="14.4" customHeight="1" x14ac:dyDescent="0.3">
      <c r="A744" s="747" t="s">
        <v>575</v>
      </c>
      <c r="B744" s="748" t="s">
        <v>576</v>
      </c>
      <c r="C744" s="749" t="s">
        <v>602</v>
      </c>
      <c r="D744" s="750" t="s">
        <v>603</v>
      </c>
      <c r="E744" s="751">
        <v>50113013</v>
      </c>
      <c r="F744" s="750" t="s">
        <v>824</v>
      </c>
      <c r="G744" s="749" t="s">
        <v>630</v>
      </c>
      <c r="H744" s="749">
        <v>849887</v>
      </c>
      <c r="I744" s="749">
        <v>129834</v>
      </c>
      <c r="J744" s="749" t="s">
        <v>843</v>
      </c>
      <c r="K744" s="749" t="s">
        <v>577</v>
      </c>
      <c r="L744" s="752">
        <v>154.57894736842104</v>
      </c>
      <c r="M744" s="752">
        <v>7.6</v>
      </c>
      <c r="N744" s="753">
        <v>1174.8</v>
      </c>
    </row>
    <row r="745" spans="1:14" ht="14.4" customHeight="1" x14ac:dyDescent="0.3">
      <c r="A745" s="747" t="s">
        <v>575</v>
      </c>
      <c r="B745" s="748" t="s">
        <v>576</v>
      </c>
      <c r="C745" s="749" t="s">
        <v>602</v>
      </c>
      <c r="D745" s="750" t="s">
        <v>603</v>
      </c>
      <c r="E745" s="751">
        <v>50113013</v>
      </c>
      <c r="F745" s="750" t="s">
        <v>824</v>
      </c>
      <c r="G745" s="749" t="s">
        <v>609</v>
      </c>
      <c r="H745" s="749">
        <v>218400</v>
      </c>
      <c r="I745" s="749">
        <v>218400</v>
      </c>
      <c r="J745" s="749" t="s">
        <v>1502</v>
      </c>
      <c r="K745" s="749" t="s">
        <v>1503</v>
      </c>
      <c r="L745" s="752">
        <v>605.31500000000005</v>
      </c>
      <c r="M745" s="752">
        <v>2</v>
      </c>
      <c r="N745" s="753">
        <v>1210.6300000000001</v>
      </c>
    </row>
    <row r="746" spans="1:14" ht="14.4" customHeight="1" x14ac:dyDescent="0.3">
      <c r="A746" s="747" t="s">
        <v>575</v>
      </c>
      <c r="B746" s="748" t="s">
        <v>576</v>
      </c>
      <c r="C746" s="749" t="s">
        <v>602</v>
      </c>
      <c r="D746" s="750" t="s">
        <v>603</v>
      </c>
      <c r="E746" s="751">
        <v>50113013</v>
      </c>
      <c r="F746" s="750" t="s">
        <v>824</v>
      </c>
      <c r="G746" s="749" t="s">
        <v>609</v>
      </c>
      <c r="H746" s="749">
        <v>120605</v>
      </c>
      <c r="I746" s="749">
        <v>20605</v>
      </c>
      <c r="J746" s="749" t="s">
        <v>1504</v>
      </c>
      <c r="K746" s="749" t="s">
        <v>1505</v>
      </c>
      <c r="L746" s="752">
        <v>606.51599999999985</v>
      </c>
      <c r="M746" s="752">
        <v>20</v>
      </c>
      <c r="N746" s="753">
        <v>12130.319999999996</v>
      </c>
    </row>
    <row r="747" spans="1:14" ht="14.4" customHeight="1" x14ac:dyDescent="0.3">
      <c r="A747" s="747" t="s">
        <v>575</v>
      </c>
      <c r="B747" s="748" t="s">
        <v>576</v>
      </c>
      <c r="C747" s="749" t="s">
        <v>602</v>
      </c>
      <c r="D747" s="750" t="s">
        <v>603</v>
      </c>
      <c r="E747" s="751">
        <v>50113013</v>
      </c>
      <c r="F747" s="750" t="s">
        <v>824</v>
      </c>
      <c r="G747" s="749" t="s">
        <v>609</v>
      </c>
      <c r="H747" s="749">
        <v>197654</v>
      </c>
      <c r="I747" s="749">
        <v>97654</v>
      </c>
      <c r="J747" s="749" t="s">
        <v>1506</v>
      </c>
      <c r="K747" s="749" t="s">
        <v>1507</v>
      </c>
      <c r="L747" s="752">
        <v>34.799999999999997</v>
      </c>
      <c r="M747" s="752">
        <v>1</v>
      </c>
      <c r="N747" s="753">
        <v>34.799999999999997</v>
      </c>
    </row>
    <row r="748" spans="1:14" ht="14.4" customHeight="1" x14ac:dyDescent="0.3">
      <c r="A748" s="747" t="s">
        <v>575</v>
      </c>
      <c r="B748" s="748" t="s">
        <v>576</v>
      </c>
      <c r="C748" s="749" t="s">
        <v>602</v>
      </c>
      <c r="D748" s="750" t="s">
        <v>603</v>
      </c>
      <c r="E748" s="751">
        <v>50113013</v>
      </c>
      <c r="F748" s="750" t="s">
        <v>824</v>
      </c>
      <c r="G748" s="749" t="s">
        <v>609</v>
      </c>
      <c r="H748" s="749">
        <v>102427</v>
      </c>
      <c r="I748" s="749">
        <v>2427</v>
      </c>
      <c r="J748" s="749" t="s">
        <v>1508</v>
      </c>
      <c r="K748" s="749" t="s">
        <v>1509</v>
      </c>
      <c r="L748" s="752">
        <v>25.45</v>
      </c>
      <c r="M748" s="752">
        <v>1</v>
      </c>
      <c r="N748" s="753">
        <v>25.45</v>
      </c>
    </row>
    <row r="749" spans="1:14" ht="14.4" customHeight="1" x14ac:dyDescent="0.3">
      <c r="A749" s="747" t="s">
        <v>575</v>
      </c>
      <c r="B749" s="748" t="s">
        <v>576</v>
      </c>
      <c r="C749" s="749" t="s">
        <v>602</v>
      </c>
      <c r="D749" s="750" t="s">
        <v>603</v>
      </c>
      <c r="E749" s="751">
        <v>50113013</v>
      </c>
      <c r="F749" s="750" t="s">
        <v>824</v>
      </c>
      <c r="G749" s="749" t="s">
        <v>609</v>
      </c>
      <c r="H749" s="749">
        <v>101066</v>
      </c>
      <c r="I749" s="749">
        <v>1066</v>
      </c>
      <c r="J749" s="749" t="s">
        <v>846</v>
      </c>
      <c r="K749" s="749" t="s">
        <v>847</v>
      </c>
      <c r="L749" s="752">
        <v>50.846896551724143</v>
      </c>
      <c r="M749" s="752">
        <v>29</v>
      </c>
      <c r="N749" s="753">
        <v>1474.5600000000002</v>
      </c>
    </row>
    <row r="750" spans="1:14" ht="14.4" customHeight="1" x14ac:dyDescent="0.3">
      <c r="A750" s="747" t="s">
        <v>575</v>
      </c>
      <c r="B750" s="748" t="s">
        <v>576</v>
      </c>
      <c r="C750" s="749" t="s">
        <v>602</v>
      </c>
      <c r="D750" s="750" t="s">
        <v>603</v>
      </c>
      <c r="E750" s="751">
        <v>50113013</v>
      </c>
      <c r="F750" s="750" t="s">
        <v>824</v>
      </c>
      <c r="G750" s="749" t="s">
        <v>609</v>
      </c>
      <c r="H750" s="749">
        <v>148261</v>
      </c>
      <c r="I750" s="749">
        <v>48261</v>
      </c>
      <c r="J750" s="749" t="s">
        <v>846</v>
      </c>
      <c r="K750" s="749" t="s">
        <v>1510</v>
      </c>
      <c r="L750" s="752">
        <v>48.25</v>
      </c>
      <c r="M750" s="752">
        <v>1</v>
      </c>
      <c r="N750" s="753">
        <v>48.25</v>
      </c>
    </row>
    <row r="751" spans="1:14" ht="14.4" customHeight="1" x14ac:dyDescent="0.3">
      <c r="A751" s="747" t="s">
        <v>575</v>
      </c>
      <c r="B751" s="748" t="s">
        <v>576</v>
      </c>
      <c r="C751" s="749" t="s">
        <v>602</v>
      </c>
      <c r="D751" s="750" t="s">
        <v>603</v>
      </c>
      <c r="E751" s="751">
        <v>50113013</v>
      </c>
      <c r="F751" s="750" t="s">
        <v>824</v>
      </c>
      <c r="G751" s="749" t="s">
        <v>609</v>
      </c>
      <c r="H751" s="749">
        <v>148262</v>
      </c>
      <c r="I751" s="749">
        <v>48262</v>
      </c>
      <c r="J751" s="749" t="s">
        <v>846</v>
      </c>
      <c r="K751" s="749" t="s">
        <v>848</v>
      </c>
      <c r="L751" s="752">
        <v>37.990003542750721</v>
      </c>
      <c r="M751" s="752">
        <v>13</v>
      </c>
      <c r="N751" s="753">
        <v>493.87004605575936</v>
      </c>
    </row>
    <row r="752" spans="1:14" ht="14.4" customHeight="1" x14ac:dyDescent="0.3">
      <c r="A752" s="747" t="s">
        <v>575</v>
      </c>
      <c r="B752" s="748" t="s">
        <v>576</v>
      </c>
      <c r="C752" s="749" t="s">
        <v>602</v>
      </c>
      <c r="D752" s="750" t="s">
        <v>603</v>
      </c>
      <c r="E752" s="751">
        <v>50113013</v>
      </c>
      <c r="F752" s="750" t="s">
        <v>824</v>
      </c>
      <c r="G752" s="749" t="s">
        <v>609</v>
      </c>
      <c r="H752" s="749">
        <v>183973</v>
      </c>
      <c r="I752" s="749">
        <v>83973</v>
      </c>
      <c r="J752" s="749" t="s">
        <v>1511</v>
      </c>
      <c r="K752" s="749" t="s">
        <v>1512</v>
      </c>
      <c r="L752" s="752">
        <v>111.8</v>
      </c>
      <c r="M752" s="752">
        <v>1</v>
      </c>
      <c r="N752" s="753">
        <v>111.8</v>
      </c>
    </row>
    <row r="753" spans="1:14" ht="14.4" customHeight="1" x14ac:dyDescent="0.3">
      <c r="A753" s="747" t="s">
        <v>575</v>
      </c>
      <c r="B753" s="748" t="s">
        <v>576</v>
      </c>
      <c r="C753" s="749" t="s">
        <v>602</v>
      </c>
      <c r="D753" s="750" t="s">
        <v>603</v>
      </c>
      <c r="E753" s="751">
        <v>50113013</v>
      </c>
      <c r="F753" s="750" t="s">
        <v>824</v>
      </c>
      <c r="G753" s="749" t="s">
        <v>609</v>
      </c>
      <c r="H753" s="749">
        <v>847476</v>
      </c>
      <c r="I753" s="749">
        <v>112782</v>
      </c>
      <c r="J753" s="749" t="s">
        <v>849</v>
      </c>
      <c r="K753" s="749" t="s">
        <v>850</v>
      </c>
      <c r="L753" s="752">
        <v>654.78353539823001</v>
      </c>
      <c r="M753" s="752">
        <v>5.6499999999999995</v>
      </c>
      <c r="N753" s="753">
        <v>3699.5269749999993</v>
      </c>
    </row>
    <row r="754" spans="1:14" ht="14.4" customHeight="1" x14ac:dyDescent="0.3">
      <c r="A754" s="747" t="s">
        <v>575</v>
      </c>
      <c r="B754" s="748" t="s">
        <v>576</v>
      </c>
      <c r="C754" s="749" t="s">
        <v>602</v>
      </c>
      <c r="D754" s="750" t="s">
        <v>603</v>
      </c>
      <c r="E754" s="751">
        <v>50113013</v>
      </c>
      <c r="F754" s="750" t="s">
        <v>824</v>
      </c>
      <c r="G754" s="749" t="s">
        <v>609</v>
      </c>
      <c r="H754" s="749">
        <v>96414</v>
      </c>
      <c r="I754" s="749">
        <v>96414</v>
      </c>
      <c r="J754" s="749" t="s">
        <v>1081</v>
      </c>
      <c r="K754" s="749" t="s">
        <v>1082</v>
      </c>
      <c r="L754" s="752">
        <v>57.989999999999995</v>
      </c>
      <c r="M754" s="752">
        <v>2</v>
      </c>
      <c r="N754" s="753">
        <v>115.97999999999999</v>
      </c>
    </row>
    <row r="755" spans="1:14" ht="14.4" customHeight="1" x14ac:dyDescent="0.3">
      <c r="A755" s="747" t="s">
        <v>575</v>
      </c>
      <c r="B755" s="748" t="s">
        <v>576</v>
      </c>
      <c r="C755" s="749" t="s">
        <v>602</v>
      </c>
      <c r="D755" s="750" t="s">
        <v>603</v>
      </c>
      <c r="E755" s="751">
        <v>50113013</v>
      </c>
      <c r="F755" s="750" t="s">
        <v>824</v>
      </c>
      <c r="G755" s="749" t="s">
        <v>609</v>
      </c>
      <c r="H755" s="749">
        <v>216199</v>
      </c>
      <c r="I755" s="749">
        <v>216199</v>
      </c>
      <c r="J755" s="749" t="s">
        <v>1083</v>
      </c>
      <c r="K755" s="749" t="s">
        <v>1084</v>
      </c>
      <c r="L755" s="752">
        <v>99.910000000000011</v>
      </c>
      <c r="M755" s="752">
        <v>3</v>
      </c>
      <c r="N755" s="753">
        <v>299.73</v>
      </c>
    </row>
    <row r="756" spans="1:14" ht="14.4" customHeight="1" x14ac:dyDescent="0.3">
      <c r="A756" s="747" t="s">
        <v>575</v>
      </c>
      <c r="B756" s="748" t="s">
        <v>576</v>
      </c>
      <c r="C756" s="749" t="s">
        <v>602</v>
      </c>
      <c r="D756" s="750" t="s">
        <v>603</v>
      </c>
      <c r="E756" s="751">
        <v>50113013</v>
      </c>
      <c r="F756" s="750" t="s">
        <v>824</v>
      </c>
      <c r="G756" s="749" t="s">
        <v>609</v>
      </c>
      <c r="H756" s="749">
        <v>216183</v>
      </c>
      <c r="I756" s="749">
        <v>216183</v>
      </c>
      <c r="J756" s="749" t="s">
        <v>1085</v>
      </c>
      <c r="K756" s="749" t="s">
        <v>1086</v>
      </c>
      <c r="L756" s="752">
        <v>251.15999999999997</v>
      </c>
      <c r="M756" s="752">
        <v>60</v>
      </c>
      <c r="N756" s="753">
        <v>15069.599999999999</v>
      </c>
    </row>
    <row r="757" spans="1:14" ht="14.4" customHeight="1" x14ac:dyDescent="0.3">
      <c r="A757" s="747" t="s">
        <v>575</v>
      </c>
      <c r="B757" s="748" t="s">
        <v>576</v>
      </c>
      <c r="C757" s="749" t="s">
        <v>602</v>
      </c>
      <c r="D757" s="750" t="s">
        <v>603</v>
      </c>
      <c r="E757" s="751">
        <v>50113013</v>
      </c>
      <c r="F757" s="750" t="s">
        <v>824</v>
      </c>
      <c r="G757" s="749" t="s">
        <v>609</v>
      </c>
      <c r="H757" s="749">
        <v>145671</v>
      </c>
      <c r="I757" s="749">
        <v>145671</v>
      </c>
      <c r="J757" s="749" t="s">
        <v>1513</v>
      </c>
      <c r="K757" s="749" t="s">
        <v>1514</v>
      </c>
      <c r="L757" s="752">
        <v>2362.77</v>
      </c>
      <c r="M757" s="752">
        <v>1</v>
      </c>
      <c r="N757" s="753">
        <v>2362.77</v>
      </c>
    </row>
    <row r="758" spans="1:14" ht="14.4" customHeight="1" x14ac:dyDescent="0.3">
      <c r="A758" s="747" t="s">
        <v>575</v>
      </c>
      <c r="B758" s="748" t="s">
        <v>576</v>
      </c>
      <c r="C758" s="749" t="s">
        <v>602</v>
      </c>
      <c r="D758" s="750" t="s">
        <v>603</v>
      </c>
      <c r="E758" s="751">
        <v>50113013</v>
      </c>
      <c r="F758" s="750" t="s">
        <v>824</v>
      </c>
      <c r="G758" s="749" t="s">
        <v>609</v>
      </c>
      <c r="H758" s="749">
        <v>141146</v>
      </c>
      <c r="I758" s="749">
        <v>41146</v>
      </c>
      <c r="J758" s="749" t="s">
        <v>1515</v>
      </c>
      <c r="K758" s="749" t="s">
        <v>1516</v>
      </c>
      <c r="L758" s="752">
        <v>183.01000000000002</v>
      </c>
      <c r="M758" s="752">
        <v>1</v>
      </c>
      <c r="N758" s="753">
        <v>183.01000000000002</v>
      </c>
    </row>
    <row r="759" spans="1:14" ht="14.4" customHeight="1" x14ac:dyDescent="0.3">
      <c r="A759" s="747" t="s">
        <v>575</v>
      </c>
      <c r="B759" s="748" t="s">
        <v>576</v>
      </c>
      <c r="C759" s="749" t="s">
        <v>602</v>
      </c>
      <c r="D759" s="750" t="s">
        <v>603</v>
      </c>
      <c r="E759" s="751">
        <v>50113013</v>
      </c>
      <c r="F759" s="750" t="s">
        <v>824</v>
      </c>
      <c r="G759" s="749" t="s">
        <v>630</v>
      </c>
      <c r="H759" s="749">
        <v>197000</v>
      </c>
      <c r="I759" s="749">
        <v>97000</v>
      </c>
      <c r="J759" s="749" t="s">
        <v>1089</v>
      </c>
      <c r="K759" s="749" t="s">
        <v>1090</v>
      </c>
      <c r="L759" s="752">
        <v>24.173642857142855</v>
      </c>
      <c r="M759" s="752">
        <v>280</v>
      </c>
      <c r="N759" s="753">
        <v>6768.62</v>
      </c>
    </row>
    <row r="760" spans="1:14" ht="14.4" customHeight="1" x14ac:dyDescent="0.3">
      <c r="A760" s="747" t="s">
        <v>575</v>
      </c>
      <c r="B760" s="748" t="s">
        <v>576</v>
      </c>
      <c r="C760" s="749" t="s">
        <v>602</v>
      </c>
      <c r="D760" s="750" t="s">
        <v>603</v>
      </c>
      <c r="E760" s="751">
        <v>50113013</v>
      </c>
      <c r="F760" s="750" t="s">
        <v>824</v>
      </c>
      <c r="G760" s="749" t="s">
        <v>609</v>
      </c>
      <c r="H760" s="749">
        <v>207636</v>
      </c>
      <c r="I760" s="749">
        <v>207636</v>
      </c>
      <c r="J760" s="749" t="s">
        <v>1517</v>
      </c>
      <c r="K760" s="749" t="s">
        <v>1518</v>
      </c>
      <c r="L760" s="752">
        <v>2737.68</v>
      </c>
      <c r="M760" s="752">
        <v>0.65</v>
      </c>
      <c r="N760" s="753">
        <v>1779.492</v>
      </c>
    </row>
    <row r="761" spans="1:14" ht="14.4" customHeight="1" x14ac:dyDescent="0.3">
      <c r="A761" s="747" t="s">
        <v>575</v>
      </c>
      <c r="B761" s="748" t="s">
        <v>576</v>
      </c>
      <c r="C761" s="749" t="s">
        <v>602</v>
      </c>
      <c r="D761" s="750" t="s">
        <v>603</v>
      </c>
      <c r="E761" s="751">
        <v>50113013</v>
      </c>
      <c r="F761" s="750" t="s">
        <v>824</v>
      </c>
      <c r="G761" s="749" t="s">
        <v>609</v>
      </c>
      <c r="H761" s="749">
        <v>101076</v>
      </c>
      <c r="I761" s="749">
        <v>1076</v>
      </c>
      <c r="J761" s="749" t="s">
        <v>1519</v>
      </c>
      <c r="K761" s="749" t="s">
        <v>767</v>
      </c>
      <c r="L761" s="752">
        <v>78.7</v>
      </c>
      <c r="M761" s="752">
        <v>8</v>
      </c>
      <c r="N761" s="753">
        <v>629.6</v>
      </c>
    </row>
    <row r="762" spans="1:14" ht="14.4" customHeight="1" x14ac:dyDescent="0.3">
      <c r="A762" s="747" t="s">
        <v>575</v>
      </c>
      <c r="B762" s="748" t="s">
        <v>576</v>
      </c>
      <c r="C762" s="749" t="s">
        <v>602</v>
      </c>
      <c r="D762" s="750" t="s">
        <v>603</v>
      </c>
      <c r="E762" s="751">
        <v>50113013</v>
      </c>
      <c r="F762" s="750" t="s">
        <v>824</v>
      </c>
      <c r="G762" s="749" t="s">
        <v>630</v>
      </c>
      <c r="H762" s="749">
        <v>113453</v>
      </c>
      <c r="I762" s="749">
        <v>113453</v>
      </c>
      <c r="J762" s="749" t="s">
        <v>851</v>
      </c>
      <c r="K762" s="749" t="s">
        <v>852</v>
      </c>
      <c r="L762" s="752">
        <v>460.15199999999999</v>
      </c>
      <c r="M762" s="752">
        <v>25</v>
      </c>
      <c r="N762" s="753">
        <v>11503.8</v>
      </c>
    </row>
    <row r="763" spans="1:14" ht="14.4" customHeight="1" x14ac:dyDescent="0.3">
      <c r="A763" s="747" t="s">
        <v>575</v>
      </c>
      <c r="B763" s="748" t="s">
        <v>576</v>
      </c>
      <c r="C763" s="749" t="s">
        <v>602</v>
      </c>
      <c r="D763" s="750" t="s">
        <v>603</v>
      </c>
      <c r="E763" s="751">
        <v>50113013</v>
      </c>
      <c r="F763" s="750" t="s">
        <v>824</v>
      </c>
      <c r="G763" s="749" t="s">
        <v>577</v>
      </c>
      <c r="H763" s="749">
        <v>201030</v>
      </c>
      <c r="I763" s="749">
        <v>201030</v>
      </c>
      <c r="J763" s="749" t="s">
        <v>853</v>
      </c>
      <c r="K763" s="749" t="s">
        <v>854</v>
      </c>
      <c r="L763" s="752">
        <v>26.610000000000003</v>
      </c>
      <c r="M763" s="752">
        <v>210</v>
      </c>
      <c r="N763" s="753">
        <v>5588.1</v>
      </c>
    </row>
    <row r="764" spans="1:14" ht="14.4" customHeight="1" x14ac:dyDescent="0.3">
      <c r="A764" s="747" t="s">
        <v>575</v>
      </c>
      <c r="B764" s="748" t="s">
        <v>576</v>
      </c>
      <c r="C764" s="749" t="s">
        <v>602</v>
      </c>
      <c r="D764" s="750" t="s">
        <v>603</v>
      </c>
      <c r="E764" s="751">
        <v>50113013</v>
      </c>
      <c r="F764" s="750" t="s">
        <v>824</v>
      </c>
      <c r="G764" s="749" t="s">
        <v>630</v>
      </c>
      <c r="H764" s="749">
        <v>126127</v>
      </c>
      <c r="I764" s="749">
        <v>26127</v>
      </c>
      <c r="J764" s="749" t="s">
        <v>1520</v>
      </c>
      <c r="K764" s="749" t="s">
        <v>1521</v>
      </c>
      <c r="L764" s="752">
        <v>12412.950032820039</v>
      </c>
      <c r="M764" s="752">
        <v>8</v>
      </c>
      <c r="N764" s="753">
        <v>99303.600262560314</v>
      </c>
    </row>
    <row r="765" spans="1:14" ht="14.4" customHeight="1" x14ac:dyDescent="0.3">
      <c r="A765" s="747" t="s">
        <v>575</v>
      </c>
      <c r="B765" s="748" t="s">
        <v>576</v>
      </c>
      <c r="C765" s="749" t="s">
        <v>602</v>
      </c>
      <c r="D765" s="750" t="s">
        <v>603</v>
      </c>
      <c r="E765" s="751">
        <v>50113013</v>
      </c>
      <c r="F765" s="750" t="s">
        <v>824</v>
      </c>
      <c r="G765" s="749" t="s">
        <v>609</v>
      </c>
      <c r="H765" s="749">
        <v>116600</v>
      </c>
      <c r="I765" s="749">
        <v>16600</v>
      </c>
      <c r="J765" s="749" t="s">
        <v>855</v>
      </c>
      <c r="K765" s="749" t="s">
        <v>856</v>
      </c>
      <c r="L765" s="752">
        <v>23.568674940751539</v>
      </c>
      <c r="M765" s="752">
        <v>353</v>
      </c>
      <c r="N765" s="753">
        <v>8319.7422540852931</v>
      </c>
    </row>
    <row r="766" spans="1:14" ht="14.4" customHeight="1" x14ac:dyDescent="0.3">
      <c r="A766" s="747" t="s">
        <v>575</v>
      </c>
      <c r="B766" s="748" t="s">
        <v>576</v>
      </c>
      <c r="C766" s="749" t="s">
        <v>602</v>
      </c>
      <c r="D766" s="750" t="s">
        <v>603</v>
      </c>
      <c r="E766" s="751">
        <v>50113013</v>
      </c>
      <c r="F766" s="750" t="s">
        <v>824</v>
      </c>
      <c r="G766" s="749" t="s">
        <v>630</v>
      </c>
      <c r="H766" s="749">
        <v>166269</v>
      </c>
      <c r="I766" s="749">
        <v>166269</v>
      </c>
      <c r="J766" s="749" t="s">
        <v>1093</v>
      </c>
      <c r="K766" s="749" t="s">
        <v>1094</v>
      </c>
      <c r="L766" s="752">
        <v>54.49</v>
      </c>
      <c r="M766" s="752">
        <v>6</v>
      </c>
      <c r="N766" s="753">
        <v>326.94</v>
      </c>
    </row>
    <row r="767" spans="1:14" ht="14.4" customHeight="1" x14ac:dyDescent="0.3">
      <c r="A767" s="747" t="s">
        <v>575</v>
      </c>
      <c r="B767" s="748" t="s">
        <v>576</v>
      </c>
      <c r="C767" s="749" t="s">
        <v>602</v>
      </c>
      <c r="D767" s="750" t="s">
        <v>603</v>
      </c>
      <c r="E767" s="751">
        <v>50113013</v>
      </c>
      <c r="F767" s="750" t="s">
        <v>824</v>
      </c>
      <c r="G767" s="749" t="s">
        <v>630</v>
      </c>
      <c r="H767" s="749">
        <v>166265</v>
      </c>
      <c r="I767" s="749">
        <v>166265</v>
      </c>
      <c r="J767" s="749" t="s">
        <v>1522</v>
      </c>
      <c r="K767" s="749" t="s">
        <v>1086</v>
      </c>
      <c r="L767" s="752">
        <v>34.226666666666667</v>
      </c>
      <c r="M767" s="752">
        <v>30</v>
      </c>
      <c r="N767" s="753">
        <v>1026.8</v>
      </c>
    </row>
    <row r="768" spans="1:14" ht="14.4" customHeight="1" x14ac:dyDescent="0.3">
      <c r="A768" s="747" t="s">
        <v>575</v>
      </c>
      <c r="B768" s="748" t="s">
        <v>576</v>
      </c>
      <c r="C768" s="749" t="s">
        <v>602</v>
      </c>
      <c r="D768" s="750" t="s">
        <v>603</v>
      </c>
      <c r="E768" s="751">
        <v>50113013</v>
      </c>
      <c r="F768" s="750" t="s">
        <v>824</v>
      </c>
      <c r="G768" s="749" t="s">
        <v>609</v>
      </c>
      <c r="H768" s="749">
        <v>184895</v>
      </c>
      <c r="I768" s="749">
        <v>84895</v>
      </c>
      <c r="J768" s="749" t="s">
        <v>1523</v>
      </c>
      <c r="K768" s="749" t="s">
        <v>1524</v>
      </c>
      <c r="L768" s="752">
        <v>66.620000000000019</v>
      </c>
      <c r="M768" s="752">
        <v>2</v>
      </c>
      <c r="N768" s="753">
        <v>133.24000000000004</v>
      </c>
    </row>
    <row r="769" spans="1:14" ht="14.4" customHeight="1" x14ac:dyDescent="0.3">
      <c r="A769" s="747" t="s">
        <v>575</v>
      </c>
      <c r="B769" s="748" t="s">
        <v>576</v>
      </c>
      <c r="C769" s="749" t="s">
        <v>602</v>
      </c>
      <c r="D769" s="750" t="s">
        <v>603</v>
      </c>
      <c r="E769" s="751">
        <v>50113014</v>
      </c>
      <c r="F769" s="750" t="s">
        <v>864</v>
      </c>
      <c r="G769" s="749" t="s">
        <v>630</v>
      </c>
      <c r="H769" s="749">
        <v>164401</v>
      </c>
      <c r="I769" s="749">
        <v>164401</v>
      </c>
      <c r="J769" s="749" t="s">
        <v>1525</v>
      </c>
      <c r="K769" s="749" t="s">
        <v>1526</v>
      </c>
      <c r="L769" s="752">
        <v>154.18965517241381</v>
      </c>
      <c r="M769" s="752">
        <v>5.7999999999999989</v>
      </c>
      <c r="N769" s="753">
        <v>894.29999999999984</v>
      </c>
    </row>
    <row r="770" spans="1:14" ht="14.4" customHeight="1" x14ac:dyDescent="0.3">
      <c r="A770" s="747" t="s">
        <v>575</v>
      </c>
      <c r="B770" s="748" t="s">
        <v>576</v>
      </c>
      <c r="C770" s="749" t="s">
        <v>602</v>
      </c>
      <c r="D770" s="750" t="s">
        <v>603</v>
      </c>
      <c r="E770" s="751">
        <v>50113014</v>
      </c>
      <c r="F770" s="750" t="s">
        <v>864</v>
      </c>
      <c r="G770" s="749" t="s">
        <v>630</v>
      </c>
      <c r="H770" s="749">
        <v>164407</v>
      </c>
      <c r="I770" s="749">
        <v>164407</v>
      </c>
      <c r="J770" s="749" t="s">
        <v>1525</v>
      </c>
      <c r="K770" s="749" t="s">
        <v>1527</v>
      </c>
      <c r="L770" s="752">
        <v>308</v>
      </c>
      <c r="M770" s="752">
        <v>6</v>
      </c>
      <c r="N770" s="753">
        <v>1848</v>
      </c>
    </row>
    <row r="771" spans="1:14" ht="14.4" customHeight="1" x14ac:dyDescent="0.3">
      <c r="A771" s="747" t="s">
        <v>575</v>
      </c>
      <c r="B771" s="748" t="s">
        <v>576</v>
      </c>
      <c r="C771" s="749" t="s">
        <v>602</v>
      </c>
      <c r="D771" s="750" t="s">
        <v>603</v>
      </c>
      <c r="E771" s="751">
        <v>50113014</v>
      </c>
      <c r="F771" s="750" t="s">
        <v>864</v>
      </c>
      <c r="G771" s="749" t="s">
        <v>609</v>
      </c>
      <c r="H771" s="749">
        <v>116895</v>
      </c>
      <c r="I771" s="749">
        <v>16895</v>
      </c>
      <c r="J771" s="749" t="s">
        <v>1528</v>
      </c>
      <c r="K771" s="749" t="s">
        <v>1529</v>
      </c>
      <c r="L771" s="752">
        <v>108.62999999999998</v>
      </c>
      <c r="M771" s="752">
        <v>2</v>
      </c>
      <c r="N771" s="753">
        <v>217.25999999999996</v>
      </c>
    </row>
    <row r="772" spans="1:14" ht="14.4" customHeight="1" x14ac:dyDescent="0.3">
      <c r="A772" s="747" t="s">
        <v>575</v>
      </c>
      <c r="B772" s="748" t="s">
        <v>576</v>
      </c>
      <c r="C772" s="749" t="s">
        <v>602</v>
      </c>
      <c r="D772" s="750" t="s">
        <v>603</v>
      </c>
      <c r="E772" s="751">
        <v>50113014</v>
      </c>
      <c r="F772" s="750" t="s">
        <v>864</v>
      </c>
      <c r="G772" s="749" t="s">
        <v>609</v>
      </c>
      <c r="H772" s="749">
        <v>129428</v>
      </c>
      <c r="I772" s="749">
        <v>500720</v>
      </c>
      <c r="J772" s="749" t="s">
        <v>1530</v>
      </c>
      <c r="K772" s="749" t="s">
        <v>1531</v>
      </c>
      <c r="L772" s="752">
        <v>4950</v>
      </c>
      <c r="M772" s="752">
        <v>5</v>
      </c>
      <c r="N772" s="753">
        <v>24750</v>
      </c>
    </row>
    <row r="773" spans="1:14" ht="14.4" customHeight="1" x14ac:dyDescent="0.3">
      <c r="A773" s="747" t="s">
        <v>575</v>
      </c>
      <c r="B773" s="748" t="s">
        <v>576</v>
      </c>
      <c r="C773" s="749" t="s">
        <v>605</v>
      </c>
      <c r="D773" s="750" t="s">
        <v>606</v>
      </c>
      <c r="E773" s="751">
        <v>50113001</v>
      </c>
      <c r="F773" s="750" t="s">
        <v>608</v>
      </c>
      <c r="G773" s="749" t="s">
        <v>609</v>
      </c>
      <c r="H773" s="749">
        <v>100362</v>
      </c>
      <c r="I773" s="749">
        <v>362</v>
      </c>
      <c r="J773" s="749" t="s">
        <v>610</v>
      </c>
      <c r="K773" s="749" t="s">
        <v>611</v>
      </c>
      <c r="L773" s="752">
        <v>86.86906496453858</v>
      </c>
      <c r="M773" s="752">
        <v>33</v>
      </c>
      <c r="N773" s="753">
        <v>2866.6791438297732</v>
      </c>
    </row>
    <row r="774" spans="1:14" ht="14.4" customHeight="1" x14ac:dyDescent="0.3">
      <c r="A774" s="747" t="s">
        <v>575</v>
      </c>
      <c r="B774" s="748" t="s">
        <v>576</v>
      </c>
      <c r="C774" s="749" t="s">
        <v>605</v>
      </c>
      <c r="D774" s="750" t="s">
        <v>606</v>
      </c>
      <c r="E774" s="751">
        <v>50113001</v>
      </c>
      <c r="F774" s="750" t="s">
        <v>608</v>
      </c>
      <c r="G774" s="749" t="s">
        <v>609</v>
      </c>
      <c r="H774" s="749">
        <v>847713</v>
      </c>
      <c r="I774" s="749">
        <v>125526</v>
      </c>
      <c r="J774" s="749" t="s">
        <v>620</v>
      </c>
      <c r="K774" s="749" t="s">
        <v>881</v>
      </c>
      <c r="L774" s="752">
        <v>87.57</v>
      </c>
      <c r="M774" s="752">
        <v>2</v>
      </c>
      <c r="N774" s="753">
        <v>175.14</v>
      </c>
    </row>
    <row r="775" spans="1:14" ht="14.4" customHeight="1" x14ac:dyDescent="0.3">
      <c r="A775" s="747" t="s">
        <v>575</v>
      </c>
      <c r="B775" s="748" t="s">
        <v>576</v>
      </c>
      <c r="C775" s="749" t="s">
        <v>605</v>
      </c>
      <c r="D775" s="750" t="s">
        <v>606</v>
      </c>
      <c r="E775" s="751">
        <v>50113001</v>
      </c>
      <c r="F775" s="750" t="s">
        <v>608</v>
      </c>
      <c r="G775" s="749" t="s">
        <v>609</v>
      </c>
      <c r="H775" s="749">
        <v>169755</v>
      </c>
      <c r="I775" s="749">
        <v>69755</v>
      </c>
      <c r="J775" s="749" t="s">
        <v>622</v>
      </c>
      <c r="K775" s="749" t="s">
        <v>627</v>
      </c>
      <c r="L775" s="752">
        <v>36.930000000000007</v>
      </c>
      <c r="M775" s="752">
        <v>135</v>
      </c>
      <c r="N775" s="753">
        <v>4985.5500000000011</v>
      </c>
    </row>
    <row r="776" spans="1:14" ht="14.4" customHeight="1" x14ac:dyDescent="0.3">
      <c r="A776" s="747" t="s">
        <v>575</v>
      </c>
      <c r="B776" s="748" t="s">
        <v>576</v>
      </c>
      <c r="C776" s="749" t="s">
        <v>605</v>
      </c>
      <c r="D776" s="750" t="s">
        <v>606</v>
      </c>
      <c r="E776" s="751">
        <v>50113001</v>
      </c>
      <c r="F776" s="750" t="s">
        <v>608</v>
      </c>
      <c r="G776" s="749" t="s">
        <v>609</v>
      </c>
      <c r="H776" s="749">
        <v>208456</v>
      </c>
      <c r="I776" s="749">
        <v>208456</v>
      </c>
      <c r="J776" s="749" t="s">
        <v>622</v>
      </c>
      <c r="K776" s="749" t="s">
        <v>623</v>
      </c>
      <c r="L776" s="752">
        <v>738.53999999999974</v>
      </c>
      <c r="M776" s="752">
        <v>3.85</v>
      </c>
      <c r="N776" s="753">
        <v>2843.378999999999</v>
      </c>
    </row>
    <row r="777" spans="1:14" ht="14.4" customHeight="1" x14ac:dyDescent="0.3">
      <c r="A777" s="747" t="s">
        <v>575</v>
      </c>
      <c r="B777" s="748" t="s">
        <v>576</v>
      </c>
      <c r="C777" s="749" t="s">
        <v>605</v>
      </c>
      <c r="D777" s="750" t="s">
        <v>606</v>
      </c>
      <c r="E777" s="751">
        <v>50113001</v>
      </c>
      <c r="F777" s="750" t="s">
        <v>608</v>
      </c>
      <c r="G777" s="749" t="s">
        <v>609</v>
      </c>
      <c r="H777" s="749">
        <v>501710</v>
      </c>
      <c r="I777" s="749">
        <v>0</v>
      </c>
      <c r="J777" s="749" t="s">
        <v>1532</v>
      </c>
      <c r="K777" s="749" t="s">
        <v>1533</v>
      </c>
      <c r="L777" s="752">
        <v>14850</v>
      </c>
      <c r="M777" s="752">
        <v>1</v>
      </c>
      <c r="N777" s="753">
        <v>14850</v>
      </c>
    </row>
    <row r="778" spans="1:14" ht="14.4" customHeight="1" x14ac:dyDescent="0.3">
      <c r="A778" s="747" t="s">
        <v>575</v>
      </c>
      <c r="B778" s="748" t="s">
        <v>576</v>
      </c>
      <c r="C778" s="749" t="s">
        <v>605</v>
      </c>
      <c r="D778" s="750" t="s">
        <v>606</v>
      </c>
      <c r="E778" s="751">
        <v>50113001</v>
      </c>
      <c r="F778" s="750" t="s">
        <v>608</v>
      </c>
      <c r="G778" s="749" t="s">
        <v>609</v>
      </c>
      <c r="H778" s="749">
        <v>920200</v>
      </c>
      <c r="I778" s="749">
        <v>15877</v>
      </c>
      <c r="J778" s="749" t="s">
        <v>1534</v>
      </c>
      <c r="K778" s="749" t="s">
        <v>577</v>
      </c>
      <c r="L778" s="752">
        <v>252.9780118223795</v>
      </c>
      <c r="M778" s="752">
        <v>7</v>
      </c>
      <c r="N778" s="753">
        <v>1770.8460827566564</v>
      </c>
    </row>
    <row r="779" spans="1:14" ht="14.4" customHeight="1" x14ac:dyDescent="0.3">
      <c r="A779" s="747" t="s">
        <v>575</v>
      </c>
      <c r="B779" s="748" t="s">
        <v>576</v>
      </c>
      <c r="C779" s="749" t="s">
        <v>605</v>
      </c>
      <c r="D779" s="750" t="s">
        <v>606</v>
      </c>
      <c r="E779" s="751">
        <v>50113001</v>
      </c>
      <c r="F779" s="750" t="s">
        <v>608</v>
      </c>
      <c r="G779" s="749" t="s">
        <v>609</v>
      </c>
      <c r="H779" s="749">
        <v>920235</v>
      </c>
      <c r="I779" s="749">
        <v>15880</v>
      </c>
      <c r="J779" s="749" t="s">
        <v>1535</v>
      </c>
      <c r="K779" s="749" t="s">
        <v>577</v>
      </c>
      <c r="L779" s="752">
        <v>163.57000000000002</v>
      </c>
      <c r="M779" s="752">
        <v>1</v>
      </c>
      <c r="N779" s="753">
        <v>163.57000000000002</v>
      </c>
    </row>
    <row r="780" spans="1:14" ht="14.4" customHeight="1" x14ac:dyDescent="0.3">
      <c r="A780" s="747" t="s">
        <v>575</v>
      </c>
      <c r="B780" s="748" t="s">
        <v>576</v>
      </c>
      <c r="C780" s="749" t="s">
        <v>605</v>
      </c>
      <c r="D780" s="750" t="s">
        <v>606</v>
      </c>
      <c r="E780" s="751">
        <v>50113001</v>
      </c>
      <c r="F780" s="750" t="s">
        <v>608</v>
      </c>
      <c r="G780" s="749" t="s">
        <v>609</v>
      </c>
      <c r="H780" s="749">
        <v>102818</v>
      </c>
      <c r="I780" s="749">
        <v>2818</v>
      </c>
      <c r="J780" s="749" t="s">
        <v>676</v>
      </c>
      <c r="K780" s="749" t="s">
        <v>677</v>
      </c>
      <c r="L780" s="752">
        <v>111.72</v>
      </c>
      <c r="M780" s="752">
        <v>1</v>
      </c>
      <c r="N780" s="753">
        <v>111.72</v>
      </c>
    </row>
    <row r="781" spans="1:14" ht="14.4" customHeight="1" x14ac:dyDescent="0.3">
      <c r="A781" s="747" t="s">
        <v>575</v>
      </c>
      <c r="B781" s="748" t="s">
        <v>576</v>
      </c>
      <c r="C781" s="749" t="s">
        <v>605</v>
      </c>
      <c r="D781" s="750" t="s">
        <v>606</v>
      </c>
      <c r="E781" s="751">
        <v>50113001</v>
      </c>
      <c r="F781" s="750" t="s">
        <v>608</v>
      </c>
      <c r="G781" s="749" t="s">
        <v>630</v>
      </c>
      <c r="H781" s="749">
        <v>213494</v>
      </c>
      <c r="I781" s="749">
        <v>213494</v>
      </c>
      <c r="J781" s="749" t="s">
        <v>687</v>
      </c>
      <c r="K781" s="749" t="s">
        <v>939</v>
      </c>
      <c r="L781" s="752">
        <v>408.94699999999995</v>
      </c>
      <c r="M781" s="752">
        <v>6</v>
      </c>
      <c r="N781" s="753">
        <v>2453.6819999999998</v>
      </c>
    </row>
    <row r="782" spans="1:14" ht="14.4" customHeight="1" x14ac:dyDescent="0.3">
      <c r="A782" s="747" t="s">
        <v>575</v>
      </c>
      <c r="B782" s="748" t="s">
        <v>576</v>
      </c>
      <c r="C782" s="749" t="s">
        <v>605</v>
      </c>
      <c r="D782" s="750" t="s">
        <v>606</v>
      </c>
      <c r="E782" s="751">
        <v>50113001</v>
      </c>
      <c r="F782" s="750" t="s">
        <v>608</v>
      </c>
      <c r="G782" s="749" t="s">
        <v>609</v>
      </c>
      <c r="H782" s="749">
        <v>198880</v>
      </c>
      <c r="I782" s="749">
        <v>98880</v>
      </c>
      <c r="J782" s="749" t="s">
        <v>1536</v>
      </c>
      <c r="K782" s="749" t="s">
        <v>1537</v>
      </c>
      <c r="L782" s="752">
        <v>201.29999999999998</v>
      </c>
      <c r="M782" s="752">
        <v>164</v>
      </c>
      <c r="N782" s="753">
        <v>33013.199999999997</v>
      </c>
    </row>
    <row r="783" spans="1:14" ht="14.4" customHeight="1" x14ac:dyDescent="0.3">
      <c r="A783" s="747" t="s">
        <v>575</v>
      </c>
      <c r="B783" s="748" t="s">
        <v>576</v>
      </c>
      <c r="C783" s="749" t="s">
        <v>605</v>
      </c>
      <c r="D783" s="750" t="s">
        <v>606</v>
      </c>
      <c r="E783" s="751">
        <v>50113001</v>
      </c>
      <c r="F783" s="750" t="s">
        <v>608</v>
      </c>
      <c r="G783" s="749" t="s">
        <v>609</v>
      </c>
      <c r="H783" s="749">
        <v>29817</v>
      </c>
      <c r="I783" s="749">
        <v>29817</v>
      </c>
      <c r="J783" s="749" t="s">
        <v>1538</v>
      </c>
      <c r="K783" s="749" t="s">
        <v>1539</v>
      </c>
      <c r="L783" s="752">
        <v>14025.11</v>
      </c>
      <c r="M783" s="752">
        <v>34</v>
      </c>
      <c r="N783" s="753">
        <v>476853.74</v>
      </c>
    </row>
    <row r="784" spans="1:14" ht="14.4" customHeight="1" x14ac:dyDescent="0.3">
      <c r="A784" s="747" t="s">
        <v>575</v>
      </c>
      <c r="B784" s="748" t="s">
        <v>576</v>
      </c>
      <c r="C784" s="749" t="s">
        <v>605</v>
      </c>
      <c r="D784" s="750" t="s">
        <v>606</v>
      </c>
      <c r="E784" s="751">
        <v>50113001</v>
      </c>
      <c r="F784" s="750" t="s">
        <v>608</v>
      </c>
      <c r="G784" s="749" t="s">
        <v>609</v>
      </c>
      <c r="H784" s="749">
        <v>51366</v>
      </c>
      <c r="I784" s="749">
        <v>51366</v>
      </c>
      <c r="J784" s="749" t="s">
        <v>706</v>
      </c>
      <c r="K784" s="749" t="s">
        <v>707</v>
      </c>
      <c r="L784" s="752">
        <v>171.59999879047356</v>
      </c>
      <c r="M784" s="752">
        <v>12</v>
      </c>
      <c r="N784" s="753">
        <v>2059.1999854856826</v>
      </c>
    </row>
    <row r="785" spans="1:14" ht="14.4" customHeight="1" x14ac:dyDescent="0.3">
      <c r="A785" s="747" t="s">
        <v>575</v>
      </c>
      <c r="B785" s="748" t="s">
        <v>576</v>
      </c>
      <c r="C785" s="749" t="s">
        <v>605</v>
      </c>
      <c r="D785" s="750" t="s">
        <v>606</v>
      </c>
      <c r="E785" s="751">
        <v>50113001</v>
      </c>
      <c r="F785" s="750" t="s">
        <v>608</v>
      </c>
      <c r="G785" s="749" t="s">
        <v>609</v>
      </c>
      <c r="H785" s="749">
        <v>132082</v>
      </c>
      <c r="I785" s="749">
        <v>32082</v>
      </c>
      <c r="J785" s="749" t="s">
        <v>709</v>
      </c>
      <c r="K785" s="749" t="s">
        <v>710</v>
      </c>
      <c r="L785" s="752">
        <v>83.129911008421402</v>
      </c>
      <c r="M785" s="752">
        <v>1</v>
      </c>
      <c r="N785" s="753">
        <v>83.129911008421402</v>
      </c>
    </row>
    <row r="786" spans="1:14" ht="14.4" customHeight="1" x14ac:dyDescent="0.3">
      <c r="A786" s="747" t="s">
        <v>575</v>
      </c>
      <c r="B786" s="748" t="s">
        <v>576</v>
      </c>
      <c r="C786" s="749" t="s">
        <v>605</v>
      </c>
      <c r="D786" s="750" t="s">
        <v>606</v>
      </c>
      <c r="E786" s="751">
        <v>50113001</v>
      </c>
      <c r="F786" s="750" t="s">
        <v>608</v>
      </c>
      <c r="G786" s="749" t="s">
        <v>609</v>
      </c>
      <c r="H786" s="749">
        <v>100802</v>
      </c>
      <c r="I786" s="749">
        <v>1000</v>
      </c>
      <c r="J786" s="749" t="s">
        <v>713</v>
      </c>
      <c r="K786" s="749" t="s">
        <v>714</v>
      </c>
      <c r="L786" s="752">
        <v>74.446848686243797</v>
      </c>
      <c r="M786" s="752">
        <v>22</v>
      </c>
      <c r="N786" s="753">
        <v>1637.8306710973636</v>
      </c>
    </row>
    <row r="787" spans="1:14" ht="14.4" customHeight="1" x14ac:dyDescent="0.3">
      <c r="A787" s="747" t="s">
        <v>575</v>
      </c>
      <c r="B787" s="748" t="s">
        <v>576</v>
      </c>
      <c r="C787" s="749" t="s">
        <v>605</v>
      </c>
      <c r="D787" s="750" t="s">
        <v>606</v>
      </c>
      <c r="E787" s="751">
        <v>50113001</v>
      </c>
      <c r="F787" s="750" t="s">
        <v>608</v>
      </c>
      <c r="G787" s="749" t="s">
        <v>609</v>
      </c>
      <c r="H787" s="749">
        <v>930444</v>
      </c>
      <c r="I787" s="749">
        <v>0</v>
      </c>
      <c r="J787" s="749" t="s">
        <v>1540</v>
      </c>
      <c r="K787" s="749" t="s">
        <v>577</v>
      </c>
      <c r="L787" s="752">
        <v>37.434486730741568</v>
      </c>
      <c r="M787" s="752">
        <v>7</v>
      </c>
      <c r="N787" s="753">
        <v>262.04140711519096</v>
      </c>
    </row>
    <row r="788" spans="1:14" ht="14.4" customHeight="1" x14ac:dyDescent="0.3">
      <c r="A788" s="747" t="s">
        <v>575</v>
      </c>
      <c r="B788" s="748" t="s">
        <v>576</v>
      </c>
      <c r="C788" s="749" t="s">
        <v>605</v>
      </c>
      <c r="D788" s="750" t="s">
        <v>606</v>
      </c>
      <c r="E788" s="751">
        <v>50113001</v>
      </c>
      <c r="F788" s="750" t="s">
        <v>608</v>
      </c>
      <c r="G788" s="749" t="s">
        <v>609</v>
      </c>
      <c r="H788" s="749">
        <v>930224</v>
      </c>
      <c r="I788" s="749">
        <v>0</v>
      </c>
      <c r="J788" s="749" t="s">
        <v>1258</v>
      </c>
      <c r="K788" s="749" t="s">
        <v>1259</v>
      </c>
      <c r="L788" s="752">
        <v>75.017111380862346</v>
      </c>
      <c r="M788" s="752">
        <v>2</v>
      </c>
      <c r="N788" s="753">
        <v>150.03422276172469</v>
      </c>
    </row>
    <row r="789" spans="1:14" ht="14.4" customHeight="1" x14ac:dyDescent="0.3">
      <c r="A789" s="747" t="s">
        <v>575</v>
      </c>
      <c r="B789" s="748" t="s">
        <v>576</v>
      </c>
      <c r="C789" s="749" t="s">
        <v>605</v>
      </c>
      <c r="D789" s="750" t="s">
        <v>606</v>
      </c>
      <c r="E789" s="751">
        <v>50113001</v>
      </c>
      <c r="F789" s="750" t="s">
        <v>608</v>
      </c>
      <c r="G789" s="749" t="s">
        <v>609</v>
      </c>
      <c r="H789" s="749">
        <v>844940</v>
      </c>
      <c r="I789" s="749">
        <v>0</v>
      </c>
      <c r="J789" s="749" t="s">
        <v>1541</v>
      </c>
      <c r="K789" s="749" t="s">
        <v>577</v>
      </c>
      <c r="L789" s="752">
        <v>107.30232187586981</v>
      </c>
      <c r="M789" s="752">
        <v>21</v>
      </c>
      <c r="N789" s="753">
        <v>2253.3487593932659</v>
      </c>
    </row>
    <row r="790" spans="1:14" ht="14.4" customHeight="1" x14ac:dyDescent="0.3">
      <c r="A790" s="747" t="s">
        <v>575</v>
      </c>
      <c r="B790" s="748" t="s">
        <v>576</v>
      </c>
      <c r="C790" s="749" t="s">
        <v>605</v>
      </c>
      <c r="D790" s="750" t="s">
        <v>606</v>
      </c>
      <c r="E790" s="751">
        <v>50113001</v>
      </c>
      <c r="F790" s="750" t="s">
        <v>608</v>
      </c>
      <c r="G790" s="749" t="s">
        <v>609</v>
      </c>
      <c r="H790" s="749">
        <v>930589</v>
      </c>
      <c r="I790" s="749">
        <v>0</v>
      </c>
      <c r="J790" s="749" t="s">
        <v>1542</v>
      </c>
      <c r="K790" s="749" t="s">
        <v>577</v>
      </c>
      <c r="L790" s="752">
        <v>75.023530028471924</v>
      </c>
      <c r="M790" s="752">
        <v>7</v>
      </c>
      <c r="N790" s="753">
        <v>525.1647101993035</v>
      </c>
    </row>
    <row r="791" spans="1:14" ht="14.4" customHeight="1" x14ac:dyDescent="0.3">
      <c r="A791" s="747" t="s">
        <v>575</v>
      </c>
      <c r="B791" s="748" t="s">
        <v>576</v>
      </c>
      <c r="C791" s="749" t="s">
        <v>605</v>
      </c>
      <c r="D791" s="750" t="s">
        <v>606</v>
      </c>
      <c r="E791" s="751">
        <v>50113001</v>
      </c>
      <c r="F791" s="750" t="s">
        <v>608</v>
      </c>
      <c r="G791" s="749" t="s">
        <v>609</v>
      </c>
      <c r="H791" s="749">
        <v>900441</v>
      </c>
      <c r="I791" s="749">
        <v>0</v>
      </c>
      <c r="J791" s="749" t="s">
        <v>1261</v>
      </c>
      <c r="K791" s="749" t="s">
        <v>1262</v>
      </c>
      <c r="L791" s="752">
        <v>165.0584884329115</v>
      </c>
      <c r="M791" s="752">
        <v>83</v>
      </c>
      <c r="N791" s="753">
        <v>13699.854539931654</v>
      </c>
    </row>
    <row r="792" spans="1:14" ht="14.4" customHeight="1" x14ac:dyDescent="0.3">
      <c r="A792" s="747" t="s">
        <v>575</v>
      </c>
      <c r="B792" s="748" t="s">
        <v>576</v>
      </c>
      <c r="C792" s="749" t="s">
        <v>605</v>
      </c>
      <c r="D792" s="750" t="s">
        <v>606</v>
      </c>
      <c r="E792" s="751">
        <v>50113001</v>
      </c>
      <c r="F792" s="750" t="s">
        <v>608</v>
      </c>
      <c r="G792" s="749" t="s">
        <v>609</v>
      </c>
      <c r="H792" s="749">
        <v>501679</v>
      </c>
      <c r="I792" s="749">
        <v>0</v>
      </c>
      <c r="J792" s="749" t="s">
        <v>1543</v>
      </c>
      <c r="K792" s="749" t="s">
        <v>577</v>
      </c>
      <c r="L792" s="752">
        <v>213.24</v>
      </c>
      <c r="M792" s="752">
        <v>1</v>
      </c>
      <c r="N792" s="753">
        <v>213.24</v>
      </c>
    </row>
    <row r="793" spans="1:14" ht="14.4" customHeight="1" x14ac:dyDescent="0.3">
      <c r="A793" s="747" t="s">
        <v>575</v>
      </c>
      <c r="B793" s="748" t="s">
        <v>576</v>
      </c>
      <c r="C793" s="749" t="s">
        <v>605</v>
      </c>
      <c r="D793" s="750" t="s">
        <v>606</v>
      </c>
      <c r="E793" s="751">
        <v>50113001</v>
      </c>
      <c r="F793" s="750" t="s">
        <v>608</v>
      </c>
      <c r="G793" s="749" t="s">
        <v>609</v>
      </c>
      <c r="H793" s="749">
        <v>921176</v>
      </c>
      <c r="I793" s="749">
        <v>0</v>
      </c>
      <c r="J793" s="749" t="s">
        <v>1544</v>
      </c>
      <c r="K793" s="749" t="s">
        <v>577</v>
      </c>
      <c r="L793" s="752">
        <v>168.3107719322083</v>
      </c>
      <c r="M793" s="752">
        <v>2</v>
      </c>
      <c r="N793" s="753">
        <v>336.62154386441659</v>
      </c>
    </row>
    <row r="794" spans="1:14" ht="14.4" customHeight="1" x14ac:dyDescent="0.3">
      <c r="A794" s="747" t="s">
        <v>575</v>
      </c>
      <c r="B794" s="748" t="s">
        <v>576</v>
      </c>
      <c r="C794" s="749" t="s">
        <v>605</v>
      </c>
      <c r="D794" s="750" t="s">
        <v>606</v>
      </c>
      <c r="E794" s="751">
        <v>50113001</v>
      </c>
      <c r="F794" s="750" t="s">
        <v>608</v>
      </c>
      <c r="G794" s="749" t="s">
        <v>609</v>
      </c>
      <c r="H794" s="749">
        <v>900321</v>
      </c>
      <c r="I794" s="749">
        <v>0</v>
      </c>
      <c r="J794" s="749" t="s">
        <v>1263</v>
      </c>
      <c r="K794" s="749" t="s">
        <v>577</v>
      </c>
      <c r="L794" s="752">
        <v>233.47345626613389</v>
      </c>
      <c r="M794" s="752">
        <v>9</v>
      </c>
      <c r="N794" s="753">
        <v>2101.2611063952049</v>
      </c>
    </row>
    <row r="795" spans="1:14" ht="14.4" customHeight="1" x14ac:dyDescent="0.3">
      <c r="A795" s="747" t="s">
        <v>575</v>
      </c>
      <c r="B795" s="748" t="s">
        <v>576</v>
      </c>
      <c r="C795" s="749" t="s">
        <v>605</v>
      </c>
      <c r="D795" s="750" t="s">
        <v>606</v>
      </c>
      <c r="E795" s="751">
        <v>50113001</v>
      </c>
      <c r="F795" s="750" t="s">
        <v>608</v>
      </c>
      <c r="G795" s="749" t="s">
        <v>609</v>
      </c>
      <c r="H795" s="749">
        <v>920117</v>
      </c>
      <c r="I795" s="749">
        <v>0</v>
      </c>
      <c r="J795" s="749" t="s">
        <v>1545</v>
      </c>
      <c r="K795" s="749" t="s">
        <v>1546</v>
      </c>
      <c r="L795" s="752">
        <v>59.316944773982222</v>
      </c>
      <c r="M795" s="752">
        <v>3</v>
      </c>
      <c r="N795" s="753">
        <v>177.95083432194667</v>
      </c>
    </row>
    <row r="796" spans="1:14" ht="14.4" customHeight="1" x14ac:dyDescent="0.3">
      <c r="A796" s="747" t="s">
        <v>575</v>
      </c>
      <c r="B796" s="748" t="s">
        <v>576</v>
      </c>
      <c r="C796" s="749" t="s">
        <v>605</v>
      </c>
      <c r="D796" s="750" t="s">
        <v>606</v>
      </c>
      <c r="E796" s="751">
        <v>50113001</v>
      </c>
      <c r="F796" s="750" t="s">
        <v>608</v>
      </c>
      <c r="G796" s="749" t="s">
        <v>609</v>
      </c>
      <c r="H796" s="749">
        <v>920120</v>
      </c>
      <c r="I796" s="749">
        <v>0</v>
      </c>
      <c r="J796" s="749" t="s">
        <v>1547</v>
      </c>
      <c r="K796" s="749" t="s">
        <v>1546</v>
      </c>
      <c r="L796" s="752">
        <v>202.39999292849208</v>
      </c>
      <c r="M796" s="752">
        <v>3</v>
      </c>
      <c r="N796" s="753">
        <v>607.19997878547622</v>
      </c>
    </row>
    <row r="797" spans="1:14" ht="14.4" customHeight="1" x14ac:dyDescent="0.3">
      <c r="A797" s="747" t="s">
        <v>575</v>
      </c>
      <c r="B797" s="748" t="s">
        <v>576</v>
      </c>
      <c r="C797" s="749" t="s">
        <v>605</v>
      </c>
      <c r="D797" s="750" t="s">
        <v>606</v>
      </c>
      <c r="E797" s="751">
        <v>50113001</v>
      </c>
      <c r="F797" s="750" t="s">
        <v>608</v>
      </c>
      <c r="G797" s="749" t="s">
        <v>609</v>
      </c>
      <c r="H797" s="749">
        <v>900007</v>
      </c>
      <c r="I797" s="749">
        <v>0</v>
      </c>
      <c r="J797" s="749" t="s">
        <v>977</v>
      </c>
      <c r="K797" s="749" t="s">
        <v>577</v>
      </c>
      <c r="L797" s="752">
        <v>59.188639958865842</v>
      </c>
      <c r="M797" s="752">
        <v>635</v>
      </c>
      <c r="N797" s="753">
        <v>37584.786373879811</v>
      </c>
    </row>
    <row r="798" spans="1:14" ht="14.4" customHeight="1" x14ac:dyDescent="0.3">
      <c r="A798" s="747" t="s">
        <v>575</v>
      </c>
      <c r="B798" s="748" t="s">
        <v>576</v>
      </c>
      <c r="C798" s="749" t="s">
        <v>605</v>
      </c>
      <c r="D798" s="750" t="s">
        <v>606</v>
      </c>
      <c r="E798" s="751">
        <v>50113001</v>
      </c>
      <c r="F798" s="750" t="s">
        <v>608</v>
      </c>
      <c r="G798" s="749" t="s">
        <v>609</v>
      </c>
      <c r="H798" s="749">
        <v>930241</v>
      </c>
      <c r="I798" s="749">
        <v>0</v>
      </c>
      <c r="J798" s="749" t="s">
        <v>1548</v>
      </c>
      <c r="K798" s="749" t="s">
        <v>577</v>
      </c>
      <c r="L798" s="752">
        <v>615.68207872225207</v>
      </c>
      <c r="M798" s="752">
        <v>48</v>
      </c>
      <c r="N798" s="753">
        <v>29552.739778668099</v>
      </c>
    </row>
    <row r="799" spans="1:14" ht="14.4" customHeight="1" x14ac:dyDescent="0.3">
      <c r="A799" s="747" t="s">
        <v>575</v>
      </c>
      <c r="B799" s="748" t="s">
        <v>576</v>
      </c>
      <c r="C799" s="749" t="s">
        <v>605</v>
      </c>
      <c r="D799" s="750" t="s">
        <v>606</v>
      </c>
      <c r="E799" s="751">
        <v>50113001</v>
      </c>
      <c r="F799" s="750" t="s">
        <v>608</v>
      </c>
      <c r="G799" s="749" t="s">
        <v>609</v>
      </c>
      <c r="H799" s="749">
        <v>921564</v>
      </c>
      <c r="I799" s="749">
        <v>0</v>
      </c>
      <c r="J799" s="749" t="s">
        <v>1549</v>
      </c>
      <c r="K799" s="749" t="s">
        <v>577</v>
      </c>
      <c r="L799" s="752">
        <v>111.42452104300054</v>
      </c>
      <c r="M799" s="752">
        <v>34</v>
      </c>
      <c r="N799" s="753">
        <v>3788.4337154620184</v>
      </c>
    </row>
    <row r="800" spans="1:14" ht="14.4" customHeight="1" x14ac:dyDescent="0.3">
      <c r="A800" s="747" t="s">
        <v>575</v>
      </c>
      <c r="B800" s="748" t="s">
        <v>576</v>
      </c>
      <c r="C800" s="749" t="s">
        <v>605</v>
      </c>
      <c r="D800" s="750" t="s">
        <v>606</v>
      </c>
      <c r="E800" s="751">
        <v>50113001</v>
      </c>
      <c r="F800" s="750" t="s">
        <v>608</v>
      </c>
      <c r="G800" s="749" t="s">
        <v>609</v>
      </c>
      <c r="H800" s="749">
        <v>102439</v>
      </c>
      <c r="I800" s="749">
        <v>2439</v>
      </c>
      <c r="J800" s="749" t="s">
        <v>1100</v>
      </c>
      <c r="K800" s="749" t="s">
        <v>1101</v>
      </c>
      <c r="L800" s="752">
        <v>279.38083333333333</v>
      </c>
      <c r="M800" s="752">
        <v>24</v>
      </c>
      <c r="N800" s="753">
        <v>6705.1399999999994</v>
      </c>
    </row>
    <row r="801" spans="1:14" ht="14.4" customHeight="1" x14ac:dyDescent="0.3">
      <c r="A801" s="747" t="s">
        <v>575</v>
      </c>
      <c r="B801" s="748" t="s">
        <v>576</v>
      </c>
      <c r="C801" s="749" t="s">
        <v>605</v>
      </c>
      <c r="D801" s="750" t="s">
        <v>606</v>
      </c>
      <c r="E801" s="751">
        <v>50113001</v>
      </c>
      <c r="F801" s="750" t="s">
        <v>608</v>
      </c>
      <c r="G801" s="749" t="s">
        <v>609</v>
      </c>
      <c r="H801" s="749">
        <v>100502</v>
      </c>
      <c r="I801" s="749">
        <v>502</v>
      </c>
      <c r="J801" s="749" t="s">
        <v>740</v>
      </c>
      <c r="K801" s="749" t="s">
        <v>995</v>
      </c>
      <c r="L801" s="752">
        <v>213.34083333333339</v>
      </c>
      <c r="M801" s="752">
        <v>48</v>
      </c>
      <c r="N801" s="753">
        <v>10240.360000000002</v>
      </c>
    </row>
    <row r="802" spans="1:14" ht="14.4" customHeight="1" x14ac:dyDescent="0.3">
      <c r="A802" s="747" t="s">
        <v>575</v>
      </c>
      <c r="B802" s="748" t="s">
        <v>576</v>
      </c>
      <c r="C802" s="749" t="s">
        <v>605</v>
      </c>
      <c r="D802" s="750" t="s">
        <v>606</v>
      </c>
      <c r="E802" s="751">
        <v>50113001</v>
      </c>
      <c r="F802" s="750" t="s">
        <v>608</v>
      </c>
      <c r="G802" s="749" t="s">
        <v>609</v>
      </c>
      <c r="H802" s="749">
        <v>930757</v>
      </c>
      <c r="I802" s="749">
        <v>0</v>
      </c>
      <c r="J802" s="749" t="s">
        <v>1550</v>
      </c>
      <c r="K802" s="749" t="s">
        <v>1551</v>
      </c>
      <c r="L802" s="752">
        <v>0.25330000000000003</v>
      </c>
      <c r="M802" s="752">
        <v>1</v>
      </c>
      <c r="N802" s="753">
        <v>0.25330000000000003</v>
      </c>
    </row>
    <row r="803" spans="1:14" ht="14.4" customHeight="1" x14ac:dyDescent="0.3">
      <c r="A803" s="747" t="s">
        <v>575</v>
      </c>
      <c r="B803" s="748" t="s">
        <v>576</v>
      </c>
      <c r="C803" s="749" t="s">
        <v>605</v>
      </c>
      <c r="D803" s="750" t="s">
        <v>606</v>
      </c>
      <c r="E803" s="751">
        <v>50113001</v>
      </c>
      <c r="F803" s="750" t="s">
        <v>608</v>
      </c>
      <c r="G803" s="749" t="s">
        <v>609</v>
      </c>
      <c r="H803" s="749">
        <v>849941</v>
      </c>
      <c r="I803" s="749">
        <v>162142</v>
      </c>
      <c r="J803" s="749" t="s">
        <v>771</v>
      </c>
      <c r="K803" s="749" t="s">
        <v>773</v>
      </c>
      <c r="L803" s="752">
        <v>28.25</v>
      </c>
      <c r="M803" s="752">
        <v>1</v>
      </c>
      <c r="N803" s="753">
        <v>28.25</v>
      </c>
    </row>
    <row r="804" spans="1:14" ht="14.4" customHeight="1" x14ac:dyDescent="0.3">
      <c r="A804" s="747" t="s">
        <v>575</v>
      </c>
      <c r="B804" s="748" t="s">
        <v>576</v>
      </c>
      <c r="C804" s="749" t="s">
        <v>605</v>
      </c>
      <c r="D804" s="750" t="s">
        <v>606</v>
      </c>
      <c r="E804" s="751">
        <v>50113001</v>
      </c>
      <c r="F804" s="750" t="s">
        <v>608</v>
      </c>
      <c r="G804" s="749" t="s">
        <v>609</v>
      </c>
      <c r="H804" s="749">
        <v>130229</v>
      </c>
      <c r="I804" s="749">
        <v>30229</v>
      </c>
      <c r="J804" s="749" t="s">
        <v>1312</v>
      </c>
      <c r="K804" s="749" t="s">
        <v>1313</v>
      </c>
      <c r="L804" s="752">
        <v>148.97999999999996</v>
      </c>
      <c r="M804" s="752">
        <v>1</v>
      </c>
      <c r="N804" s="753">
        <v>148.97999999999996</v>
      </c>
    </row>
    <row r="805" spans="1:14" ht="14.4" customHeight="1" x14ac:dyDescent="0.3">
      <c r="A805" s="747" t="s">
        <v>575</v>
      </c>
      <c r="B805" s="748" t="s">
        <v>576</v>
      </c>
      <c r="C805" s="749" t="s">
        <v>605</v>
      </c>
      <c r="D805" s="750" t="s">
        <v>606</v>
      </c>
      <c r="E805" s="751">
        <v>50113001</v>
      </c>
      <c r="F805" s="750" t="s">
        <v>608</v>
      </c>
      <c r="G805" s="749" t="s">
        <v>609</v>
      </c>
      <c r="H805" s="749">
        <v>113441</v>
      </c>
      <c r="I805" s="749">
        <v>13441</v>
      </c>
      <c r="J805" s="749" t="s">
        <v>1552</v>
      </c>
      <c r="K805" s="749" t="s">
        <v>1537</v>
      </c>
      <c r="L805" s="752">
        <v>246.5</v>
      </c>
      <c r="M805" s="752">
        <v>100</v>
      </c>
      <c r="N805" s="753">
        <v>24650</v>
      </c>
    </row>
    <row r="806" spans="1:14" ht="14.4" customHeight="1" x14ac:dyDescent="0.3">
      <c r="A806" s="747" t="s">
        <v>575</v>
      </c>
      <c r="B806" s="748" t="s">
        <v>576</v>
      </c>
      <c r="C806" s="749" t="s">
        <v>605</v>
      </c>
      <c r="D806" s="750" t="s">
        <v>606</v>
      </c>
      <c r="E806" s="751">
        <v>50113001</v>
      </c>
      <c r="F806" s="750" t="s">
        <v>608</v>
      </c>
      <c r="G806" s="749" t="s">
        <v>609</v>
      </c>
      <c r="H806" s="749">
        <v>100811</v>
      </c>
      <c r="I806" s="749">
        <v>811</v>
      </c>
      <c r="J806" s="749" t="s">
        <v>1032</v>
      </c>
      <c r="K806" s="749" t="s">
        <v>1553</v>
      </c>
      <c r="L806" s="752">
        <v>58.564967044319175</v>
      </c>
      <c r="M806" s="752">
        <v>4</v>
      </c>
      <c r="N806" s="753">
        <v>234.2598681772767</v>
      </c>
    </row>
    <row r="807" spans="1:14" ht="14.4" customHeight="1" x14ac:dyDescent="0.3">
      <c r="A807" s="747" t="s">
        <v>575</v>
      </c>
      <c r="B807" s="748" t="s">
        <v>576</v>
      </c>
      <c r="C807" s="749" t="s">
        <v>605</v>
      </c>
      <c r="D807" s="750" t="s">
        <v>606</v>
      </c>
      <c r="E807" s="751">
        <v>50113001</v>
      </c>
      <c r="F807" s="750" t="s">
        <v>608</v>
      </c>
      <c r="G807" s="749" t="s">
        <v>609</v>
      </c>
      <c r="H807" s="749">
        <v>100812</v>
      </c>
      <c r="I807" s="749">
        <v>812</v>
      </c>
      <c r="J807" s="749" t="s">
        <v>1032</v>
      </c>
      <c r="K807" s="749" t="s">
        <v>1033</v>
      </c>
      <c r="L807" s="752">
        <v>59.583076923076938</v>
      </c>
      <c r="M807" s="752">
        <v>13</v>
      </c>
      <c r="N807" s="753">
        <v>774.58000000000015</v>
      </c>
    </row>
    <row r="808" spans="1:14" ht="14.4" customHeight="1" x14ac:dyDescent="0.3">
      <c r="A808" s="747" t="s">
        <v>575</v>
      </c>
      <c r="B808" s="748" t="s">
        <v>576</v>
      </c>
      <c r="C808" s="749" t="s">
        <v>605</v>
      </c>
      <c r="D808" s="750" t="s">
        <v>606</v>
      </c>
      <c r="E808" s="751">
        <v>50113001</v>
      </c>
      <c r="F808" s="750" t="s">
        <v>608</v>
      </c>
      <c r="G808" s="749" t="s">
        <v>609</v>
      </c>
      <c r="H808" s="749">
        <v>128178</v>
      </c>
      <c r="I808" s="749">
        <v>28178</v>
      </c>
      <c r="J808" s="749" t="s">
        <v>801</v>
      </c>
      <c r="K808" s="749" t="s">
        <v>802</v>
      </c>
      <c r="L808" s="752">
        <v>1326.4899677267697</v>
      </c>
      <c r="M808" s="752">
        <v>44</v>
      </c>
      <c r="N808" s="753">
        <v>58365.558579977871</v>
      </c>
    </row>
    <row r="809" spans="1:14" ht="14.4" customHeight="1" x14ac:dyDescent="0.3">
      <c r="A809" s="747" t="s">
        <v>575</v>
      </c>
      <c r="B809" s="748" t="s">
        <v>576</v>
      </c>
      <c r="C809" s="749" t="s">
        <v>605</v>
      </c>
      <c r="D809" s="750" t="s">
        <v>606</v>
      </c>
      <c r="E809" s="751">
        <v>50113001</v>
      </c>
      <c r="F809" s="750" t="s">
        <v>608</v>
      </c>
      <c r="G809" s="749" t="s">
        <v>609</v>
      </c>
      <c r="H809" s="749">
        <v>153346</v>
      </c>
      <c r="I809" s="749">
        <v>153346</v>
      </c>
      <c r="J809" s="749" t="s">
        <v>1554</v>
      </c>
      <c r="K809" s="749" t="s">
        <v>1555</v>
      </c>
      <c r="L809" s="752">
        <v>2719.200004384877</v>
      </c>
      <c r="M809" s="752">
        <v>164</v>
      </c>
      <c r="N809" s="753">
        <v>445948.80071911984</v>
      </c>
    </row>
    <row r="810" spans="1:14" ht="14.4" customHeight="1" x14ac:dyDescent="0.3">
      <c r="A810" s="747" t="s">
        <v>575</v>
      </c>
      <c r="B810" s="748" t="s">
        <v>576</v>
      </c>
      <c r="C810" s="749" t="s">
        <v>605</v>
      </c>
      <c r="D810" s="750" t="s">
        <v>606</v>
      </c>
      <c r="E810" s="751">
        <v>50113001</v>
      </c>
      <c r="F810" s="750" t="s">
        <v>608</v>
      </c>
      <c r="G810" s="749" t="s">
        <v>609</v>
      </c>
      <c r="H810" s="749">
        <v>153347</v>
      </c>
      <c r="I810" s="749">
        <v>153347</v>
      </c>
      <c r="J810" s="749" t="s">
        <v>1554</v>
      </c>
      <c r="K810" s="749" t="s">
        <v>1556</v>
      </c>
      <c r="L810" s="752">
        <v>4851.0000082945835</v>
      </c>
      <c r="M810" s="752">
        <v>116</v>
      </c>
      <c r="N810" s="753">
        <v>562716.0009621717</v>
      </c>
    </row>
    <row r="811" spans="1:14" ht="14.4" customHeight="1" thickBot="1" x14ac:dyDescent="0.35">
      <c r="A811" s="754" t="s">
        <v>575</v>
      </c>
      <c r="B811" s="755" t="s">
        <v>576</v>
      </c>
      <c r="C811" s="756" t="s">
        <v>605</v>
      </c>
      <c r="D811" s="757" t="s">
        <v>606</v>
      </c>
      <c r="E811" s="758">
        <v>50113013</v>
      </c>
      <c r="F811" s="757" t="s">
        <v>824</v>
      </c>
      <c r="G811" s="756" t="s">
        <v>609</v>
      </c>
      <c r="H811" s="756">
        <v>101066</v>
      </c>
      <c r="I811" s="756">
        <v>1066</v>
      </c>
      <c r="J811" s="756" t="s">
        <v>846</v>
      </c>
      <c r="K811" s="756" t="s">
        <v>847</v>
      </c>
      <c r="L811" s="759">
        <v>50.821249999999992</v>
      </c>
      <c r="M811" s="759">
        <v>16</v>
      </c>
      <c r="N811" s="760">
        <v>813.13999999999987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329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1557</v>
      </c>
      <c r="B5" s="745">
        <v>4558.07</v>
      </c>
      <c r="C5" s="765">
        <v>3.5821822360537992E-2</v>
      </c>
      <c r="D5" s="745">
        <v>122684.7585229078</v>
      </c>
      <c r="E5" s="765">
        <v>0.96417817763946201</v>
      </c>
      <c r="F5" s="746">
        <v>127242.8285229078</v>
      </c>
    </row>
    <row r="6" spans="1:6" ht="14.4" customHeight="1" x14ac:dyDescent="0.3">
      <c r="A6" s="776" t="s">
        <v>1558</v>
      </c>
      <c r="B6" s="752">
        <v>1700.4099999999999</v>
      </c>
      <c r="C6" s="766">
        <v>2.7286019863430863E-2</v>
      </c>
      <c r="D6" s="752">
        <v>60617.583188845951</v>
      </c>
      <c r="E6" s="766">
        <v>0.97271398013656907</v>
      </c>
      <c r="F6" s="753">
        <v>62317.993188845954</v>
      </c>
    </row>
    <row r="7" spans="1:6" ht="14.4" customHeight="1" x14ac:dyDescent="0.3">
      <c r="A7" s="776" t="s">
        <v>1559</v>
      </c>
      <c r="B7" s="752"/>
      <c r="C7" s="766">
        <v>0</v>
      </c>
      <c r="D7" s="752">
        <v>44.59</v>
      </c>
      <c r="E7" s="766">
        <v>1</v>
      </c>
      <c r="F7" s="753">
        <v>44.59</v>
      </c>
    </row>
    <row r="8" spans="1:6" ht="14.4" customHeight="1" x14ac:dyDescent="0.3">
      <c r="A8" s="776" t="s">
        <v>1560</v>
      </c>
      <c r="B8" s="752">
        <v>12544.897683918281</v>
      </c>
      <c r="C8" s="766">
        <v>1.787652819063806E-2</v>
      </c>
      <c r="D8" s="752">
        <v>689207.56510625849</v>
      </c>
      <c r="E8" s="766">
        <v>0.98212347180936199</v>
      </c>
      <c r="F8" s="753">
        <v>701752.46279017674</v>
      </c>
    </row>
    <row r="9" spans="1:6" ht="14.4" customHeight="1" thickBot="1" x14ac:dyDescent="0.35">
      <c r="A9" s="777" t="s">
        <v>1561</v>
      </c>
      <c r="B9" s="768"/>
      <c r="C9" s="769">
        <v>0</v>
      </c>
      <c r="D9" s="768">
        <v>2453.6819999999998</v>
      </c>
      <c r="E9" s="769">
        <v>1</v>
      </c>
      <c r="F9" s="770">
        <v>2453.6819999999998</v>
      </c>
    </row>
    <row r="10" spans="1:6" ht="14.4" customHeight="1" thickBot="1" x14ac:dyDescent="0.35">
      <c r="A10" s="771" t="s">
        <v>3</v>
      </c>
      <c r="B10" s="772">
        <v>18803.377683918283</v>
      </c>
      <c r="C10" s="773">
        <v>2.1037295330470107E-2</v>
      </c>
      <c r="D10" s="772">
        <v>875008.17881801224</v>
      </c>
      <c r="E10" s="773">
        <v>0.97896270466952984</v>
      </c>
      <c r="F10" s="774">
        <v>893811.55650193058</v>
      </c>
    </row>
    <row r="11" spans="1:6" ht="14.4" customHeight="1" thickBot="1" x14ac:dyDescent="0.35"/>
    <row r="12" spans="1:6" ht="14.4" customHeight="1" x14ac:dyDescent="0.3">
      <c r="A12" s="775" t="s">
        <v>1562</v>
      </c>
      <c r="B12" s="745"/>
      <c r="C12" s="765">
        <v>0</v>
      </c>
      <c r="D12" s="745">
        <v>59.990000000000016</v>
      </c>
      <c r="E12" s="765">
        <v>1</v>
      </c>
      <c r="F12" s="746">
        <v>59.990000000000016</v>
      </c>
    </row>
    <row r="13" spans="1:6" ht="14.4" customHeight="1" x14ac:dyDescent="0.3">
      <c r="A13" s="776" t="s">
        <v>1563</v>
      </c>
      <c r="B13" s="752"/>
      <c r="C13" s="766">
        <v>0</v>
      </c>
      <c r="D13" s="752">
        <v>113498.77539723238</v>
      </c>
      <c r="E13" s="766">
        <v>1</v>
      </c>
      <c r="F13" s="753">
        <v>113498.77539723238</v>
      </c>
    </row>
    <row r="14" spans="1:6" ht="14.4" customHeight="1" x14ac:dyDescent="0.3">
      <c r="A14" s="776" t="s">
        <v>1564</v>
      </c>
      <c r="B14" s="752"/>
      <c r="C14" s="766">
        <v>0</v>
      </c>
      <c r="D14" s="752">
        <v>86.85</v>
      </c>
      <c r="E14" s="766">
        <v>1</v>
      </c>
      <c r="F14" s="753">
        <v>86.85</v>
      </c>
    </row>
    <row r="15" spans="1:6" ht="14.4" customHeight="1" x14ac:dyDescent="0.3">
      <c r="A15" s="776" t="s">
        <v>1565</v>
      </c>
      <c r="B15" s="752"/>
      <c r="C15" s="766">
        <v>0</v>
      </c>
      <c r="D15" s="752">
        <v>692.3994142488782</v>
      </c>
      <c r="E15" s="766">
        <v>1</v>
      </c>
      <c r="F15" s="753">
        <v>692.3994142488782</v>
      </c>
    </row>
    <row r="16" spans="1:6" ht="14.4" customHeight="1" x14ac:dyDescent="0.3">
      <c r="A16" s="776" t="s">
        <v>1566</v>
      </c>
      <c r="B16" s="752"/>
      <c r="C16" s="766">
        <v>0</v>
      </c>
      <c r="D16" s="752">
        <v>355.67992856480168</v>
      </c>
      <c r="E16" s="766">
        <v>1</v>
      </c>
      <c r="F16" s="753">
        <v>355.67992856480168</v>
      </c>
    </row>
    <row r="17" spans="1:6" ht="14.4" customHeight="1" x14ac:dyDescent="0.3">
      <c r="A17" s="776" t="s">
        <v>1567</v>
      </c>
      <c r="B17" s="752"/>
      <c r="C17" s="766">
        <v>0</v>
      </c>
      <c r="D17" s="752">
        <v>2083.1798286610197</v>
      </c>
      <c r="E17" s="766">
        <v>1</v>
      </c>
      <c r="F17" s="753">
        <v>2083.1798286610197</v>
      </c>
    </row>
    <row r="18" spans="1:6" ht="14.4" customHeight="1" x14ac:dyDescent="0.3">
      <c r="A18" s="776" t="s">
        <v>1568</v>
      </c>
      <c r="B18" s="752"/>
      <c r="C18" s="766">
        <v>0</v>
      </c>
      <c r="D18" s="752">
        <v>186.13999999999993</v>
      </c>
      <c r="E18" s="766">
        <v>1</v>
      </c>
      <c r="F18" s="753">
        <v>186.13999999999993</v>
      </c>
    </row>
    <row r="19" spans="1:6" ht="14.4" customHeight="1" x14ac:dyDescent="0.3">
      <c r="A19" s="776" t="s">
        <v>1569</v>
      </c>
      <c r="B19" s="752"/>
      <c r="C19" s="766">
        <v>0</v>
      </c>
      <c r="D19" s="752">
        <v>111.26999999999998</v>
      </c>
      <c r="E19" s="766">
        <v>1</v>
      </c>
      <c r="F19" s="753">
        <v>111.26999999999998</v>
      </c>
    </row>
    <row r="20" spans="1:6" ht="14.4" customHeight="1" x14ac:dyDescent="0.3">
      <c r="A20" s="776" t="s">
        <v>1570</v>
      </c>
      <c r="B20" s="752"/>
      <c r="C20" s="766">
        <v>0</v>
      </c>
      <c r="D20" s="752">
        <v>161985.1133012542</v>
      </c>
      <c r="E20" s="766">
        <v>1</v>
      </c>
      <c r="F20" s="753">
        <v>161985.1133012542</v>
      </c>
    </row>
    <row r="21" spans="1:6" ht="14.4" customHeight="1" x14ac:dyDescent="0.3">
      <c r="A21" s="776" t="s">
        <v>1571</v>
      </c>
      <c r="B21" s="752"/>
      <c r="C21" s="766">
        <v>0</v>
      </c>
      <c r="D21" s="752">
        <v>628.07000000000005</v>
      </c>
      <c r="E21" s="766">
        <v>1</v>
      </c>
      <c r="F21" s="753">
        <v>628.07000000000005</v>
      </c>
    </row>
    <row r="22" spans="1:6" ht="14.4" customHeight="1" x14ac:dyDescent="0.3">
      <c r="A22" s="776" t="s">
        <v>1572</v>
      </c>
      <c r="B22" s="752"/>
      <c r="C22" s="766">
        <v>0</v>
      </c>
      <c r="D22" s="752">
        <v>119.32</v>
      </c>
      <c r="E22" s="766">
        <v>1</v>
      </c>
      <c r="F22" s="753">
        <v>119.32</v>
      </c>
    </row>
    <row r="23" spans="1:6" ht="14.4" customHeight="1" x14ac:dyDescent="0.3">
      <c r="A23" s="776" t="s">
        <v>1573</v>
      </c>
      <c r="B23" s="752"/>
      <c r="C23" s="766">
        <v>0</v>
      </c>
      <c r="D23" s="752">
        <v>3565.5700000000006</v>
      </c>
      <c r="E23" s="766">
        <v>1</v>
      </c>
      <c r="F23" s="753">
        <v>3565.5700000000006</v>
      </c>
    </row>
    <row r="24" spans="1:6" ht="14.4" customHeight="1" x14ac:dyDescent="0.3">
      <c r="A24" s="776" t="s">
        <v>1574</v>
      </c>
      <c r="B24" s="752"/>
      <c r="C24" s="766">
        <v>0</v>
      </c>
      <c r="D24" s="752">
        <v>98.439999999999955</v>
      </c>
      <c r="E24" s="766">
        <v>1</v>
      </c>
      <c r="F24" s="753">
        <v>98.439999999999955</v>
      </c>
    </row>
    <row r="25" spans="1:6" ht="14.4" customHeight="1" x14ac:dyDescent="0.3">
      <c r="A25" s="776" t="s">
        <v>1575</v>
      </c>
      <c r="B25" s="752"/>
      <c r="C25" s="766">
        <v>0</v>
      </c>
      <c r="D25" s="752">
        <v>830.47</v>
      </c>
      <c r="E25" s="766">
        <v>1</v>
      </c>
      <c r="F25" s="753">
        <v>830.47</v>
      </c>
    </row>
    <row r="26" spans="1:6" ht="14.4" customHeight="1" x14ac:dyDescent="0.3">
      <c r="A26" s="776" t="s">
        <v>1576</v>
      </c>
      <c r="B26" s="752"/>
      <c r="C26" s="766">
        <v>0</v>
      </c>
      <c r="D26" s="752">
        <v>63.040000000000013</v>
      </c>
      <c r="E26" s="766">
        <v>1</v>
      </c>
      <c r="F26" s="753">
        <v>63.040000000000013</v>
      </c>
    </row>
    <row r="27" spans="1:6" ht="14.4" customHeight="1" x14ac:dyDescent="0.3">
      <c r="A27" s="776" t="s">
        <v>1577</v>
      </c>
      <c r="B27" s="752"/>
      <c r="C27" s="766">
        <v>0</v>
      </c>
      <c r="D27" s="752">
        <v>73.009999999999991</v>
      </c>
      <c r="E27" s="766">
        <v>1</v>
      </c>
      <c r="F27" s="753">
        <v>73.009999999999991</v>
      </c>
    </row>
    <row r="28" spans="1:6" ht="14.4" customHeight="1" x14ac:dyDescent="0.3">
      <c r="A28" s="776" t="s">
        <v>1578</v>
      </c>
      <c r="B28" s="752"/>
      <c r="C28" s="766">
        <v>0</v>
      </c>
      <c r="D28" s="752">
        <v>1767.6399999999999</v>
      </c>
      <c r="E28" s="766">
        <v>1</v>
      </c>
      <c r="F28" s="753">
        <v>1767.6399999999999</v>
      </c>
    </row>
    <row r="29" spans="1:6" ht="14.4" customHeight="1" x14ac:dyDescent="0.3">
      <c r="A29" s="776" t="s">
        <v>1579</v>
      </c>
      <c r="B29" s="752"/>
      <c r="C29" s="766">
        <v>0</v>
      </c>
      <c r="D29" s="752">
        <v>85.16</v>
      </c>
      <c r="E29" s="766">
        <v>1</v>
      </c>
      <c r="F29" s="753">
        <v>85.16</v>
      </c>
    </row>
    <row r="30" spans="1:6" ht="14.4" customHeight="1" x14ac:dyDescent="0.3">
      <c r="A30" s="776" t="s">
        <v>1580</v>
      </c>
      <c r="B30" s="752"/>
      <c r="C30" s="766">
        <v>0</v>
      </c>
      <c r="D30" s="752">
        <v>148.83999999999997</v>
      </c>
      <c r="E30" s="766">
        <v>1</v>
      </c>
      <c r="F30" s="753">
        <v>148.83999999999997</v>
      </c>
    </row>
    <row r="31" spans="1:6" ht="14.4" customHeight="1" x14ac:dyDescent="0.3">
      <c r="A31" s="776" t="s">
        <v>1581</v>
      </c>
      <c r="B31" s="752"/>
      <c r="C31" s="766">
        <v>0</v>
      </c>
      <c r="D31" s="752">
        <v>92.27</v>
      </c>
      <c r="E31" s="766">
        <v>1</v>
      </c>
      <c r="F31" s="753">
        <v>92.27</v>
      </c>
    </row>
    <row r="32" spans="1:6" ht="14.4" customHeight="1" x14ac:dyDescent="0.3">
      <c r="A32" s="776" t="s">
        <v>1582</v>
      </c>
      <c r="B32" s="752">
        <v>151.15</v>
      </c>
      <c r="C32" s="766">
        <v>1</v>
      </c>
      <c r="D32" s="752"/>
      <c r="E32" s="766">
        <v>0</v>
      </c>
      <c r="F32" s="753">
        <v>151.15</v>
      </c>
    </row>
    <row r="33" spans="1:6" ht="14.4" customHeight="1" x14ac:dyDescent="0.3">
      <c r="A33" s="776" t="s">
        <v>1583</v>
      </c>
      <c r="B33" s="752"/>
      <c r="C33" s="766">
        <v>0</v>
      </c>
      <c r="D33" s="752">
        <v>1319.91</v>
      </c>
      <c r="E33" s="766">
        <v>1</v>
      </c>
      <c r="F33" s="753">
        <v>1319.91</v>
      </c>
    </row>
    <row r="34" spans="1:6" ht="14.4" customHeight="1" x14ac:dyDescent="0.3">
      <c r="A34" s="776" t="s">
        <v>1584</v>
      </c>
      <c r="B34" s="752"/>
      <c r="C34" s="766">
        <v>0</v>
      </c>
      <c r="D34" s="752">
        <v>95.820000000000022</v>
      </c>
      <c r="E34" s="766">
        <v>1</v>
      </c>
      <c r="F34" s="753">
        <v>95.820000000000022</v>
      </c>
    </row>
    <row r="35" spans="1:6" ht="14.4" customHeight="1" x14ac:dyDescent="0.3">
      <c r="A35" s="776" t="s">
        <v>1585</v>
      </c>
      <c r="B35" s="752"/>
      <c r="C35" s="766">
        <v>0</v>
      </c>
      <c r="D35" s="752">
        <v>629.38999999999987</v>
      </c>
      <c r="E35" s="766">
        <v>1</v>
      </c>
      <c r="F35" s="753">
        <v>629.38999999999987</v>
      </c>
    </row>
    <row r="36" spans="1:6" ht="14.4" customHeight="1" x14ac:dyDescent="0.3">
      <c r="A36" s="776" t="s">
        <v>1586</v>
      </c>
      <c r="B36" s="752"/>
      <c r="C36" s="766">
        <v>0</v>
      </c>
      <c r="D36" s="752">
        <v>1679.38</v>
      </c>
      <c r="E36" s="766">
        <v>1</v>
      </c>
      <c r="F36" s="753">
        <v>1679.38</v>
      </c>
    </row>
    <row r="37" spans="1:6" ht="14.4" customHeight="1" x14ac:dyDescent="0.3">
      <c r="A37" s="776" t="s">
        <v>1587</v>
      </c>
      <c r="B37" s="752"/>
      <c r="C37" s="766">
        <v>0</v>
      </c>
      <c r="D37" s="752">
        <v>21.67</v>
      </c>
      <c r="E37" s="766">
        <v>1</v>
      </c>
      <c r="F37" s="753">
        <v>21.67</v>
      </c>
    </row>
    <row r="38" spans="1:6" ht="14.4" customHeight="1" x14ac:dyDescent="0.3">
      <c r="A38" s="776" t="s">
        <v>1588</v>
      </c>
      <c r="B38" s="752"/>
      <c r="C38" s="766">
        <v>0</v>
      </c>
      <c r="D38" s="752">
        <v>141.24</v>
      </c>
      <c r="E38" s="766">
        <v>1</v>
      </c>
      <c r="F38" s="753">
        <v>141.24</v>
      </c>
    </row>
    <row r="39" spans="1:6" ht="14.4" customHeight="1" x14ac:dyDescent="0.3">
      <c r="A39" s="776" t="s">
        <v>1589</v>
      </c>
      <c r="B39" s="752"/>
      <c r="C39" s="766">
        <v>0</v>
      </c>
      <c r="D39" s="752">
        <v>211.41004184370743</v>
      </c>
      <c r="E39" s="766">
        <v>1</v>
      </c>
      <c r="F39" s="753">
        <v>211.41004184370743</v>
      </c>
    </row>
    <row r="40" spans="1:6" ht="14.4" customHeight="1" x14ac:dyDescent="0.3">
      <c r="A40" s="776" t="s">
        <v>1590</v>
      </c>
      <c r="B40" s="752"/>
      <c r="C40" s="766">
        <v>0</v>
      </c>
      <c r="D40" s="752">
        <v>107.46000000000002</v>
      </c>
      <c r="E40" s="766">
        <v>1</v>
      </c>
      <c r="F40" s="753">
        <v>107.46000000000002</v>
      </c>
    </row>
    <row r="41" spans="1:6" ht="14.4" customHeight="1" x14ac:dyDescent="0.3">
      <c r="A41" s="776" t="s">
        <v>1591</v>
      </c>
      <c r="B41" s="752"/>
      <c r="C41" s="766">
        <v>0</v>
      </c>
      <c r="D41" s="752">
        <v>74.589999999999975</v>
      </c>
      <c r="E41" s="766">
        <v>1</v>
      </c>
      <c r="F41" s="753">
        <v>74.589999999999975</v>
      </c>
    </row>
    <row r="42" spans="1:6" ht="14.4" customHeight="1" x14ac:dyDescent="0.3">
      <c r="A42" s="776" t="s">
        <v>1592</v>
      </c>
      <c r="B42" s="752"/>
      <c r="C42" s="766">
        <v>0</v>
      </c>
      <c r="D42" s="752">
        <v>49377.9</v>
      </c>
      <c r="E42" s="766">
        <v>1</v>
      </c>
      <c r="F42" s="753">
        <v>49377.9</v>
      </c>
    </row>
    <row r="43" spans="1:6" ht="14.4" customHeight="1" x14ac:dyDescent="0.3">
      <c r="A43" s="776" t="s">
        <v>1593</v>
      </c>
      <c r="B43" s="752"/>
      <c r="C43" s="766">
        <v>0</v>
      </c>
      <c r="D43" s="752">
        <v>869.3599999999999</v>
      </c>
      <c r="E43" s="766">
        <v>1</v>
      </c>
      <c r="F43" s="753">
        <v>869.3599999999999</v>
      </c>
    </row>
    <row r="44" spans="1:6" ht="14.4" customHeight="1" x14ac:dyDescent="0.3">
      <c r="A44" s="776" t="s">
        <v>1594</v>
      </c>
      <c r="B44" s="752"/>
      <c r="C44" s="766">
        <v>0</v>
      </c>
      <c r="D44" s="752">
        <v>99303.600262560314</v>
      </c>
      <c r="E44" s="766">
        <v>1</v>
      </c>
      <c r="F44" s="753">
        <v>99303.600262560314</v>
      </c>
    </row>
    <row r="45" spans="1:6" ht="14.4" customHeight="1" x14ac:dyDescent="0.3">
      <c r="A45" s="776" t="s">
        <v>1595</v>
      </c>
      <c r="B45" s="752">
        <v>231.44</v>
      </c>
      <c r="C45" s="766">
        <v>0.10726932275348076</v>
      </c>
      <c r="D45" s="752">
        <v>1926.1200000000003</v>
      </c>
      <c r="E45" s="766">
        <v>0.89273067724651922</v>
      </c>
      <c r="F45" s="753">
        <v>2157.5600000000004</v>
      </c>
    </row>
    <row r="46" spans="1:6" ht="14.4" customHeight="1" x14ac:dyDescent="0.3">
      <c r="A46" s="776" t="s">
        <v>1596</v>
      </c>
      <c r="B46" s="752"/>
      <c r="C46" s="766">
        <v>0</v>
      </c>
      <c r="D46" s="752">
        <v>10117.799999999999</v>
      </c>
      <c r="E46" s="766">
        <v>1</v>
      </c>
      <c r="F46" s="753">
        <v>10117.799999999999</v>
      </c>
    </row>
    <row r="47" spans="1:6" ht="14.4" customHeight="1" x14ac:dyDescent="0.3">
      <c r="A47" s="776" t="s">
        <v>1597</v>
      </c>
      <c r="B47" s="752">
        <v>1017.0500000000001</v>
      </c>
      <c r="C47" s="766">
        <v>0.39434145887534849</v>
      </c>
      <c r="D47" s="752">
        <v>1562.0600000000002</v>
      </c>
      <c r="E47" s="766">
        <v>0.60565854112465156</v>
      </c>
      <c r="F47" s="753">
        <v>2579.11</v>
      </c>
    </row>
    <row r="48" spans="1:6" ht="14.4" customHeight="1" x14ac:dyDescent="0.3">
      <c r="A48" s="776" t="s">
        <v>1598</v>
      </c>
      <c r="B48" s="752">
        <v>11362.76</v>
      </c>
      <c r="C48" s="766">
        <v>1</v>
      </c>
      <c r="D48" s="752"/>
      <c r="E48" s="766">
        <v>0</v>
      </c>
      <c r="F48" s="753">
        <v>11362.76</v>
      </c>
    </row>
    <row r="49" spans="1:6" ht="14.4" customHeight="1" x14ac:dyDescent="0.3">
      <c r="A49" s="776" t="s">
        <v>1599</v>
      </c>
      <c r="B49" s="752"/>
      <c r="C49" s="766">
        <v>0</v>
      </c>
      <c r="D49" s="752">
        <v>20047.670000000002</v>
      </c>
      <c r="E49" s="766">
        <v>1</v>
      </c>
      <c r="F49" s="753">
        <v>20047.670000000002</v>
      </c>
    </row>
    <row r="50" spans="1:6" ht="14.4" customHeight="1" x14ac:dyDescent="0.3">
      <c r="A50" s="776" t="s">
        <v>1600</v>
      </c>
      <c r="B50" s="752"/>
      <c r="C50" s="766">
        <v>0</v>
      </c>
      <c r="D50" s="752">
        <v>6264.24</v>
      </c>
      <c r="E50" s="766">
        <v>1</v>
      </c>
      <c r="F50" s="753">
        <v>6264.24</v>
      </c>
    </row>
    <row r="51" spans="1:6" ht="14.4" customHeight="1" x14ac:dyDescent="0.3">
      <c r="A51" s="776" t="s">
        <v>1601</v>
      </c>
      <c r="B51" s="752"/>
      <c r="C51" s="766">
        <v>0</v>
      </c>
      <c r="D51" s="752">
        <v>166.9200000000001</v>
      </c>
      <c r="E51" s="766">
        <v>1</v>
      </c>
      <c r="F51" s="753">
        <v>166.9200000000001</v>
      </c>
    </row>
    <row r="52" spans="1:6" ht="14.4" customHeight="1" x14ac:dyDescent="0.3">
      <c r="A52" s="776" t="s">
        <v>1602</v>
      </c>
      <c r="B52" s="752"/>
      <c r="C52" s="766">
        <v>0</v>
      </c>
      <c r="D52" s="752">
        <v>8661.0699999999961</v>
      </c>
      <c r="E52" s="766">
        <v>1</v>
      </c>
      <c r="F52" s="753">
        <v>8661.0699999999961</v>
      </c>
    </row>
    <row r="53" spans="1:6" ht="14.4" customHeight="1" x14ac:dyDescent="0.3">
      <c r="A53" s="776" t="s">
        <v>1603</v>
      </c>
      <c r="B53" s="752"/>
      <c r="C53" s="766">
        <v>0</v>
      </c>
      <c r="D53" s="752">
        <v>1291.473</v>
      </c>
      <c r="E53" s="766">
        <v>1</v>
      </c>
      <c r="F53" s="753">
        <v>1291.473</v>
      </c>
    </row>
    <row r="54" spans="1:6" ht="14.4" customHeight="1" x14ac:dyDescent="0.3">
      <c r="A54" s="776" t="s">
        <v>1604</v>
      </c>
      <c r="B54" s="752"/>
      <c r="C54" s="766">
        <v>0</v>
      </c>
      <c r="D54" s="752">
        <v>2655.06</v>
      </c>
      <c r="E54" s="766">
        <v>1</v>
      </c>
      <c r="F54" s="753">
        <v>2655.06</v>
      </c>
    </row>
    <row r="55" spans="1:6" ht="14.4" customHeight="1" x14ac:dyDescent="0.3">
      <c r="A55" s="776" t="s">
        <v>1605</v>
      </c>
      <c r="B55" s="752"/>
      <c r="C55" s="766">
        <v>0</v>
      </c>
      <c r="D55" s="752">
        <v>7737.83</v>
      </c>
      <c r="E55" s="766">
        <v>1</v>
      </c>
      <c r="F55" s="753">
        <v>7737.83</v>
      </c>
    </row>
    <row r="56" spans="1:6" ht="14.4" customHeight="1" x14ac:dyDescent="0.3">
      <c r="A56" s="776" t="s">
        <v>1606</v>
      </c>
      <c r="B56" s="752"/>
      <c r="C56" s="766">
        <v>0</v>
      </c>
      <c r="D56" s="752">
        <v>33249.15</v>
      </c>
      <c r="E56" s="766">
        <v>1</v>
      </c>
      <c r="F56" s="753">
        <v>33249.15</v>
      </c>
    </row>
    <row r="57" spans="1:6" ht="14.4" customHeight="1" x14ac:dyDescent="0.3">
      <c r="A57" s="776" t="s">
        <v>1607</v>
      </c>
      <c r="B57" s="752"/>
      <c r="C57" s="766">
        <v>0</v>
      </c>
      <c r="D57" s="752">
        <v>3027.54</v>
      </c>
      <c r="E57" s="766">
        <v>1</v>
      </c>
      <c r="F57" s="753">
        <v>3027.54</v>
      </c>
    </row>
    <row r="58" spans="1:6" ht="14.4" customHeight="1" x14ac:dyDescent="0.3">
      <c r="A58" s="776" t="s">
        <v>1608</v>
      </c>
      <c r="B58" s="752"/>
      <c r="C58" s="766">
        <v>0</v>
      </c>
      <c r="D58" s="752">
        <v>144.95999999999998</v>
      </c>
      <c r="E58" s="766">
        <v>1</v>
      </c>
      <c r="F58" s="753">
        <v>144.95999999999998</v>
      </c>
    </row>
    <row r="59" spans="1:6" ht="14.4" customHeight="1" x14ac:dyDescent="0.3">
      <c r="A59" s="776" t="s">
        <v>1609</v>
      </c>
      <c r="B59" s="752">
        <v>516.5999999999998</v>
      </c>
      <c r="C59" s="766">
        <v>0.18239013695147907</v>
      </c>
      <c r="D59" s="752">
        <v>2315.79</v>
      </c>
      <c r="E59" s="766">
        <v>0.8176098630485209</v>
      </c>
      <c r="F59" s="753">
        <v>2832.39</v>
      </c>
    </row>
    <row r="60" spans="1:6" ht="14.4" customHeight="1" x14ac:dyDescent="0.3">
      <c r="A60" s="776" t="s">
        <v>1610</v>
      </c>
      <c r="B60" s="752">
        <v>397.87999999999988</v>
      </c>
      <c r="C60" s="766">
        <v>0.73053760282021152</v>
      </c>
      <c r="D60" s="752">
        <v>146.76000000000002</v>
      </c>
      <c r="E60" s="766">
        <v>0.26946239717978859</v>
      </c>
      <c r="F60" s="753">
        <v>544.63999999999987</v>
      </c>
    </row>
    <row r="61" spans="1:6" ht="14.4" customHeight="1" x14ac:dyDescent="0.3">
      <c r="A61" s="776" t="s">
        <v>1611</v>
      </c>
      <c r="B61" s="752">
        <v>1362.9976839182793</v>
      </c>
      <c r="C61" s="766">
        <v>0.21628231700806425</v>
      </c>
      <c r="D61" s="752">
        <v>4938.9399999999996</v>
      </c>
      <c r="E61" s="766">
        <v>0.78371768299193578</v>
      </c>
      <c r="F61" s="753">
        <v>6301.9376839182787</v>
      </c>
    </row>
    <row r="62" spans="1:6" ht="14.4" customHeight="1" x14ac:dyDescent="0.3">
      <c r="A62" s="776" t="s">
        <v>1612</v>
      </c>
      <c r="B62" s="752">
        <v>1702.8</v>
      </c>
      <c r="C62" s="766">
        <v>1</v>
      </c>
      <c r="D62" s="752"/>
      <c r="E62" s="766">
        <v>0</v>
      </c>
      <c r="F62" s="753">
        <v>1702.8</v>
      </c>
    </row>
    <row r="63" spans="1:6" ht="14.4" customHeight="1" x14ac:dyDescent="0.3">
      <c r="A63" s="776" t="s">
        <v>1613</v>
      </c>
      <c r="B63" s="752"/>
      <c r="C63" s="766">
        <v>0</v>
      </c>
      <c r="D63" s="752">
        <v>33412.661958980687</v>
      </c>
      <c r="E63" s="766">
        <v>1</v>
      </c>
      <c r="F63" s="753">
        <v>33412.661958980687</v>
      </c>
    </row>
    <row r="64" spans="1:6" ht="14.4" customHeight="1" x14ac:dyDescent="0.3">
      <c r="A64" s="776" t="s">
        <v>1614</v>
      </c>
      <c r="B64" s="752"/>
      <c r="C64" s="766">
        <v>0</v>
      </c>
      <c r="D64" s="752">
        <v>6230.4</v>
      </c>
      <c r="E64" s="766">
        <v>1</v>
      </c>
      <c r="F64" s="753">
        <v>6230.4</v>
      </c>
    </row>
    <row r="65" spans="1:6" ht="14.4" customHeight="1" x14ac:dyDescent="0.3">
      <c r="A65" s="776" t="s">
        <v>1615</v>
      </c>
      <c r="B65" s="752"/>
      <c r="C65" s="766">
        <v>0</v>
      </c>
      <c r="D65" s="752">
        <v>127594.23675538359</v>
      </c>
      <c r="E65" s="766">
        <v>1</v>
      </c>
      <c r="F65" s="753">
        <v>127594.23675538359</v>
      </c>
    </row>
    <row r="66" spans="1:6" ht="14.4" customHeight="1" x14ac:dyDescent="0.3">
      <c r="A66" s="776" t="s">
        <v>1616</v>
      </c>
      <c r="B66" s="752"/>
      <c r="C66" s="766">
        <v>0</v>
      </c>
      <c r="D66" s="752">
        <v>174.61</v>
      </c>
      <c r="E66" s="766">
        <v>1</v>
      </c>
      <c r="F66" s="753">
        <v>174.61</v>
      </c>
    </row>
    <row r="67" spans="1:6" ht="14.4" customHeight="1" x14ac:dyDescent="0.3">
      <c r="A67" s="776" t="s">
        <v>1617</v>
      </c>
      <c r="B67" s="752">
        <v>220.95</v>
      </c>
      <c r="C67" s="766">
        <v>6.2921649091131737E-2</v>
      </c>
      <c r="D67" s="752">
        <v>3290.56</v>
      </c>
      <c r="E67" s="766">
        <v>0.93707835090886826</v>
      </c>
      <c r="F67" s="753">
        <v>3511.5099999999998</v>
      </c>
    </row>
    <row r="68" spans="1:6" ht="14.4" customHeight="1" x14ac:dyDescent="0.3">
      <c r="A68" s="776" t="s">
        <v>1618</v>
      </c>
      <c r="B68" s="752">
        <v>107.45</v>
      </c>
      <c r="C68" s="766">
        <v>7.3439555297989206E-2</v>
      </c>
      <c r="D68" s="752">
        <v>1355.6579881136211</v>
      </c>
      <c r="E68" s="766">
        <v>0.92656044470201082</v>
      </c>
      <c r="F68" s="753">
        <v>1463.1079881136211</v>
      </c>
    </row>
    <row r="69" spans="1:6" ht="14.4" customHeight="1" x14ac:dyDescent="0.3">
      <c r="A69" s="776" t="s">
        <v>1619</v>
      </c>
      <c r="B69" s="752">
        <v>276.10000000000002</v>
      </c>
      <c r="C69" s="766">
        <v>1</v>
      </c>
      <c r="D69" s="752"/>
      <c r="E69" s="766">
        <v>0</v>
      </c>
      <c r="F69" s="753">
        <v>276.10000000000002</v>
      </c>
    </row>
    <row r="70" spans="1:6" ht="14.4" customHeight="1" x14ac:dyDescent="0.3">
      <c r="A70" s="776" t="s">
        <v>1620</v>
      </c>
      <c r="B70" s="752"/>
      <c r="C70" s="766">
        <v>0</v>
      </c>
      <c r="D70" s="752">
        <v>253.51000000000022</v>
      </c>
      <c r="E70" s="766">
        <v>1</v>
      </c>
      <c r="F70" s="753">
        <v>253.51000000000022</v>
      </c>
    </row>
    <row r="71" spans="1:6" ht="14.4" customHeight="1" x14ac:dyDescent="0.3">
      <c r="A71" s="776" t="s">
        <v>1621</v>
      </c>
      <c r="B71" s="752">
        <v>106.54000000000003</v>
      </c>
      <c r="C71" s="766">
        <v>0.51968196673333023</v>
      </c>
      <c r="D71" s="752">
        <v>98.46999999999997</v>
      </c>
      <c r="E71" s="766">
        <v>0.48031803326666977</v>
      </c>
      <c r="F71" s="753">
        <v>205.01</v>
      </c>
    </row>
    <row r="72" spans="1:6" ht="14.4" customHeight="1" x14ac:dyDescent="0.3">
      <c r="A72" s="776" t="s">
        <v>1622</v>
      </c>
      <c r="B72" s="752"/>
      <c r="C72" s="766">
        <v>0</v>
      </c>
      <c r="D72" s="752">
        <v>16333.410061499437</v>
      </c>
      <c r="E72" s="766">
        <v>1</v>
      </c>
      <c r="F72" s="753">
        <v>16333.410061499437</v>
      </c>
    </row>
    <row r="73" spans="1:6" ht="14.4" customHeight="1" x14ac:dyDescent="0.3">
      <c r="A73" s="776" t="s">
        <v>1623</v>
      </c>
      <c r="B73" s="752"/>
      <c r="C73" s="766">
        <v>0</v>
      </c>
      <c r="D73" s="752">
        <v>157.12</v>
      </c>
      <c r="E73" s="766">
        <v>1</v>
      </c>
      <c r="F73" s="753">
        <v>157.12</v>
      </c>
    </row>
    <row r="74" spans="1:6" ht="14.4" customHeight="1" x14ac:dyDescent="0.3">
      <c r="A74" s="776" t="s">
        <v>1624</v>
      </c>
      <c r="B74" s="752"/>
      <c r="C74" s="766">
        <v>0</v>
      </c>
      <c r="D74" s="752">
        <v>174.05000000000004</v>
      </c>
      <c r="E74" s="766">
        <v>1</v>
      </c>
      <c r="F74" s="753">
        <v>174.05000000000004</v>
      </c>
    </row>
    <row r="75" spans="1:6" ht="14.4" customHeight="1" x14ac:dyDescent="0.3">
      <c r="A75" s="776" t="s">
        <v>1625</v>
      </c>
      <c r="B75" s="752"/>
      <c r="C75" s="766">
        <v>0</v>
      </c>
      <c r="D75" s="752">
        <v>91.54</v>
      </c>
      <c r="E75" s="766">
        <v>1</v>
      </c>
      <c r="F75" s="753">
        <v>91.54</v>
      </c>
    </row>
    <row r="76" spans="1:6" ht="14.4" customHeight="1" x14ac:dyDescent="0.3">
      <c r="A76" s="776" t="s">
        <v>1626</v>
      </c>
      <c r="B76" s="752"/>
      <c r="C76" s="766">
        <v>0</v>
      </c>
      <c r="D76" s="752">
        <v>662.57</v>
      </c>
      <c r="E76" s="766">
        <v>1</v>
      </c>
      <c r="F76" s="753">
        <v>662.57</v>
      </c>
    </row>
    <row r="77" spans="1:6" ht="14.4" customHeight="1" x14ac:dyDescent="0.3">
      <c r="A77" s="776" t="s">
        <v>1627</v>
      </c>
      <c r="B77" s="752"/>
      <c r="C77" s="766">
        <v>0</v>
      </c>
      <c r="D77" s="752">
        <v>862.0100000000001</v>
      </c>
      <c r="E77" s="766">
        <v>1</v>
      </c>
      <c r="F77" s="753">
        <v>862.0100000000001</v>
      </c>
    </row>
    <row r="78" spans="1:6" ht="14.4" customHeight="1" x14ac:dyDescent="0.3">
      <c r="A78" s="776" t="s">
        <v>1628</v>
      </c>
      <c r="B78" s="752"/>
      <c r="C78" s="766">
        <v>0</v>
      </c>
      <c r="D78" s="752">
        <v>237.24999999999994</v>
      </c>
      <c r="E78" s="766">
        <v>1</v>
      </c>
      <c r="F78" s="753">
        <v>237.24999999999994</v>
      </c>
    </row>
    <row r="79" spans="1:6" ht="14.4" customHeight="1" x14ac:dyDescent="0.3">
      <c r="A79" s="776" t="s">
        <v>1629</v>
      </c>
      <c r="B79" s="752"/>
      <c r="C79" s="766">
        <v>0</v>
      </c>
      <c r="D79" s="752">
        <v>287.71000000000015</v>
      </c>
      <c r="E79" s="766">
        <v>1</v>
      </c>
      <c r="F79" s="753">
        <v>287.71000000000015</v>
      </c>
    </row>
    <row r="80" spans="1:6" ht="14.4" customHeight="1" x14ac:dyDescent="0.3">
      <c r="A80" s="776" t="s">
        <v>1630</v>
      </c>
      <c r="B80" s="752"/>
      <c r="C80" s="766">
        <v>0</v>
      </c>
      <c r="D80" s="752">
        <v>7624.6902737611672</v>
      </c>
      <c r="E80" s="766">
        <v>1</v>
      </c>
      <c r="F80" s="753">
        <v>7624.6902737611672</v>
      </c>
    </row>
    <row r="81" spans="1:6" ht="14.4" customHeight="1" x14ac:dyDescent="0.3">
      <c r="A81" s="776" t="s">
        <v>1631</v>
      </c>
      <c r="B81" s="752"/>
      <c r="C81" s="766">
        <v>0</v>
      </c>
      <c r="D81" s="752">
        <v>352.82999999999976</v>
      </c>
      <c r="E81" s="766">
        <v>1</v>
      </c>
      <c r="F81" s="753">
        <v>352.82999999999976</v>
      </c>
    </row>
    <row r="82" spans="1:6" ht="14.4" customHeight="1" x14ac:dyDescent="0.3">
      <c r="A82" s="776" t="s">
        <v>1632</v>
      </c>
      <c r="B82" s="752"/>
      <c r="C82" s="766">
        <v>0</v>
      </c>
      <c r="D82" s="752">
        <v>497.1</v>
      </c>
      <c r="E82" s="766">
        <v>1</v>
      </c>
      <c r="F82" s="753">
        <v>497.1</v>
      </c>
    </row>
    <row r="83" spans="1:6" ht="14.4" customHeight="1" x14ac:dyDescent="0.3">
      <c r="A83" s="776" t="s">
        <v>1633</v>
      </c>
      <c r="B83" s="752"/>
      <c r="C83" s="766">
        <v>0</v>
      </c>
      <c r="D83" s="752">
        <v>65.950000000000045</v>
      </c>
      <c r="E83" s="766">
        <v>1</v>
      </c>
      <c r="F83" s="753">
        <v>65.950000000000045</v>
      </c>
    </row>
    <row r="84" spans="1:6" ht="14.4" customHeight="1" x14ac:dyDescent="0.3">
      <c r="A84" s="776" t="s">
        <v>1634</v>
      </c>
      <c r="B84" s="752"/>
      <c r="C84" s="766">
        <v>0</v>
      </c>
      <c r="D84" s="752">
        <v>49.5</v>
      </c>
      <c r="E84" s="766">
        <v>1</v>
      </c>
      <c r="F84" s="753">
        <v>49.5</v>
      </c>
    </row>
    <row r="85" spans="1:6" ht="14.4" customHeight="1" x14ac:dyDescent="0.3">
      <c r="A85" s="776" t="s">
        <v>1635</v>
      </c>
      <c r="B85" s="752">
        <v>1349.6599999999999</v>
      </c>
      <c r="C85" s="766">
        <v>0.32736643760906314</v>
      </c>
      <c r="D85" s="752">
        <v>2773.120605908498</v>
      </c>
      <c r="E85" s="766">
        <v>0.67263356239093686</v>
      </c>
      <c r="F85" s="753">
        <v>4122.7806059084978</v>
      </c>
    </row>
    <row r="86" spans="1:6" ht="14.4" customHeight="1" thickBot="1" x14ac:dyDescent="0.35">
      <c r="A86" s="777" t="s">
        <v>1636</v>
      </c>
      <c r="B86" s="768"/>
      <c r="C86" s="769">
        <v>0</v>
      </c>
      <c r="D86" s="768">
        <v>127812.87999999999</v>
      </c>
      <c r="E86" s="769">
        <v>1</v>
      </c>
      <c r="F86" s="770">
        <v>127812.87999999999</v>
      </c>
    </row>
    <row r="87" spans="1:6" ht="14.4" customHeight="1" thickBot="1" x14ac:dyDescent="0.35">
      <c r="A87" s="771" t="s">
        <v>3</v>
      </c>
      <c r="B87" s="772">
        <v>18803.377683918279</v>
      </c>
      <c r="C87" s="773">
        <v>2.1037295330470104E-2</v>
      </c>
      <c r="D87" s="772">
        <v>875008.17881801212</v>
      </c>
      <c r="E87" s="773">
        <v>0.97896270466952973</v>
      </c>
      <c r="F87" s="774">
        <v>893811.55650193058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2017-10-25T11:37:54Z</dcterms:modified>
</cp:coreProperties>
</file>