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72" i="371" l="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N20" i="419" l="1"/>
  <c r="M20" i="419"/>
  <c r="L20" i="419"/>
  <c r="K20" i="419"/>
  <c r="J20" i="419"/>
  <c r="I20" i="419"/>
  <c r="H20" i="419"/>
  <c r="G20" i="419"/>
  <c r="F20" i="419"/>
  <c r="E20" i="419"/>
  <c r="D20" i="419"/>
  <c r="C20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F18" i="419" l="1"/>
  <c r="G18" i="419"/>
  <c r="C18" i="419"/>
  <c r="H18" i="419"/>
  <c r="L18" i="419"/>
  <c r="E18" i="419"/>
  <c r="J18" i="419"/>
  <c r="K18" i="419"/>
  <c r="M18" i="419"/>
  <c r="D18" i="419"/>
  <c r="I18" i="419"/>
  <c r="N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M21" i="419" l="1"/>
  <c r="L21" i="419"/>
  <c r="K21" i="419"/>
  <c r="K22" i="419" s="1"/>
  <c r="J21" i="419"/>
  <c r="J22" i="419" s="1"/>
  <c r="I21" i="419"/>
  <c r="H21" i="419"/>
  <c r="G21" i="419"/>
  <c r="G23" i="419" l="1"/>
  <c r="L23" i="419"/>
  <c r="J23" i="419"/>
  <c r="K23" i="419"/>
  <c r="H23" i="419"/>
  <c r="L22" i="419"/>
  <c r="I23" i="419"/>
  <c r="M23" i="419"/>
  <c r="G22" i="419"/>
  <c r="H22" i="419"/>
  <c r="I22" i="419"/>
  <c r="M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F6" i="419"/>
  <c r="M6" i="419"/>
  <c r="K6" i="419"/>
  <c r="J6" i="419"/>
  <c r="E6" i="419"/>
  <c r="N6" i="419"/>
  <c r="I6" i="419"/>
  <c r="D6" i="419"/>
  <c r="L6" i="419"/>
  <c r="C6" i="419"/>
  <c r="H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<sst xmlns="http://schemas.openxmlformats.org/spreadsheetml/2006/main" count="20183" uniqueCount="4608">
  <si>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</si>
  <si>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</si>
  <si>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</si>
  <si>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</si>
  <si>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</si>
  <si>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</si>
  <si>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</si>
  <si>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</si>
  <si>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</si>
  <si>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</si>
  <si>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</si>
  <si>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</si>
  <si>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</si>
  <si>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</si>
  <si>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</si>
  <si>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</si>
  <si>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</si>
  <si>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</si>
  <si>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</si>
  <si>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</si>
  <si>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</si>
  <si>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</si>
  <si>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</si>
  <si>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</si>
  <si>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</si>
  <si>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</si>
  <si>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</si>
  <si>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</si>
  <si>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</si>
  <si>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</si>
  <si>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</si>
  <si>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</si>
  <si>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</si>
  <si>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</si>
  <si>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</si>
  <si>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</si>
  <si>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</si>
  <si>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</si>
  <si>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</si>
  <si>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</si>
  <si>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</si>
  <si>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</si>
  <si>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</si>
  <si>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</si>
  <si>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</si>
  <si>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</si>
  <si>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</si>
  <si>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</si>
  <si>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</si>
  <si>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</si>
  <si>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</si>
  <si>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</si>
  <si>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</si>
  <si>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</si>
  <si>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</si>
  <si>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</si>
  <si>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</si>
  <si>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</si>
  <si>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</si>
  <si>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</si>
  <si>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</si>
  <si>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</si>
  <si>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</si>
  <si>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</si>
  <si>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</si>
  <si>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</si>
  <si>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</si>
  <si>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</si>
  <si>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</si>
  <si>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</si>
  <si>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</si>
  <si>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</si>
  <si>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</si>
  <si>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</si>
  <si>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</si>
  <si>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</si>
  <si>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</si>
  <si>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</si>
  <si>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</si>
  <si>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</si>
  <si>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</si>
  <si>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</si>
  <si>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</si>
  <si>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</si>
  <si>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</si>
  <si>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</si>
  <si>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</si>
  <si>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</si>
  <si>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</si>
  <si>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</si>
  <si>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</si>
  <si>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</si>
  <si>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</si>
  <si>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</si>
  <si>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</si>
  <si>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</si>
  <si>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</si>
  <si>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</si>
  <si>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</si>
  <si>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</si>
  <si>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</si>
  <si>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</si>
  <si>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</si>
  <si>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</si>
  <si>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</si>
  <si>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</si>
  <si>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</si>
  <si>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</si>
  <si>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</si>
  <si>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</si>
  <si>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</si>
  <si>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</si>
  <si>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</si>
  <si>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</si>
  <si>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</si>
  <si>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</si>
  <si>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</si>
  <si>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</si>
  <si>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</si>
  <si>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</si>
  <si>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</si>
  <si>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</si>
  <si>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</si>
  <si>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</si>
  <si>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</si>
  <si>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</si>
  <si>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</si>
  <si>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</si>
  <si>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</si>
  <si>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</si>
  <si>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</si>
  <si>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</si>
  <si>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</si>
  <si>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</si>
  <si>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</si>
  <si>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</si>
  <si>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</si>
  <si>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</si>
  <si>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</si>
  <si>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</si>
  <si>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</si>
  <si>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</si>
  <si>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</si>
  <si>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</si>
  <si>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</si>
  <si>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</si>
  <si>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</si>
  <si>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</si>
  <si>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</si>
  <si>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</si>
  <si>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</si>
  <si>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</si>
  <si>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</si>
  <si>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</si>
  <si>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</si>
  <si>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</si>
  <si>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</si>
  <si>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</si>
  <si>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</si>
  <si>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</si>
  <si>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</si>
  <si>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</si>
  <si>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</si>
  <si>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</si>
  <si>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</si>
  <si>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</si>
  <si>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</si>
  <si>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</si>
  <si>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</si>
  <si>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</si>
  <si>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</si>
  <si>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</si>
  <si>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</si>
  <si>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</si>
  <si>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</si>
  <si>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</si>
  <si>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</si>
  <si>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</si>
  <si>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</si>
  <si>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</si>
  <si>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</si>
  <si>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</si>
  <si>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</si>
  <si>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</si>
  <si>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</si>
  <si>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</si>
  <si>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</si>
  <si>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</si>
  <si>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</si>
  <si>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</si>
  <si>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</si>
  <si>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</si>
  <si>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</si>
  <si>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</si>
  <si>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</si>
  <si>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</si>
  <si>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</si>
  <si>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</si>
  <si>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</si>
  <si>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</si>
  <si>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</si>
  <si>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</si>
  <si>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</si>
  <si>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</si>
  <si>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</si>
  <si>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</si>
  <si>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</si>
  <si>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</si>
  <si>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</si>
  <si>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</si>
  <si>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</si>
  <si>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</si>
  <si>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</si>
  <si>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</si>
  <si>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</si>
  <si>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</si>
  <si>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</si>
  <si>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</si>
  <si>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</si>
  <si>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</si>
  <si>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</si>
  <si>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</si>
  <si>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</si>
  <si>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</si>
  <si>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</si>
  <si>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</si>
  <si>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</si>
  <si>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</si>
  <si>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</si>
  <si>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</si>
  <si>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</si>
  <si>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</si>
  <si>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</si>
  <si>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</si>
  <si>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</si>
  <si>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</si>
  <si>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</si>
  <si>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</si>
  <si>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</si>
  <si>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</si>
  <si>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</si>
  <si>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</si>
  <si>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</si>
  <si>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</si>
  <si>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</si>
  <si>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</si>
  <si>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</si>
  <si>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</si>
  <si>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</si>
  <si>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zdravotničtí záchranáři</t>
  </si>
  <si>
    <t>zdravotničtí asistenti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</si>
  <si>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</si>
  <si>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</si>
  <si>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</si>
  <si>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</si>
  <si>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</si>
  <si>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</si>
  <si>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</si>
  <si>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</si>
  <si>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</si>
  <si>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</si>
  <si>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</si>
  <si>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</si>
  <si>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</si>
  <si>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</si>
  <si>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</si>
  <si>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</si>
  <si>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</si>
  <si>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</si>
  <si>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</si>
  <si>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</si>
  <si>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</si>
  <si>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</si>
  <si>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</si>
  <si>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</si>
  <si>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</si>
  <si>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</si>
  <si>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</si>
  <si>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</si>
  <si>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</si>
  <si>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</si>
  <si>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</si>
  <si>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</si>
  <si>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</si>
  <si>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</si>
  <si>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</si>
  <si>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</si>
  <si>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</si>
  <si>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</si>
  <si>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</si>
  <si>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</si>
  <si>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</si>
  <si>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</si>
  <si>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</si>
  <si>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</si>
  <si>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</si>
  <si>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</si>
  <si>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</si>
  <si>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</si>
  <si>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</si>
  <si>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</si>
  <si>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</si>
  <si>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</si>
  <si>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</si>
  <si>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</si>
  <si>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</si>
  <si>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</si>
  <si>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</si>
  <si>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</si>
  <si>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</si>
  <si>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</si>
  <si>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</si>
  <si>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</si>
  <si>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</si>
  <si>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</si>
  <si>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</si>
  <si>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</si>
  <si>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</si>
  <si>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</si>
  <si>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</si>
  <si>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</si>
  <si>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</si>
  <si>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</si>
  <si>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</si>
  <si>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</si>
  <si>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</si>
  <si>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</si>
  <si>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</si>
  <si>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</si>
  <si>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</si>
  <si>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</si>
  <si>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</si>
  <si>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</si>
  <si>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</si>
  <si>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</si>
  <si>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</si>
  <si>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</si>
  <si>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</si>
  <si>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--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</si>
  <si>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</si>
  <si>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</si>
  <si>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</si>
  <si>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</si>
  <si>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</si>
  <si>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</si>
  <si>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</si>
  <si>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</si>
  <si>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</si>
  <si>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</si>
  <si>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</si>
  <si>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</si>
  <si>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</si>
  <si>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</si>
  <si>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</si>
  <si>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</si>
  <si>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</si>
  <si>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</si>
  <si>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</si>
  <si>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</si>
  <si>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</si>
  <si>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</si>
  <si>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</si>
  <si>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</si>
  <si>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</si>
  <si>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</si>
  <si>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</si>
  <si>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</si>
  <si>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</si>
  <si>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</si>
  <si>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</si>
  <si>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</si>
  <si>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</si>
  <si>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</si>
  <si>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</si>
  <si>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</si>
  <si>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</si>
  <si>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</si>
  <si>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</si>
  <si>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</si>
  <si>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</si>
  <si>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</si>
  <si>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</si>
  <si>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</si>
  <si>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</si>
  <si>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</si>
  <si>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</si>
  <si>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</si>
  <si>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</si>
  <si>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</si>
  <si>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</si>
  <si>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</si>
  <si>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</si>
  <si>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</si>
  <si>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</si>
  <si>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</si>
  <si>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</si>
  <si>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</si>
  <si>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</si>
  <si>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</si>
  <si>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</si>
  <si>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</si>
  <si>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</si>
  <si>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</si>
  <si>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</si>
  <si>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</si>
  <si>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</si>
  <si>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</si>
  <si>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</si>
  <si>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</si>
  <si>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</si>
  <si>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</si>
  <si>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</si>
  <si>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</si>
  <si>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</si>
  <si>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</si>
  <si>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</si>
  <si>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</si>
  <si>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</si>
  <si>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</si>
  <si>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</si>
  <si>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</si>
  <si>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</si>
  <si>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</si>
  <si>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</si>
  <si>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</si>
  <si>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</si>
  <si>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</si>
  <si>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</si>
  <si>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</si>
  <si>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</si>
  <si>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</si>
  <si>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</si>
  <si>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</si>
  <si>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</si>
  <si>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</si>
  <si>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</si>
  <si>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</si>
  <si>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</si>
  <si>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</si>
  <si>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</si>
  <si>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</si>
  <si>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</si>
  <si>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</si>
  <si>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</si>
  <si>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</si>
  <si>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</si>
  <si>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</si>
  <si>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</si>
  <si>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</si>
  <si>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</si>
  <si>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</si>
  <si>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</si>
  <si>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</si>
  <si>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</si>
  <si>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</si>
  <si>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</si>
  <si>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</si>
  <si>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</si>
  <si>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</si>
  <si>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</si>
  <si>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</si>
  <si>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</si>
  <si>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</si>
  <si>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</si>
  <si>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</si>
  <si>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</si>
  <si>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</si>
  <si>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</si>
  <si>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</si>
  <si>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</si>
  <si>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</si>
  <si>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</si>
  <si>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</si>
  <si>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</si>
  <si>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</si>
  <si>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</si>
  <si>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</si>
  <si>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</si>
  <si>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</si>
  <si>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</si>
  <si>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</si>
  <si>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</si>
  <si>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</si>
  <si>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</si>
  <si>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</si>
  <si>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</si>
  <si>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</si>
  <si>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</si>
  <si>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</si>
  <si>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</si>
  <si>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</si>
  <si>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</si>
  <si>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</si>
  <si>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</si>
  <si>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</si>
  <si>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</si>
  <si>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</si>
  <si>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</si>
  <si>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</si>
  <si>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</si>
  <si>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</si>
  <si>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</si>
  <si>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</si>
  <si>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</si>
  <si>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</si>
  <si>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</si>
  <si>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</si>
  <si>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</si>
  <si>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</si>
  <si>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</si>
  <si>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</si>
  <si>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</si>
  <si>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</si>
  <si>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</si>
  <si>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</si>
  <si>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</si>
  <si>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</si>
  <si>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</si>
  <si>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</si>
  <si>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</si>
  <si>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</si>
  <si>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</si>
  <si>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</si>
  <si>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</si>
  <si>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</si>
  <si>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</si>
  <si>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</si>
  <si>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</si>
  <si>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</si>
  <si>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</si>
  <si>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</si>
  <si>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</si>
  <si>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</si>
  <si>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</si>
  <si>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</si>
  <si>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</si>
  <si>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</si>
  <si>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</si>
  <si>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</si>
  <si>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</si>
  <si>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</si>
  <si>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</si>
  <si>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</si>
  <si>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</si>
  <si>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</si>
  <si>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</si>
  <si>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</si>
  <si>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</si>
  <si>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</si>
  <si>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</si>
  <si>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</si>
  <si>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</si>
  <si>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</si>
  <si>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</si>
  <si>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</si>
  <si>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</si>
  <si>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</si>
  <si>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</si>
  <si>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</si>
  <si>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</si>
  <si>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</si>
  <si>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</si>
  <si>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</si>
  <si>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</si>
  <si>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</si>
  <si>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</si>
  <si>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</si>
  <si>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</si>
  <si>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</si>
  <si>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</si>
  <si>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</si>
  <si>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</si>
  <si>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</si>
  <si>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</si>
  <si>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</si>
  <si>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</si>
  <si>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</si>
  <si>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</si>
  <si>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</si>
  <si>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</si>
  <si>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</si>
  <si>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</si>
  <si>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</si>
  <si>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</si>
  <si>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</si>
  <si>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</si>
  <si>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</si>
  <si>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</si>
  <si>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ADRENALIN LECIVA</t>
  </si>
  <si>
    <t>INJ 5X1ML/1MG</t>
  </si>
  <si>
    <t>AESCIN VULM tbl.20</t>
  </si>
  <si>
    <t>AESCIN-TEVA</t>
  </si>
  <si>
    <t>POR TBL ENT 90X20MG</t>
  </si>
  <si>
    <t>POR TBL FLM 30X20MG</t>
  </si>
  <si>
    <t>ALMIRAL</t>
  </si>
  <si>
    <t>INJ 10X3ML/75MG</t>
  </si>
  <si>
    <t>APAURIN</t>
  </si>
  <si>
    <t>INJ 10X2ML/10MG</t>
  </si>
  <si>
    <t>APO-IBUPROFEN 400 MG</t>
  </si>
  <si>
    <t>POR TBL FLM 30X400MG</t>
  </si>
  <si>
    <t>ARDEAOSMOSOL MA 15 (Mannitol)</t>
  </si>
  <si>
    <t>INF 1X80ML</t>
  </si>
  <si>
    <t>AULIN</t>
  </si>
  <si>
    <t>POR TBL NOB 30X100MG</t>
  </si>
  <si>
    <t>P</t>
  </si>
  <si>
    <t>TBL 15X100MG</t>
  </si>
  <si>
    <t>BETADINE - zelená</t>
  </si>
  <si>
    <t>LIQ 1X30ML</t>
  </si>
  <si>
    <t>BISACODYL</t>
  </si>
  <si>
    <t>DRG 105X5MG</t>
  </si>
  <si>
    <t>BISEPTOL 480</t>
  </si>
  <si>
    <t>POR TBL NOB 28X480MG</t>
  </si>
  <si>
    <t>CARZAP HCT 16 MG/12,5 MG  TABLETY</t>
  </si>
  <si>
    <t>POR TBL NOB 28</t>
  </si>
  <si>
    <t>CAVINTON FORTE</t>
  </si>
  <si>
    <t>POR TBL NOB 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</si>
  <si>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</si>
  <si>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</si>
  <si>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</si>
  <si>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</si>
  <si>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</si>
  <si>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</si>
  <si>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>DEGAN</t>
  </si>
  <si>
    <t>TBL 40X10MG</t>
  </si>
  <si>
    <t>Delmar nosní sprej 50ml</t>
  </si>
  <si>
    <t>DEXAMED</t>
  </si>
  <si>
    <t>INJ 10X2ML/8MG</t>
  </si>
  <si>
    <t>DIAZEPAM SLOVAKOFARMA</t>
  </si>
  <si>
    <t>TBL 20X5MG</t>
  </si>
  <si>
    <t>TBL 20X10MG</t>
  </si>
  <si>
    <t>DIPIDOLOR</t>
  </si>
  <si>
    <t>INJ 5X2ML 7.5MG/ML</t>
  </si>
  <si>
    <t>DOLMINA 100 SR</t>
  </si>
  <si>
    <t>POR TBL PRO 20X100MG</t>
  </si>
  <si>
    <t>DOLMINA 50</t>
  </si>
  <si>
    <t>TBL OBD 30X50MG</t>
  </si>
  <si>
    <t>DZ OCTENISEPT drm. sol. 250 ml</t>
  </si>
  <si>
    <t>DRM SOL 1X250ML</t>
  </si>
  <si>
    <t>DZ PRONTODERM GEL-STRONG 100ML</t>
  </si>
  <si>
    <t>ENDIARON</t>
  </si>
  <si>
    <t>TBL OBD 20X250MG</t>
  </si>
  <si>
    <t>POR TBL FLM 10X250MG</t>
  </si>
  <si>
    <t>FORTECORTIN 4</t>
  </si>
  <si>
    <t>POR TBL NOB 20X4MG</t>
  </si>
  <si>
    <t>FRAXIPARIN MULTI</t>
  </si>
  <si>
    <t>INJ 10X5ML/47.5KU</t>
  </si>
  <si>
    <t>FRAXIPARINE</t>
  </si>
  <si>
    <t>INJ SOL 10X0.3ML</t>
  </si>
  <si>
    <t>GLUKÓZA 10 BRAUN</t>
  </si>
  <si>
    <t>INF SOL 10X500ML-PE</t>
  </si>
  <si>
    <t>GLUKÓZA 5 BRAUN</t>
  </si>
  <si>
    <t>HELICID 20 ZENTIVA</t>
  </si>
  <si>
    <t>POR CPS ETD 28X20MG</t>
  </si>
  <si>
    <t>HEPAROID LECIVA</t>
  </si>
  <si>
    <t>UNG 1X30GM</t>
  </si>
  <si>
    <t>HUMULIN R 100 M.J./ML</t>
  </si>
  <si>
    <t>INJ 1X10ML/1KU</t>
  </si>
  <si>
    <t>HYDROCORTISON 10MG</t>
  </si>
  <si>
    <t>HYDROCORTISON VUAB 100 MG</t>
  </si>
  <si>
    <t>INJ PLV SOL 1X100MG</t>
  </si>
  <si>
    <t>CHLORID SODNÝ 0,9% BRAUN</t>
  </si>
  <si>
    <t>INF SOL 20X100MLPELAH</t>
  </si>
  <si>
    <t>INF SOL 10X500MLPELAH</t>
  </si>
  <si>
    <t>IBALGIN 400 (IBUPROFEN 400)</t>
  </si>
  <si>
    <t>TBL OBD 100X400MG</t>
  </si>
  <si>
    <t>IMODIUM</t>
  </si>
  <si>
    <t>CPS 20X2MG</t>
  </si>
  <si>
    <t>IR OG. OPHTHALMO-SEPTONEX</t>
  </si>
  <si>
    <t>GTT OPH 1X10ML</t>
  </si>
  <si>
    <t>KALIUM CHLORATUM LECIVA 7.5%</t>
  </si>
  <si>
    <t>INJ 5X10ML 7.5%</t>
  </si>
  <si>
    <t>KL AQUA PURIF. BAG IN BOX 5 l</t>
  </si>
  <si>
    <t>KL SOL.BORGLYCEROLI  3% 100 G</t>
  </si>
  <si>
    <t>KL SOL.BORGLYCEROLI 3% 200 G</t>
  </si>
  <si>
    <t>KL SUPP.BISACODYLI 0,01G  30KS</t>
  </si>
  <si>
    <t>KL SUPP.BISACODYLI 0,01G  40KS</t>
  </si>
  <si>
    <t>KORYLAN</t>
  </si>
  <si>
    <t>TBL 10</t>
  </si>
  <si>
    <t>LEXAURIN</t>
  </si>
  <si>
    <t>TBL 30X1.5MG</t>
  </si>
  <si>
    <t>LOZAP 50 ZENTIVA</t>
  </si>
  <si>
    <t>POR TBL FLM 30X50MG</t>
  </si>
  <si>
    <t>MABRON</t>
  </si>
  <si>
    <t>INJ SOL 5X2ML</t>
  </si>
  <si>
    <t>MAGNESIUM SULFURICUM BIOTIKA</t>
  </si>
  <si>
    <t>INJ 5X10ML 10%</t>
  </si>
  <si>
    <t>INJ 5X10ML 20%</t>
  </si>
  <si>
    <t>MOTILIUM</t>
  </si>
  <si>
    <t>TBL OBD 30X10MG</t>
  </si>
  <si>
    <t>NASIVIN Sensitive 0,025%</t>
  </si>
  <si>
    <t>nas.spr.sol.1x10ml</t>
  </si>
  <si>
    <t>NEODOLPASSE</t>
  </si>
  <si>
    <t>INF 10X250ML</t>
  </si>
  <si>
    <t>NEUROL 0.25</t>
  </si>
  <si>
    <t>TBL 30X0.25MG</t>
  </si>
  <si>
    <t>NEURONTIN 300MG</t>
  </si>
  <si>
    <t>CPS 50X300MG</t>
  </si>
  <si>
    <t>NORETHISTERON ZENTIVA</t>
  </si>
  <si>
    <t>TBL NOB 45X5MG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</si>
  <si>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</si>
  <si>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</si>
  <si>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</si>
  <si>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</si>
  <si>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</si>
  <si>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</si>
  <si>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ONDANSETRON KABI 2 MG/ML</t>
  </si>
  <si>
    <t>INJ SOL 5X4ML</t>
  </si>
  <si>
    <t>OPHTHALMO-SEPTONEX</t>
  </si>
  <si>
    <t>UNG OPH 1X5GM</t>
  </si>
  <si>
    <t>PARALEN 500</t>
  </si>
  <si>
    <t>POR TBL NOB 12X500MG</t>
  </si>
  <si>
    <t>POR TBL NOB 24X500MG</t>
  </si>
  <si>
    <t>PEROXID VODÍKU 3% COO</t>
  </si>
  <si>
    <t>DRM SOL 1X100ML 3%</t>
  </si>
  <si>
    <t>PRESTARIUM NEO COMBI 5mg/1,25mg</t>
  </si>
  <si>
    <t>POR TBL FLM 30</t>
  </si>
  <si>
    <t>RINGERFUNDIN B.BRAUN</t>
  </si>
  <si>
    <t>INF SOL10X1000ML PE</t>
  </si>
  <si>
    <t>RP UNG.MUPIROCINI 2%</t>
  </si>
  <si>
    <t>SEPTONEX</t>
  </si>
  <si>
    <t>DRM. SPR. SOL. 1x100ml</t>
  </si>
  <si>
    <t>SIOFOR 850MG</t>
  </si>
  <si>
    <t>TBL FLM 60x850MG</t>
  </si>
  <si>
    <t>SOLU-MEDROL</t>
  </si>
  <si>
    <t>INJ SIC 1X40MG+1ML</t>
  </si>
  <si>
    <t>SORBIFER DURULES</t>
  </si>
  <si>
    <t>TBL FLM 60X320MG/60MG</t>
  </si>
  <si>
    <t>SORTIS 10MG</t>
  </si>
  <si>
    <t>SPECIES UROLOGICAE PLANTA LEROS</t>
  </si>
  <si>
    <t>SPC 20X1.5GM(SÁČKY)</t>
  </si>
  <si>
    <t>SYNTOPHYLLIN</t>
  </si>
  <si>
    <t>INJ 5X10ML/240MG</t>
  </si>
  <si>
    <t>SYNTOSTIGMIN</t>
  </si>
  <si>
    <t>INJ 10X1ML/0.5MG</t>
  </si>
  <si>
    <t>TACHOSIL</t>
  </si>
  <si>
    <t>DRM SPO 3.0X2.5CM</t>
  </si>
  <si>
    <t>TENSIOMIN</t>
  </si>
  <si>
    <t>TBL 30X12.5MG</t>
  </si>
  <si>
    <t>TIAPRIDAL</t>
  </si>
  <si>
    <t>POR TBLNOB 50X100MG</t>
  </si>
  <si>
    <t>INJ SOL 12X2ML/100MG</t>
  </si>
  <si>
    <t>TORECAN</t>
  </si>
  <si>
    <t>INJ 5X1ML/6.5MG</t>
  </si>
  <si>
    <t>TRALGIT</t>
  </si>
  <si>
    <t>POR CPS DUR 20X50MG</t>
  </si>
  <si>
    <t>ULTRACOD</t>
  </si>
  <si>
    <t>POR TBL NOB 10</t>
  </si>
  <si>
    <t>POR TBL NOB 30</t>
  </si>
  <si>
    <t>VITAMIN B12 LECIVA 1000RG</t>
  </si>
  <si>
    <t>INJ 5X1ML/1000RG</t>
  </si>
  <si>
    <t>ZODAC</t>
  </si>
  <si>
    <t>léky - antibiotika (LEK)</t>
  </si>
  <si>
    <t>AMOKSIKLAV 1.2GM</t>
  </si>
  <si>
    <t>INJ SIC 5X1.2GM</t>
  </si>
  <si>
    <t>AMOKSIKLAV 1G</t>
  </si>
  <si>
    <t>TBL OBD 14X1GM</t>
  </si>
  <si>
    <t>AXETINE 1,5GM</t>
  </si>
  <si>
    <t>INJ SIC 10X1.5GM</t>
  </si>
  <si>
    <t>CEFOTAXIME LEK 1 G PRÁŠEK PRO INJEKČNÍ ROZTOK</t>
  </si>
  <si>
    <t>IMS+IVN INJ PLV SOL 10X1GM</t>
  </si>
  <si>
    <t>CEFTAZIDIM KABI 1 GM</t>
  </si>
  <si>
    <t>INJ PLV SOL 10X1GM</t>
  </si>
  <si>
    <t>CEFUROXIM KABI 1500 MG</t>
  </si>
  <si>
    <t>INJ+INF PLV SOL 10X1.5GM</t>
  </si>
  <si>
    <t>CEFUROXIM KABI 750 MG</t>
  </si>
  <si>
    <t>INJ+INF PLV SOL 10X750MG</t>
  </si>
  <si>
    <t>Clindamycin Kabi 150mg/ml 10 x 4ml/600mg</t>
  </si>
  <si>
    <t>10 x 4ml /600mg</t>
  </si>
  <si>
    <t>FRAMYKOIN</t>
  </si>
  <si>
    <t>UNG 1X10GM</t>
  </si>
  <si>
    <t xml:space="preserve">GENTAMICIN B.BRAUN 3 MG/ML INFUZNÍ ROZTOK </t>
  </si>
  <si>
    <t>INF SOL 20X80ML</t>
  </si>
  <si>
    <t>PIPERACILLIN/TAZOBACTAM KABI 4 G/0,5 G</t>
  </si>
  <si>
    <t>INF PLV SOL 10X4.5GM</t>
  </si>
  <si>
    <t>ZINNAT 250 MG</t>
  </si>
  <si>
    <t>TBL OBD 10X250MG</t>
  </si>
  <si>
    <t>léky - antimykotika (LEK)</t>
  </si>
  <si>
    <t>DIFLUCAN 100 MG</t>
  </si>
  <si>
    <t>POR CPS DUR 28X100MG</t>
  </si>
  <si>
    <t>ALGIFEN NEO</t>
  </si>
  <si>
    <t>POR GTT SOL 1X50ML</t>
  </si>
  <si>
    <t>AMESOS 10 MG/5 MG TABLETY</t>
  </si>
  <si>
    <t>ANOPYRIN 100MG</t>
  </si>
  <si>
    <t>TBL 60X100 MG</t>
  </si>
  <si>
    <t>APO-ALLOPURINOL</t>
  </si>
  <si>
    <t>POR TBL NOB 100X100MG</t>
  </si>
  <si>
    <t>POR TBL FLM 100X400MG</t>
  </si>
  <si>
    <t>ARDEAOSMOSOL MA 20 (Mannitol)</t>
  </si>
  <si>
    <t>INF 1X100 ML</t>
  </si>
  <si>
    <t>CIPRALEX 20 MG/ML</t>
  </si>
  <si>
    <t>POR GTT SOL 1X15ML</t>
  </si>
  <si>
    <t>CORYOL 3.125</t>
  </si>
  <si>
    <t>PORTBLNOB30X3.125MG</t>
  </si>
  <si>
    <t>INJ 50X2ML/10MG</t>
  </si>
  <si>
    <t>DEPAKINE CHRONO 500MG SECABLE</t>
  </si>
  <si>
    <t>TBL RET 100X500MG</t>
  </si>
  <si>
    <t>DEPREX LÉČIVA</t>
  </si>
  <si>
    <t>POR CPS DUR 30X20MG</t>
  </si>
  <si>
    <t>DITHIADEN</t>
  </si>
  <si>
    <t>TBL 20X2MG</t>
  </si>
  <si>
    <t>DORMICUM 7.5 MG</t>
  </si>
  <si>
    <t>TBL OBD 10X7.5MG</t>
  </si>
  <si>
    <t>DRETACEN 250 MG</t>
  </si>
  <si>
    <t>POR TBL FLM 50X250MG</t>
  </si>
  <si>
    <t>DUPHALAC</t>
  </si>
  <si>
    <t>SIR 1X500ML-HDPE</t>
  </si>
  <si>
    <t>DZ OCTENISEPT 250 ml</t>
  </si>
  <si>
    <t>sprej</t>
  </si>
  <si>
    <t>EBRANTIL 30 RETARD</t>
  </si>
  <si>
    <t>POR CPS PRO 50X30MG</t>
  </si>
  <si>
    <t>ESPUMISAN</t>
  </si>
  <si>
    <t>PORCPSMOL50X40MG-BL</t>
  </si>
  <si>
    <t>Espumisan cps.100x40mg-blistr</t>
  </si>
  <si>
    <t>0057585</t>
  </si>
  <si>
    <t>EUPHYLLIN CR N 200</t>
  </si>
  <si>
    <t>POR CPS PRO 50X200MG</t>
  </si>
  <si>
    <t>EUTHYROX 88 MIKROGRAMŮ</t>
  </si>
  <si>
    <t>POR TBL NOB 100X88RG II</t>
  </si>
  <si>
    <t>FAKTU</t>
  </si>
  <si>
    <t>UNG 1X20GM</t>
  </si>
  <si>
    <t>INJ SOL 10X0.8ML</t>
  </si>
  <si>
    <t>INJ SOL 10X0.6ML</t>
  </si>
  <si>
    <t>INJ SOL 10X0.4ML</t>
  </si>
  <si>
    <t>FRAXIPARINE FORTE</t>
  </si>
  <si>
    <t>INJ SOL 2X0.8ML</t>
  </si>
  <si>
    <t>FURON</t>
  </si>
  <si>
    <t>TBL 50X40MG</t>
  </si>
  <si>
    <t>GALANTAMIN MYLAN 8 MG</t>
  </si>
  <si>
    <t>POR CPS PRO 30X8MG I</t>
  </si>
  <si>
    <t>GERATAM 1200</t>
  </si>
  <si>
    <t>TBL OBD 60X1200MG</t>
  </si>
  <si>
    <t>GERATAM 800MG</t>
  </si>
  <si>
    <t>TBL OBD 60X800MG</t>
  </si>
  <si>
    <t>GLIMEPIRID SANDOZ 1 MG TABLETY</t>
  </si>
  <si>
    <t>POR TBL NOB 30X1MG</t>
  </si>
  <si>
    <t>GUAJACURAN « 5 % INJ</t>
  </si>
  <si>
    <t>POR CPS ETD 90X20MG</t>
  </si>
  <si>
    <t>HEMINEVRIN 300 MG</t>
  </si>
  <si>
    <t>POR CPS MOL 100X300MG</t>
  </si>
  <si>
    <t>HYDROCHLOROTHIAZID LECIVA</t>
  </si>
  <si>
    <t>TBL 20X25MG</t>
  </si>
  <si>
    <t>HYLAK FORTE</t>
  </si>
  <si>
    <t>GTT 1X100ML</t>
  </si>
  <si>
    <t>INF SOL 10X250MLPELAH</t>
  </si>
  <si>
    <t>INJ PROCAINII CHLORATI 0,2% ARD 10x200ml</t>
  </si>
  <si>
    <t>2MG/ML INJ SOL 10X200ML</t>
  </si>
  <si>
    <t>INJECTIO PROCAIN.CHLOR.0.2% ARD</t>
  </si>
  <si>
    <t>INJ 1X200ML 0.2%</t>
  </si>
  <si>
    <t>KALIUM CHLORATUM BIOMEDICA</t>
  </si>
  <si>
    <t>POR TBLFLM100X500MG</t>
  </si>
  <si>
    <t>KL SOL.BORGLYCEROLI 3% 1000 G</t>
  </si>
  <si>
    <t>KL SOL.HYD.PEROX.3% 100G</t>
  </si>
  <si>
    <t>KLACID 500</t>
  </si>
  <si>
    <t>POR TBL FLM 14X500MG</t>
  </si>
  <si>
    <t>Lactobacillus acidophil.cps.75 bez laktózy</t>
  </si>
  <si>
    <t>LEXAURIN 3</t>
  </si>
  <si>
    <t>POR TBL NOB 30X3MG</t>
  </si>
  <si>
    <t>LIOTON 100000 GEL</t>
  </si>
  <si>
    <t>GEL 1X50GM</t>
  </si>
  <si>
    <t>LYRICA 150 MG</t>
  </si>
  <si>
    <t>POR CPSDUR14X150MG</t>
  </si>
  <si>
    <t>MAGNESII LACTICI 0,5 TBL. MEDICAMENTA</t>
  </si>
  <si>
    <t>TBL NOB 100X0,5GM</t>
  </si>
  <si>
    <t>MAGNOSOLV</t>
  </si>
  <si>
    <t>GRA 30X6.1GM(SACKY)</t>
  </si>
  <si>
    <t>MESOCAIN</t>
  </si>
  <si>
    <t>INJ 10X10ML 1%</t>
  </si>
  <si>
    <t>GEL 1X20GM</t>
  </si>
  <si>
    <t>MILURIT 300</t>
  </si>
  <si>
    <t>TBL 30X300MG</t>
  </si>
  <si>
    <t>MO LAHEV NA OXIPER 1 l</t>
  </si>
  <si>
    <t>MODURETIC</t>
  </si>
  <si>
    <t>NATRIUM SALICYLICUM BIOTIKA</t>
  </si>
  <si>
    <t>INJ 10X10ML 10%</t>
  </si>
  <si>
    <t>NIMOTOP S</t>
  </si>
  <si>
    <t>POR TBL FLM 100X30MG</t>
  </si>
  <si>
    <t>OPHTHALMO-AZULEN</t>
  </si>
  <si>
    <t>PLAQUENIL</t>
  </si>
  <si>
    <t>TBL OBD 60X200MG</t>
  </si>
  <si>
    <t>PRESTARIUM NEO</t>
  </si>
  <si>
    <t>POR TBL FLM 30X5MG</t>
  </si>
  <si>
    <t>REASEC</t>
  </si>
  <si>
    <t>TBL 20X2.5MG</t>
  </si>
  <si>
    <t>RECOXA 15</t>
  </si>
  <si>
    <t>POR TBL NOB20X15MG</t>
  </si>
  <si>
    <t>RINGERUV ROZTOK BRAUN</t>
  </si>
  <si>
    <t>INF 10X500ML(LDPE)</t>
  </si>
  <si>
    <t>RIVOCOR 10</t>
  </si>
  <si>
    <t>POR TBL FLM 30X10MG</t>
  </si>
  <si>
    <t>ROSUCARD 20 MG POTAHOVANÉ TABLETY</t>
  </si>
  <si>
    <t>SANORIN EMULSIO</t>
  </si>
  <si>
    <t>GTT NAS 10ML 0.1%</t>
  </si>
  <si>
    <t>SIMBRINZA 10 MG/ML + 2 MG/ML</t>
  </si>
  <si>
    <t>OPH GTT SUS 1X5ML</t>
  </si>
  <si>
    <t>SIOFOR 1000</t>
  </si>
  <si>
    <t>POR TBL FLM 60X1000MG</t>
  </si>
  <si>
    <t>SOLIAN 200 MG</t>
  </si>
  <si>
    <t>TBL 30X200MG</t>
  </si>
  <si>
    <t>POR TBL FLM 100X100MG</t>
  </si>
  <si>
    <t>TBL.MAGNESII LACTICI 0.5 GLO</t>
  </si>
  <si>
    <t>TBL 100X500MG</t>
  </si>
  <si>
    <t>TOLUCOMBI 80 MG/25 MG</t>
  </si>
  <si>
    <t>SUP 6X6.5MG</t>
  </si>
  <si>
    <t>TRALGIT SR 100</t>
  </si>
  <si>
    <t>POR TBL RET30X100MG</t>
  </si>
  <si>
    <t>TRALGIT SR 150</t>
  </si>
  <si>
    <t>POR TBL RET30X150MG</t>
  </si>
  <si>
    <t>TRIPLIXAM 5 MG/1,25 MG/10 MG</t>
  </si>
  <si>
    <t>TRITACE 2,5 MG</t>
  </si>
  <si>
    <t>POR TBL NOB 20X2.5MG</t>
  </si>
  <si>
    <t>XANAX</t>
  </si>
  <si>
    <t>TBL 30X1MG</t>
  </si>
  <si>
    <t>POR TBL FLM 90X10MG</t>
  </si>
  <si>
    <t>ZYLLT 75 MG</t>
  </si>
  <si>
    <t>POR TBL FLM 56X75MG</t>
  </si>
  <si>
    <t>POR TBL FLM 28X75MG</t>
  </si>
  <si>
    <t>CIPRINOL 500</t>
  </si>
  <si>
    <t>TBL 10X500MG</t>
  </si>
  <si>
    <t>COTRIMOXAZOL AL FORTE</t>
  </si>
  <si>
    <t>TBL 20X960MG</t>
  </si>
  <si>
    <t>DALACIN C 300 MG</t>
  </si>
  <si>
    <t>POR CPS DUR 16X300MG</t>
  </si>
  <si>
    <t>GENTAMICIN LEK 80 MG/2 ML</t>
  </si>
  <si>
    <t>INJ SOL 10X2ML/80MG</t>
  </si>
  <si>
    <t>KLACID I.V.</t>
  </si>
  <si>
    <t>INF PLV SOL 1X500MG</t>
  </si>
  <si>
    <t xml:space="preserve">LINEZOLID SANDOZ 600 MG </t>
  </si>
  <si>
    <t>POR TBL FLM 10X600MG</t>
  </si>
  <si>
    <t>METRONIDAZOLE 0.5% POLFA</t>
  </si>
  <si>
    <t>INJ 1X100ML 5MG/1ML</t>
  </si>
  <si>
    <t>SEFOTAK 1 G</t>
  </si>
  <si>
    <t>INJ PLV SOL 1X1GM</t>
  </si>
  <si>
    <t>UNASYN</t>
  </si>
  <si>
    <t>INJ PLV SOL 1X1.5GM</t>
  </si>
  <si>
    <t>VANCOMYCIN MYLAN 1000 MG</t>
  </si>
  <si>
    <t>INF PLV SOL 1X1GM</t>
  </si>
  <si>
    <t>ZINNAT 500 MG</t>
  </si>
  <si>
    <t>TBL OBD 10X500MG</t>
  </si>
  <si>
    <t>LIQ 1X120ML</t>
  </si>
  <si>
    <t>DIPROPHOS</t>
  </si>
  <si>
    <t>INJ SUS 5X1ML/7MG</t>
  </si>
  <si>
    <t>KL ETHER 130G</t>
  </si>
  <si>
    <t>MARCAINE 0.5%</t>
  </si>
  <si>
    <t>INJ SOL5X20ML/100MG</t>
  </si>
  <si>
    <t>ACC INJEKT</t>
  </si>
  <si>
    <t>INJ SOL 5X3ML/300MG</t>
  </si>
  <si>
    <t>ACIDUM ASCORBICUM</t>
  </si>
  <si>
    <t>INJ 50X5ML</t>
  </si>
  <si>
    <t>AKNEMYCIN 2000</t>
  </si>
  <si>
    <t>UNG 1X25GM</t>
  </si>
  <si>
    <t>AMBROBENE</t>
  </si>
  <si>
    <t>INJ 5X2ML/15MG</t>
  </si>
  <si>
    <t>AMOKSIKLAV 1 G</t>
  </si>
  <si>
    <t>POR TBL FLM 21X1GM</t>
  </si>
  <si>
    <t>ANALGIN</t>
  </si>
  <si>
    <t>INJ SOL 5X5ML</t>
  </si>
  <si>
    <t>ANESIA 10MG/ML</t>
  </si>
  <si>
    <t>INJ+INF EML 1X100ML</t>
  </si>
  <si>
    <t>TBL 20X100MG</t>
  </si>
  <si>
    <t>APO-AMLO 10</t>
  </si>
  <si>
    <t>POR TBL NOB 100X10MG</t>
  </si>
  <si>
    <t>APO-AMLO 5</t>
  </si>
  <si>
    <t>POR TBL NOB 100X5MG</t>
  </si>
  <si>
    <t>AQUA PRO INJECTIONE ARDEAPHARMA</t>
  </si>
  <si>
    <t>INF 1X250ML</t>
  </si>
  <si>
    <t>AQUA PRO INJECTIONE BRAUN</t>
  </si>
  <si>
    <t>PAR LQF 20X100ML-PE</t>
  </si>
  <si>
    <t>ARDEAOSMOSOL MA 20</t>
  </si>
  <si>
    <t>200G/L INF SOL 20X100ML</t>
  </si>
  <si>
    <t>ARDUAN</t>
  </si>
  <si>
    <t>INJ SIC 25X4MG+2ML</t>
  </si>
  <si>
    <t>ATROVENT N</t>
  </si>
  <si>
    <t>INH SOL PSS200X20RG</t>
  </si>
  <si>
    <t>AUGMENTIN 1 G</t>
  </si>
  <si>
    <t>POR TBL FLM 14X1GM+SÁČ</t>
  </si>
  <si>
    <t>BETADINE (CHIRURG.) - hnědá</t>
  </si>
  <si>
    <t>BETALOC</t>
  </si>
  <si>
    <t>INJ 5X5ML/5MG</t>
  </si>
  <si>
    <t>BETALOC SR 200MG</t>
  </si>
  <si>
    <t>TBL RET 100X200MG</t>
  </si>
  <si>
    <t>BETALOC ZOK 100 MG</t>
  </si>
  <si>
    <t>POR TBL PRO 100X100MG</t>
  </si>
  <si>
    <t>TBL RET 30X100MG</t>
  </si>
  <si>
    <t>Biopron Forte Box tbl.10x10</t>
  </si>
  <si>
    <t>Biopron9    PREMIUM tob.120</t>
  </si>
  <si>
    <t>Biopron9 tob.120</t>
  </si>
  <si>
    <t>Biopron9 tob.60</t>
  </si>
  <si>
    <t>CALCIUM GLUCONICUM 10% B.BRAUN</t>
  </si>
  <si>
    <t>INJ SOL 20X10ML</t>
  </si>
  <si>
    <t>CEREBROLYSIN</t>
  </si>
  <si>
    <t>INJ SOL 5X10ML</t>
  </si>
  <si>
    <t>CERNEVIT</t>
  </si>
  <si>
    <t>INJ PLV SOL10X750MG</t>
  </si>
  <si>
    <t>CEZERA 5 MG</t>
  </si>
  <si>
    <t>POR TBL FLM 90X5MG</t>
  </si>
  <si>
    <t>CILOXAN STERILE OPHTHALMIC.SOL.</t>
  </si>
  <si>
    <t>GTT OPH 1X5ML</t>
  </si>
  <si>
    <t>CITALEC 10 ZENTIVA</t>
  </si>
  <si>
    <t>POR TBL FLM30X10MG</t>
  </si>
  <si>
    <t>CITALEC 20 ZENTIVA</t>
  </si>
  <si>
    <t>POR TBL FLM 60X20MG</t>
  </si>
  <si>
    <t>CORDARONE</t>
  </si>
  <si>
    <t>POR TBL NOB60X200MG</t>
  </si>
  <si>
    <t>INJ SOL 6X3ML/150MG</t>
  </si>
  <si>
    <t>CORVATON FORTE</t>
  </si>
  <si>
    <t>TBL 30X4MG</t>
  </si>
  <si>
    <t>Deca durabolin 50mg amp.1x1ml - MIMOŘÁDNÝ DOVOZ!!</t>
  </si>
  <si>
    <t>DEPAKINE</t>
  </si>
  <si>
    <t>INJ PSO LQF 4X4ML/400MG</t>
  </si>
  <si>
    <t>DETRALEX</t>
  </si>
  <si>
    <t>POR TBL FLM 120X500MG</t>
  </si>
  <si>
    <t>DICLOFENAC AL 25</t>
  </si>
  <si>
    <t>TBL OBD 20X25MG</t>
  </si>
  <si>
    <t>DICYNONE 250</t>
  </si>
  <si>
    <t>INJ SOL 4X2ML/250MG</t>
  </si>
  <si>
    <t>DIGOXIN 0.250 LECIVA</t>
  </si>
  <si>
    <t>DILCEREN PRO INFUSIONE</t>
  </si>
  <si>
    <t>INF 1X50ML/10MG</t>
  </si>
  <si>
    <t>EBRANTIL 60 RETARD</t>
  </si>
  <si>
    <t>POR CPS PRO 50X60MG</t>
  </si>
  <si>
    <t>ELIQUIS 2,5 MG</t>
  </si>
  <si>
    <t>POR TBL FLM 20X2.5MG</t>
  </si>
  <si>
    <t>EPILAN D GEROT</t>
  </si>
  <si>
    <t>ERDOMED 300MG</t>
  </si>
  <si>
    <t>CPS 20X300MG</t>
  </si>
  <si>
    <t>CPS 10X300MG</t>
  </si>
  <si>
    <t xml:space="preserve">Essentiale Forte N </t>
  </si>
  <si>
    <t>por.cps.dur.100</t>
  </si>
  <si>
    <t>EUTHYROX 50</t>
  </si>
  <si>
    <t>TBL 100X50RG</t>
  </si>
  <si>
    <t>FUROSEMID BIOTIKA</t>
  </si>
  <si>
    <t>INJ 5X2ML/20MG</t>
  </si>
  <si>
    <t>FUROSEMID BIOTIKA FORTE</t>
  </si>
  <si>
    <t>INJ 10X10ML/125MG</t>
  </si>
  <si>
    <t>TBL OBD 100X1200MG</t>
  </si>
  <si>
    <t>GLUKÓZA 20 BRAUN</t>
  </si>
  <si>
    <t>GLUKÓZA 40 BRAUN</t>
  </si>
  <si>
    <t>INF 20X10ML-PLA.AMP</t>
  </si>
  <si>
    <t>GUTRON 2.5MG</t>
  </si>
  <si>
    <t>TBL 50X2.5MG</t>
  </si>
  <si>
    <t>GYNO-PEVARYL 150 COMBIPACK</t>
  </si>
  <si>
    <t>VAG GLB 3+DRM CRM 15GM</t>
  </si>
  <si>
    <t>HEPARIN LECIVA</t>
  </si>
  <si>
    <t>INJ 1X10ML/50KU</t>
  </si>
  <si>
    <t>HERPESIN 200</t>
  </si>
  <si>
    <t>POR TBL NOB 25X200MG</t>
  </si>
  <si>
    <t>INF SOL 10X1000MLPLAH</t>
  </si>
  <si>
    <t>IBALGIN DUO EFFECT</t>
  </si>
  <si>
    <t>DRM CRM 1X50GM</t>
  </si>
  <si>
    <t>IBALGIN GEL 50G</t>
  </si>
  <si>
    <t>DRM GEL 1X50GM</t>
  </si>
  <si>
    <t>IBALGIN KRÉM 50G</t>
  </si>
  <si>
    <t>INDAP</t>
  </si>
  <si>
    <t>CPS 30X2.5MG</t>
  </si>
  <si>
    <t>ISICOM 100 MG</t>
  </si>
  <si>
    <t>POR TBL NOB 100X125MG</t>
  </si>
  <si>
    <t>KALIUMCHLORID 7.45% BRAUN</t>
  </si>
  <si>
    <t>INF CNC SOL 20X100ML</t>
  </si>
  <si>
    <t>KANAVIT</t>
  </si>
  <si>
    <t>INJ 5X1ML/10MG</t>
  </si>
  <si>
    <t>KAPIDIN 10 MG</t>
  </si>
  <si>
    <t>KEPPRA 100 MG/ML</t>
  </si>
  <si>
    <t>INF CNC SOL 10X5ML II</t>
  </si>
  <si>
    <t>KL BENZINUM 900ml/ 600g</t>
  </si>
  <si>
    <t>UN 3295</t>
  </si>
  <si>
    <t>KL ETHANOLUM 70% 800 g</t>
  </si>
  <si>
    <t>KL ETHER  LÉKOPISNÝ 1000 ml Fagron, Kulich</t>
  </si>
  <si>
    <t>jednotka 1 ks   UN 1155</t>
  </si>
  <si>
    <t>KL PRIPRAVEK</t>
  </si>
  <si>
    <t>LAGOSA</t>
  </si>
  <si>
    <t>DRG 100X150MG</t>
  </si>
  <si>
    <t>LOKREN 20 MG</t>
  </si>
  <si>
    <t>POR TBL FLM 28X20MG</t>
  </si>
  <si>
    <t>LYRICA 75 MG</t>
  </si>
  <si>
    <t>POR CPSDUR14X75MG</t>
  </si>
  <si>
    <t>MAXITROL</t>
  </si>
  <si>
    <t>SUS OPH 1X5ML</t>
  </si>
  <si>
    <t>UNG OPH 1X3.5GM</t>
  </si>
  <si>
    <t>MIDAZOLAM ACCORD 5 MG/ML</t>
  </si>
  <si>
    <t>INJ+INF SOL 10X3MLX5MG/ML</t>
  </si>
  <si>
    <t>MILURIT 100</t>
  </si>
  <si>
    <t>POR TBL NOB 50X100MG</t>
  </si>
  <si>
    <t>MINIRIN MELT 60 MCG</t>
  </si>
  <si>
    <t>POR LYO 30X60RG</t>
  </si>
  <si>
    <t>MONOSAN 20MG</t>
  </si>
  <si>
    <t>TBL 50X20MG</t>
  </si>
  <si>
    <t>MONOTAB SR</t>
  </si>
  <si>
    <t>POR TBL PRO20X100MG</t>
  </si>
  <si>
    <t>MORPHIN BIOTIKA 1%</t>
  </si>
  <si>
    <t>INJ 10X2ML/20MG</t>
  </si>
  <si>
    <t>MYDOCALM 150MG</t>
  </si>
  <si>
    <t>TBL OBD 30X150MG</t>
  </si>
  <si>
    <t>NAKOM MITE</t>
  </si>
  <si>
    <t>TBL 100X125MG</t>
  </si>
  <si>
    <t>NASIVIN 0,05%</t>
  </si>
  <si>
    <t>NAS SPR SOL 10ML-SK</t>
  </si>
  <si>
    <t>NASIVIN SENSITIVE 0,05%</t>
  </si>
  <si>
    <t>NAS SPR SOL 1X10ML/5MG</t>
  </si>
  <si>
    <t>NATRIUM CHLORATUM BIOTIKA 10%</t>
  </si>
  <si>
    <t>NEBILET</t>
  </si>
  <si>
    <t>POR TBL NOB 28X5MG</t>
  </si>
  <si>
    <t>NITRO POHL INFUS.</t>
  </si>
  <si>
    <t>INF 10X10ML/10MG</t>
  </si>
  <si>
    <t>Nitroprussiat Fides 1x50mg-MIMOŘÁDNÝ DOVOZ!!</t>
  </si>
  <si>
    <t>INF. PLV. SOL 1x50mg</t>
  </si>
  <si>
    <t>NORADRENALIN LECIVA</t>
  </si>
  <si>
    <t>OTOBACID N</t>
  </si>
  <si>
    <t>AUR GTT SOL 1X5ML</t>
  </si>
  <si>
    <t>PARACETAMOL KABI 10MG/ML</t>
  </si>
  <si>
    <t>INF SOL 10X100ML/1000MG</t>
  </si>
  <si>
    <t>PARALEN</t>
  </si>
  <si>
    <t>SUP 5X500MG</t>
  </si>
  <si>
    <t>PARALEN PLUS</t>
  </si>
  <si>
    <t>TBL OBD 24</t>
  </si>
  <si>
    <t>PREGABALIN SANDOZ 150 MG</t>
  </si>
  <si>
    <t>POR CPS DUR 14X150MG</t>
  </si>
  <si>
    <t>PREGABALIN SANDOZ 75 MG</t>
  </si>
  <si>
    <t>POR CPS DUR 14X75MG</t>
  </si>
  <si>
    <t>POR CPS DUR 56X75MG</t>
  </si>
  <si>
    <t>PRESTANCE 5 MG/5 MG</t>
  </si>
  <si>
    <t>PRESTARIUM NEO COMBI 10 MG/2,5 MG</t>
  </si>
  <si>
    <t>PRESTARIUM NEO FORTE</t>
  </si>
  <si>
    <t>PROPOFOL 1% MCT/LCT FRESENIUS</t>
  </si>
  <si>
    <t>INJ EML 10X100ML</t>
  </si>
  <si>
    <t>PROPOFOL-LIPURO 0,5% (5MG/ML) 5X20ML</t>
  </si>
  <si>
    <t>INJ+INF EML 5X20ML/100MG</t>
  </si>
  <si>
    <t>PROPOFOL-LIPURO 1 % (10MG/ML)</t>
  </si>
  <si>
    <t>INJ+INF EML 10X100ML/1000MG</t>
  </si>
  <si>
    <t>PROTEVASC 35 MG TABLETY S PRODLOUŽENÝM UVOLŇOVÁNÍM</t>
  </si>
  <si>
    <t>POR TBL PRO 60X35MG</t>
  </si>
  <si>
    <t>INF SOL 10X500ML PE</t>
  </si>
  <si>
    <t>RIVOCOR 5</t>
  </si>
  <si>
    <t>RIVOTRIL</t>
  </si>
  <si>
    <t>INJ 5X1ML/1MG+SOLV.</t>
  </si>
  <si>
    <t>RIVOTRIL 2 MG</t>
  </si>
  <si>
    <t>TBL 30X2MG</t>
  </si>
  <si>
    <t>SANORIN</t>
  </si>
  <si>
    <t>LIQ 10ML 0.1%</t>
  </si>
  <si>
    <t>SKINOREN KRÉM</t>
  </si>
  <si>
    <t>DRM CRM 1X30GM 20%</t>
  </si>
  <si>
    <t>INJ SIC 1X1GM+16ML</t>
  </si>
  <si>
    <t>SOLUVIT N PRO INFUS.</t>
  </si>
  <si>
    <t>INJ SIC 10</t>
  </si>
  <si>
    <t>SUFENTANIL TORREX 50 MCG/ML</t>
  </si>
  <si>
    <t>INJ SOL 5X5ML/250RG</t>
  </si>
  <si>
    <t>SUXAMETHONIUM CHLORID VUAB 100 MG</t>
  </si>
  <si>
    <t>TACHYBEN I.V. 50 MG INJEKČNÍ ROZTOK</t>
  </si>
  <si>
    <t>INJ SOL 5X10ML/50MG</t>
  </si>
  <si>
    <t>TANTUM VERDE</t>
  </si>
  <si>
    <t>LIQ 1X240ML-PET TR</t>
  </si>
  <si>
    <t>TEGRETOL CR 400</t>
  </si>
  <si>
    <t>TBL RET 30X400MG</t>
  </si>
  <si>
    <t>TENAXUM</t>
  </si>
  <si>
    <t>POR TBL NOB 90X1MG</t>
  </si>
  <si>
    <t>TETRASPAN 10%</t>
  </si>
  <si>
    <t>INF SOL 20X500ML</t>
  </si>
  <si>
    <t>TETRASPAN 6%</t>
  </si>
  <si>
    <t>THIAMIN LECIVA</t>
  </si>
  <si>
    <t>INJ 10X2ML/100MG</t>
  </si>
  <si>
    <t>THIOCTACID 600 T</t>
  </si>
  <si>
    <t>INJ SOL 5X24ML/600MG</t>
  </si>
  <si>
    <t>THIOPENTAL VALEANT 10x0,5g</t>
  </si>
  <si>
    <t>INJ PLV SOL 10</t>
  </si>
  <si>
    <t>THIOPENTAL VALEANT 10x1G</t>
  </si>
  <si>
    <t>THIOPENTAL VUAB INJ. PLV. SOL. 1,0 G</t>
  </si>
  <si>
    <t>TIMONIL RETARD</t>
  </si>
  <si>
    <t>TBL 50X300MG</t>
  </si>
  <si>
    <t>TOBRADEX</t>
  </si>
  <si>
    <t>TRACUTIL</t>
  </si>
  <si>
    <t>INF 5X10ML</t>
  </si>
  <si>
    <t>TRAJENTA 5 MG</t>
  </si>
  <si>
    <t>TRALGIT SR 200</t>
  </si>
  <si>
    <t>POR TBL RET30X200MG</t>
  </si>
  <si>
    <t>TRANSMETIL 500 MG TABLETY</t>
  </si>
  <si>
    <t>POR TBL ENT 10X500MG</t>
  </si>
  <si>
    <t>TRUND 250 MG POTAHOVANÉ TABLETY</t>
  </si>
  <si>
    <t>TRUND 500 MG POTAHOVANÉ TABLETY</t>
  </si>
  <si>
    <t>POR TBL FLM 100X500MG</t>
  </si>
  <si>
    <t>URSOSAN</t>
  </si>
  <si>
    <t>CPS 50X250MG</t>
  </si>
  <si>
    <t>VENTOLIN ROZTOK K INHALACI</t>
  </si>
  <si>
    <t>INH SOL1X20ML/120MG</t>
  </si>
  <si>
    <t>VEROSPIRON 50MG</t>
  </si>
  <si>
    <t>CPS 30X50MG</t>
  </si>
  <si>
    <t>VIDISIC</t>
  </si>
  <si>
    <t>GEL OPH 3X10GM</t>
  </si>
  <si>
    <t>VIREGYT-K</t>
  </si>
  <si>
    <t>CPS 50X100MG</t>
  </si>
  <si>
    <t>VISINE CLASSIC</t>
  </si>
  <si>
    <t>OPH GTT SOL 1X15ML</t>
  </si>
  <si>
    <t>VITALIPID N ADULT</t>
  </si>
  <si>
    <t>INF CNC SOL 10X10ML</t>
  </si>
  <si>
    <t>VITAMIN B12 LECIVA 300RG</t>
  </si>
  <si>
    <t>INJ 5X1ML/300RG</t>
  </si>
  <si>
    <t>TBL OBD 60X10MG</t>
  </si>
  <si>
    <t>ZOFRAN</t>
  </si>
  <si>
    <t>INJ SOL 5X2ML/4MG</t>
  </si>
  <si>
    <t>ZOLPIDEM MYLAN</t>
  </si>
  <si>
    <t>POR TBL FLM 20X10MG</t>
  </si>
  <si>
    <t>POR TBL FLM 50X10MG</t>
  </si>
  <si>
    <t>ZOXON 2</t>
  </si>
  <si>
    <t>léky - parenterální výživa (LEK)</t>
  </si>
  <si>
    <t>AMINOPLASMAL B.BRAUN 10%</t>
  </si>
  <si>
    <t>INF SOL 10X500ML</t>
  </si>
  <si>
    <t>AMINOPLASMAL HEPA-10%</t>
  </si>
  <si>
    <t>INF 10X500ML</t>
  </si>
  <si>
    <t>IR  SMOFKABIVEN 1970ml</t>
  </si>
  <si>
    <t>IR 4x1970 ml</t>
  </si>
  <si>
    <t>IR  SMOFKABIVEN elektrrolyte free 1970 ml</t>
  </si>
  <si>
    <t xml:space="preserve">IR 4x1970 ml  </t>
  </si>
  <si>
    <t>NUTRAMIN VLI</t>
  </si>
  <si>
    <t>INF 1X500ML</t>
  </si>
  <si>
    <t>NUTRIFLEX LIPID PERI</t>
  </si>
  <si>
    <t>INF EML 5X2500ML</t>
  </si>
  <si>
    <t>NUTRIFLEX OMEGA plus 2 500 ml</t>
  </si>
  <si>
    <t>NUTRIFLEX OMEGA SPECIAL</t>
  </si>
  <si>
    <t>INF EML 5X625ML</t>
  </si>
  <si>
    <t>NUTRIFLEX PERI</t>
  </si>
  <si>
    <t>INF SOL 5X2000ML</t>
  </si>
  <si>
    <t>INF SOL 5X1000ML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</si>
  <si>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</si>
  <si>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</si>
  <si>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</si>
  <si>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</si>
  <si>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</si>
  <si>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</si>
  <si>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JEVITY PLUS HP</t>
  </si>
  <si>
    <t>POR SOL 1X500ML</t>
  </si>
  <si>
    <t>NEPRO HP 500ml vanilková</t>
  </si>
  <si>
    <t>NUTRIDRINK COMPACT PROTEIN S PŘÍCHUTÍ KÁVY</t>
  </si>
  <si>
    <t>POR SOL 4X125ML</t>
  </si>
  <si>
    <t>NUTRIDRINK COMPACT S PŘÍCHUTÍ MERUŇKOVOU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</si>
  <si>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</si>
  <si>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</si>
  <si>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</si>
  <si>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</si>
  <si>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</si>
  <si>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</si>
  <si>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</si>
  <si>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</si>
  <si>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ČOKOLÁDOVOU</t>
  </si>
  <si>
    <t>Nutrison Advanced Diason 1000ml</t>
  </si>
  <si>
    <t>Nutrison Advanced Protison 500ml</t>
  </si>
  <si>
    <t>1X500ML</t>
  </si>
  <si>
    <t>NUTRISON ENERGY MULTI FIBRE</t>
  </si>
  <si>
    <t>POR SOL 1X1500ML</t>
  </si>
  <si>
    <t>NUTRISON MULTI FIBRE</t>
  </si>
  <si>
    <t>POR SOL 1X1000ML-VA</t>
  </si>
  <si>
    <t>OSMOLITE HICAL</t>
  </si>
  <si>
    <t>POR SOL 1X1000ML</t>
  </si>
  <si>
    <t>OXEPA</t>
  </si>
  <si>
    <t>PULMOCARE 500 ML PŘÍCHUŤ VANILKA</t>
  </si>
  <si>
    <t>Resource Instant Protein 1x800g</t>
  </si>
  <si>
    <t>léky - krev.deriváty ZUL (TO)</t>
  </si>
  <si>
    <t>HAEMOCOMPLETTAN P</t>
  </si>
  <si>
    <t>20MG/ML INJ/INF PLV SOL 1X1000MG</t>
  </si>
  <si>
    <t>OCPLEX</t>
  </si>
  <si>
    <t>500IU INF PSO LQF 1+1X20ML</t>
  </si>
  <si>
    <t>AMIKACIN MEDOPHARM 500 MG/2 ML</t>
  </si>
  <si>
    <t>INJ+INF SOL 10X2ML/500MG</t>
  </si>
  <si>
    <t>ARCHIFAR 1 G</t>
  </si>
  <si>
    <t>INJ+INF PLV SOL 10X1GM</t>
  </si>
  <si>
    <t>INJ 10X5ML</t>
  </si>
  <si>
    <t>CEFTAZIDIM KABI 2 GM</t>
  </si>
  <si>
    <t>INJ+INF PLV SOL 10X2GM</t>
  </si>
  <si>
    <t>CIPLOX 250</t>
  </si>
  <si>
    <t>CIPLOX 500</t>
  </si>
  <si>
    <t>CIPROFLOXACIN KABI 200 MG/100 ML INFUZNÍ ROZTOK</t>
  </si>
  <si>
    <t>INF SOL 10X200MG/100ML</t>
  </si>
  <si>
    <t>Clindamycin Kabi inj.sol.10x2ml/300mg</t>
  </si>
  <si>
    <t>COLOMYCIN INJEKCE 1000000 IU</t>
  </si>
  <si>
    <t>INJ PLV SOL 10X1MU</t>
  </si>
  <si>
    <t>PLV ADS 1X5GM</t>
  </si>
  <si>
    <t>FUCICORT</t>
  </si>
  <si>
    <t>CRM 1X15GM</t>
  </si>
  <si>
    <t>LEVOFLOXACIN MYLAN 500 MG/100 ML</t>
  </si>
  <si>
    <t>INF SOL 10X100ML/500MG</t>
  </si>
  <si>
    <t>MACMIROR COMPLEX</t>
  </si>
  <si>
    <t>SUP VAG 12</t>
  </si>
  <si>
    <t>OFLOXACINO G.E.S.</t>
  </si>
  <si>
    <t>2MG/ML INF SOL 20X100ML</t>
  </si>
  <si>
    <t>OPHTHALMO-FRAMYKOIN</t>
  </si>
  <si>
    <t>TYGACIL 50 MG</t>
  </si>
  <si>
    <t>INF PLV SOL 10X50MG/5ML</t>
  </si>
  <si>
    <t>VANCOMYCIN MYLAN 500 MG</t>
  </si>
  <si>
    <t>FLUCONAZOL KABI 2 MG/ML</t>
  </si>
  <si>
    <t>INF SOL 10X100ML/200MG</t>
  </si>
  <si>
    <t>INF SOL 10X200ML/400MG</t>
  </si>
  <si>
    <t>IMAZOL KRÉMPASTA</t>
  </si>
  <si>
    <t>DRM PST 1X30GM</t>
  </si>
  <si>
    <t>ARDEANUTRISOL G 40</t>
  </si>
  <si>
    <t xml:space="preserve">DGICG- Verdye indocyanine green </t>
  </si>
  <si>
    <t>inj.plv. 5x25mg</t>
  </si>
  <si>
    <t>FYZIOLOGICKÝ ROZTOK VIAFLO</t>
  </si>
  <si>
    <t>INF SOL 10X1000ML</t>
  </si>
  <si>
    <t>GLIOLAN 30 MG/ML</t>
  </si>
  <si>
    <t>POR PLV SOL 1X1,5GMX30MG/ML</t>
  </si>
  <si>
    <t>KL AQUA PURIF. KUL., FAG. 1 kg</t>
  </si>
  <si>
    <t>KL ELIXÍR NA OPTIKU</t>
  </si>
  <si>
    <t>KL ETHANOLUM BENZ.DENAT. 900 ml / 720g/</t>
  </si>
  <si>
    <t>UN 1170</t>
  </si>
  <si>
    <t>KL SOL.FORMALDEHYDI 10% 1000 g</t>
  </si>
  <si>
    <t>UN 2209</t>
  </si>
  <si>
    <t>KL SOL.IODI SPIR.DIL. 800 g</t>
  </si>
  <si>
    <t>KL VASELINUM ALBUM STERILNI,  10G</t>
  </si>
  <si>
    <t>RINGERŮV ROZTOK VIAFLO</t>
  </si>
  <si>
    <t>LIQ 10ML 0.05%</t>
  </si>
  <si>
    <t>TISSEEL (FROZ)</t>
  </si>
  <si>
    <t>EPL GKU SOL 1X2ML</t>
  </si>
  <si>
    <t>EPL GKU SOL 1X4ML</t>
  </si>
  <si>
    <t>0631 - NCHIR: JIP</t>
  </si>
  <si>
    <t>0612 - NCHIR: lůžkové oddělení 36A</t>
  </si>
  <si>
    <t>0611 - NCHIR: lůžkové oddělení 34</t>
  </si>
  <si>
    <t>0662 - NCHIR: operační sál - lokální</t>
  </si>
  <si>
    <t>0621 - NCHIR: ambulance</t>
  </si>
  <si>
    <t>J01DD01 - CEFOTAXIM</t>
  </si>
  <si>
    <t>N01AX10 - PROPOFOL</t>
  </si>
  <si>
    <t>N01AF03 - THIOPENTAL</t>
  </si>
  <si>
    <t>N02AJ06 - KODEIN A PARACETAMOL</t>
  </si>
  <si>
    <t>J01DC02 - CEFUROXIM</t>
  </si>
  <si>
    <t>M01AX17 - NIMESULID</t>
  </si>
  <si>
    <t>M04AA01 - ALOPURINOL</t>
  </si>
  <si>
    <t>N04BA02 - LEVODOPA A INHIBITOR DEKARBOXYLÁZY</t>
  </si>
  <si>
    <t>J01CR02 - AMOXICILIN A ENZYMOVÝ INHIBITOR</t>
  </si>
  <si>
    <t>N03AX14 - LEVETIRACETAM</t>
  </si>
  <si>
    <t>N03AX16 - PREGABALIN</t>
  </si>
  <si>
    <t>N05BA12 - ALPRAZOLAM</t>
  </si>
  <si>
    <t>C02CA04 - DOXAZOSIN</t>
  </si>
  <si>
    <t>C01BD01 - AMIODARON</t>
  </si>
  <si>
    <t>J01XD01 - METRONIDAZOL</t>
  </si>
  <si>
    <t>C09AA05 - RAMIPRIL</t>
  </si>
  <si>
    <t>A10BA02 - METFORMIN</t>
  </si>
  <si>
    <t>C09BA04 - PERINDOPRIL A DIURETIKA</t>
  </si>
  <si>
    <t>J01GB06 - AMIKACIN</t>
  </si>
  <si>
    <t>C09BB04 - PERINDOPRIL A AMLODIPIN</t>
  </si>
  <si>
    <t>J02AC01 - FLUKONAZOL</t>
  </si>
  <si>
    <t>C09CA01 - LOSARTAN</t>
  </si>
  <si>
    <t>A07DA - ANTIPROPULZIVA</t>
  </si>
  <si>
    <t>C10AA05 - ATORVASTATIN</t>
  </si>
  <si>
    <t>N02BE01 - PARACETAMOL</t>
  </si>
  <si>
    <t>C10AA07 - ROSUVASTATIN</t>
  </si>
  <si>
    <t>C07AB07 - BISOPROLOL</t>
  </si>
  <si>
    <t>H02AB04 - METHYLPREDNISOLON</t>
  </si>
  <si>
    <t>J01XA01 - VANKOMYCIN</t>
  </si>
  <si>
    <t>H03AA01 - LEVOTHYROXIN, SODNÁ SŮL</t>
  </si>
  <si>
    <t>J01XX08 - LINEZOLID</t>
  </si>
  <si>
    <t>J01AA12 - TIGECYKLIN</t>
  </si>
  <si>
    <t>M01AC06 - MELOXIKAM</t>
  </si>
  <si>
    <t>B01AC04 - KLOPIDOGREL</t>
  </si>
  <si>
    <t>C01EB15 - TRIMETAZIDIN</t>
  </si>
  <si>
    <t>J01CR05 - PIPERACILIN A ENZYMOVÝ INHIBITOR</t>
  </si>
  <si>
    <t>N01AH03 - SUFENTANYL</t>
  </si>
  <si>
    <t>N05CF02 - ZOLPIDEM</t>
  </si>
  <si>
    <t>N02BB02 - SODNÁ SŮL METAMIZOLU</t>
  </si>
  <si>
    <t>N05AL05 - AMISULPRID</t>
  </si>
  <si>
    <t>N03AG01 - KYSELINA VALPROOVÁ</t>
  </si>
  <si>
    <t>N05CD08 - MIDAZOLAM</t>
  </si>
  <si>
    <t>C07AB05 - BETAXOLOL</t>
  </si>
  <si>
    <t>V06XX - POTRAVINY PRO ZVLÁŠTNÍ LÉKAŘSKÉ ÚČELY (PZLÚ)</t>
  </si>
  <si>
    <t>C09AA04 - PERINDOPRIL</t>
  </si>
  <si>
    <t>A06AD11 - LAKTULÓZA</t>
  </si>
  <si>
    <t>N06AB04 - CITALOPRAM</t>
  </si>
  <si>
    <t>B01AB06 - NADROPARIN</t>
  </si>
  <si>
    <t>A04AA01 - ONDANSETRON</t>
  </si>
  <si>
    <t>N06BX18 - VINPOCETIN</t>
  </si>
  <si>
    <t>R03AC02 - SALBUTAMOL</t>
  </si>
  <si>
    <t>R06AE07 - CETIRIZIN</t>
  </si>
  <si>
    <t>R06AE09 - LEVOCETIRIZIN</t>
  </si>
  <si>
    <t>J01DH02 - MEROPENEM</t>
  </si>
  <si>
    <t>B01AF02 - APIXABAN</t>
  </si>
  <si>
    <t>J01EE01 - SULFAMETHOXAZOL A TRIMETHOPRIM</t>
  </si>
  <si>
    <t>A02BC02 - PANTOPRAZOL</t>
  </si>
  <si>
    <t>J01FF01 - KLINDAMYCIN</t>
  </si>
  <si>
    <t>A02BC02</t>
  </si>
  <si>
    <t>214427</t>
  </si>
  <si>
    <t>40MG INJ PLV SOL 1</t>
  </si>
  <si>
    <t>214435</t>
  </si>
  <si>
    <t>CONTROLOC</t>
  </si>
  <si>
    <t>20MG TBL ENT 100</t>
  </si>
  <si>
    <t>A04AA01</t>
  </si>
  <si>
    <t>24550</t>
  </si>
  <si>
    <t>ONDANSETRON KABI</t>
  </si>
  <si>
    <t>2MG/ML INJ SOL 5X4ML</t>
  </si>
  <si>
    <t>B01AB06</t>
  </si>
  <si>
    <t>213477</t>
  </si>
  <si>
    <t>9500IU/ML INJ SOL 10X5ML</t>
  </si>
  <si>
    <t>213487</t>
  </si>
  <si>
    <t>9500IU/ML INJ SOL ISP 10X0,3ML</t>
  </si>
  <si>
    <t>C09BA04</t>
  </si>
  <si>
    <t>122685</t>
  </si>
  <si>
    <t>PRESTARIUM NEO COMBI</t>
  </si>
  <si>
    <t>5MG/1,25MG TBL FLM 30</t>
  </si>
  <si>
    <t>C09CA01</t>
  </si>
  <si>
    <t>114065</t>
  </si>
  <si>
    <t>50MG TBL FLM 30 II</t>
  </si>
  <si>
    <t>C10AA05</t>
  </si>
  <si>
    <t>93013</t>
  </si>
  <si>
    <t>SORTIS</t>
  </si>
  <si>
    <t>10MG TBL FLM 30</t>
  </si>
  <si>
    <t>H02AB04</t>
  </si>
  <si>
    <t>9709</t>
  </si>
  <si>
    <t>40MG/ML INJ PSO LQF 40MG+1ML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</si>
  <si>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</si>
  <si>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</si>
  <si>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</si>
  <si>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</si>
  <si>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</si>
  <si>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</si>
  <si>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</si>
  <si>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</si>
  <si>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47725</t>
  </si>
  <si>
    <t>ZINNAT</t>
  </si>
  <si>
    <t>250MG TBL FLM 10</t>
  </si>
  <si>
    <t>J01FF01</t>
  </si>
  <si>
    <t>129836</t>
  </si>
  <si>
    <t>CLINDAMYCIN KABI</t>
  </si>
  <si>
    <t>150MG/ML INJ SOL 10X4ML</t>
  </si>
  <si>
    <t>J02AC01</t>
  </si>
  <si>
    <t>64942</t>
  </si>
  <si>
    <t>DIFLUCAN</t>
  </si>
  <si>
    <t>100MG CPS DUR 28 I</t>
  </si>
  <si>
    <t>M01AX17</t>
  </si>
  <si>
    <t>12891</t>
  </si>
  <si>
    <t>100MG TBL NOB 15</t>
  </si>
  <si>
    <t>132853</t>
  </si>
  <si>
    <t>100MG TBL NOB 30</t>
  </si>
  <si>
    <t>N02AJ06</t>
  </si>
  <si>
    <t>109797</t>
  </si>
  <si>
    <t>500MG/30MG TBL NOB 10</t>
  </si>
  <si>
    <t>109799</t>
  </si>
  <si>
    <t>500MG/30MG TBL NOB 30</t>
  </si>
  <si>
    <t>87906</t>
  </si>
  <si>
    <t>325MG/28,73MG TBL NOB 10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</si>
  <si>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</si>
  <si>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</si>
  <si>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</si>
  <si>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</si>
  <si>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</si>
  <si>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</si>
  <si>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</si>
  <si>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</si>
  <si>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</si>
  <si>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N05BA12</t>
  </si>
  <si>
    <t>91788</t>
  </si>
  <si>
    <t>NEUROL 0,25</t>
  </si>
  <si>
    <t>0,25MG TBL NOB 30</t>
  </si>
  <si>
    <t>N06BX18</t>
  </si>
  <si>
    <t>10252</t>
  </si>
  <si>
    <t>10MG TBL NOB 30</t>
  </si>
  <si>
    <t>R06AE07</t>
  </si>
  <si>
    <t>66030</t>
  </si>
  <si>
    <t>A06AD11</t>
  </si>
  <si>
    <t>81456</t>
  </si>
  <si>
    <t>667G/L POR SOL 1X500ML HDP</t>
  </si>
  <si>
    <t>A07DA</t>
  </si>
  <si>
    <t>30652</t>
  </si>
  <si>
    <t>2,5MG/0,025MG TBL NOB 20</t>
  </si>
  <si>
    <t>A10BA02</t>
  </si>
  <si>
    <t>191922</t>
  </si>
  <si>
    <t>1000MG TBL FLM 60</t>
  </si>
  <si>
    <t>213489</t>
  </si>
  <si>
    <t>9500IU/ML INJ SOL ISP 10X0,6ML</t>
  </si>
  <si>
    <t>213494</t>
  </si>
  <si>
    <t>9500IU/ML INJ SOL ISP 10X0,4ML</t>
  </si>
  <si>
    <t>32063</t>
  </si>
  <si>
    <t>9500IU/ML INJ SOL ISP 10X0,8ML</t>
  </si>
  <si>
    <t>59807</t>
  </si>
  <si>
    <t>19000IU/ML INJ SOL ISP 2X0,8ML</t>
  </si>
  <si>
    <t>B01AC04</t>
  </si>
  <si>
    <t>149480</t>
  </si>
  <si>
    <t>ZYLLT</t>
  </si>
  <si>
    <t>75MG TBL FLM 28</t>
  </si>
  <si>
    <t>149483</t>
  </si>
  <si>
    <t>75MG TBL FLM 56</t>
  </si>
  <si>
    <t>C07AB07</t>
  </si>
  <si>
    <t>47741</t>
  </si>
  <si>
    <t>C09AA04</t>
  </si>
  <si>
    <t>101205</t>
  </si>
  <si>
    <t>5MG TBL FLM 30</t>
  </si>
  <si>
    <t>C09AA05</t>
  </si>
  <si>
    <t>56976</t>
  </si>
  <si>
    <t>TRITACE</t>
  </si>
  <si>
    <t>2,5MG TBL NOB 20</t>
  </si>
  <si>
    <t>C10AA07</t>
  </si>
  <si>
    <t>148072</t>
  </si>
  <si>
    <t>ROSUCARD</t>
  </si>
  <si>
    <t>20MG TBL FLM 30</t>
  </si>
  <si>
    <t>H03AA01</t>
  </si>
  <si>
    <t>147454</t>
  </si>
  <si>
    <t>EUTHYROX</t>
  </si>
  <si>
    <t>88MCG TBL NOB 100 II</t>
  </si>
  <si>
    <t>47727</t>
  </si>
  <si>
    <t>500MG TBL FLM 10</t>
  </si>
  <si>
    <t>J01DD01</t>
  </si>
  <si>
    <t>201030</t>
  </si>
  <si>
    <t>SEFOTAK</t>
  </si>
  <si>
    <t>1G INJ PLV SOL 1</t>
  </si>
  <si>
    <t>J01XA01</t>
  </si>
  <si>
    <t>166269</t>
  </si>
  <si>
    <t>VANCOMYCIN MYLAN</t>
  </si>
  <si>
    <t>1000MG INF PLV SOL 1</t>
  </si>
  <si>
    <t>J01XD01</t>
  </si>
  <si>
    <t>97000</t>
  </si>
  <si>
    <t>METRONIDAZOLE 0,5%-POLPHARMA</t>
  </si>
  <si>
    <t>5MG/ML INF SOL 1X100ML</t>
  </si>
  <si>
    <t>J01XX08</t>
  </si>
  <si>
    <t>197699</t>
  </si>
  <si>
    <t>LINEZOLID SANDOZ</t>
  </si>
  <si>
    <t>600MG TBL FLM 10</t>
  </si>
  <si>
    <t>M01AC06</t>
  </si>
  <si>
    <t>13281</t>
  </si>
  <si>
    <t>15MG TBL NOB 20</t>
  </si>
  <si>
    <t>M04AA01</t>
  </si>
  <si>
    <t>107869</t>
  </si>
  <si>
    <t>100MG TBL NOB 100</t>
  </si>
  <si>
    <t>1710</t>
  </si>
  <si>
    <t>300MG TBL NOB 30</t>
  </si>
  <si>
    <t>N03AG01</t>
  </si>
  <si>
    <t>44997</t>
  </si>
  <si>
    <t>DEPAKINE CHRONO 500 MG SÉCABLE</t>
  </si>
  <si>
    <t>500MG TBL RET 100</t>
  </si>
  <si>
    <t>N03AX14</t>
  </si>
  <si>
    <t>175080</t>
  </si>
  <si>
    <t>DRETACEN</t>
  </si>
  <si>
    <t>250MG TBL FLM 50</t>
  </si>
  <si>
    <t>N05AL05</t>
  </si>
  <si>
    <t>58172</t>
  </si>
  <si>
    <t>SOLIAN</t>
  </si>
  <si>
    <t>200MG TBL NOB 30</t>
  </si>
  <si>
    <t>96977</t>
  </si>
  <si>
    <t>1MG TBL NOB 30</t>
  </si>
  <si>
    <t>N05CD08</t>
  </si>
  <si>
    <t>15013</t>
  </si>
  <si>
    <t>DORMICUM</t>
  </si>
  <si>
    <t>7,5MG TBL FLM 10X1</t>
  </si>
  <si>
    <t>99600</t>
  </si>
  <si>
    <t>10MG TBL FLM 90</t>
  </si>
  <si>
    <t>B01AF02</t>
  </si>
  <si>
    <t>168326</t>
  </si>
  <si>
    <t>ELIQUIS</t>
  </si>
  <si>
    <t>2,5MG TBL FLM 20</t>
  </si>
  <si>
    <t>C01BD01</t>
  </si>
  <si>
    <t>107938</t>
  </si>
  <si>
    <t>150MG/3ML INJ SOL 6X3ML</t>
  </si>
  <si>
    <t>13768</t>
  </si>
  <si>
    <t>200MG TBL NOB 60</t>
  </si>
  <si>
    <t>C01EB15</t>
  </si>
  <si>
    <t>178689</t>
  </si>
  <si>
    <t>PROTEVASC</t>
  </si>
  <si>
    <t>35MG TBL PRO 60</t>
  </si>
  <si>
    <t>C02CA04</t>
  </si>
  <si>
    <t>45214</t>
  </si>
  <si>
    <t>2MG TBL NOB 30</t>
  </si>
  <si>
    <t>C07AB05</t>
  </si>
  <si>
    <t>49909</t>
  </si>
  <si>
    <t>LOKREN</t>
  </si>
  <si>
    <t>20MG TBL FLM 28</t>
  </si>
  <si>
    <t>47740</t>
  </si>
  <si>
    <t>101227</t>
  </si>
  <si>
    <t>162008</t>
  </si>
  <si>
    <t>10MG/2,5MG TBL FLM 30</t>
  </si>
  <si>
    <t>C09BB04</t>
  </si>
  <si>
    <t>124087</t>
  </si>
  <si>
    <t>PRESTANCE</t>
  </si>
  <si>
    <t>5MG/5MG TBL NOB 30</t>
  </si>
  <si>
    <t>9712</t>
  </si>
  <si>
    <t>62,5MG/ML INJ PSO LQF 1G+16ML</t>
  </si>
  <si>
    <t>69189</t>
  </si>
  <si>
    <t>50MCG TBL NOB 100</t>
  </si>
  <si>
    <t>J01AA12</t>
  </si>
  <si>
    <t>26127</t>
  </si>
  <si>
    <t>TYGACIL</t>
  </si>
  <si>
    <t>50MG INF PLV SOL 10</t>
  </si>
  <si>
    <t>203097</t>
  </si>
  <si>
    <t>875MG/125MG TBL FLM 21</t>
  </si>
  <si>
    <t>94933</t>
  </si>
  <si>
    <t>875MG/125MG TBL FLM 14 II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</si>
  <si>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</si>
  <si>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</si>
  <si>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</si>
  <si>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</si>
  <si>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</si>
  <si>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</si>
  <si>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</si>
  <si>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</si>
  <si>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</si>
  <si>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</si>
  <si>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129834</t>
  </si>
  <si>
    <t>150MG/ML INJ SOL 10X2ML</t>
  </si>
  <si>
    <t>J01GB06</t>
  </si>
  <si>
    <t>195147</t>
  </si>
  <si>
    <t>AMIKACIN MEDOPHARM</t>
  </si>
  <si>
    <t>500MG/2ML INJ/INF SOL 10X2ML</t>
  </si>
  <si>
    <t>166265</t>
  </si>
  <si>
    <t>500MG INF PLV SOL 1</t>
  </si>
  <si>
    <t>164401</t>
  </si>
  <si>
    <t>FLUCONAZOL KABI</t>
  </si>
  <si>
    <t>2MG/ML INF SOL 10X100ML</t>
  </si>
  <si>
    <t>164407</t>
  </si>
  <si>
    <t>2MG/ML INF SOL 10X200ML</t>
  </si>
  <si>
    <t>12892</t>
  </si>
  <si>
    <t>2592</t>
  </si>
  <si>
    <t>100MG TBL NOB 50</t>
  </si>
  <si>
    <t>N01AF03</t>
  </si>
  <si>
    <t>120407</t>
  </si>
  <si>
    <t>1G INJ PLV SOL 1 I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</si>
  <si>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</si>
  <si>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</si>
  <si>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</si>
  <si>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</si>
  <si>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</si>
  <si>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</si>
  <si>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</si>
  <si>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</si>
  <si>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</si>
  <si>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</si>
  <si>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</si>
  <si>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</si>
  <si>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</si>
  <si>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</si>
  <si>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</si>
  <si>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</si>
  <si>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</si>
  <si>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174681</t>
  </si>
  <si>
    <t>TRUND</t>
  </si>
  <si>
    <t>174700</t>
  </si>
  <si>
    <t>500MG TBL FLM 100</t>
  </si>
  <si>
    <t>N03AX16</t>
  </si>
  <si>
    <t>210541</t>
  </si>
  <si>
    <t>PREGABALIN SANDOZ</t>
  </si>
  <si>
    <t>75MG CPS DUR 14</t>
  </si>
  <si>
    <t>210544</t>
  </si>
  <si>
    <t>75MG CPS DUR 56</t>
  </si>
  <si>
    <t>210565</t>
  </si>
  <si>
    <t>150MG CPS DUR 14</t>
  </si>
  <si>
    <t>28216</t>
  </si>
  <si>
    <t>LYRICA</t>
  </si>
  <si>
    <t>N04BA02</t>
  </si>
  <si>
    <t>45241</t>
  </si>
  <si>
    <t>100MG/25MG TBL NOB 100</t>
  </si>
  <si>
    <t>127738</t>
  </si>
  <si>
    <t>MIDAZOLAM ACCORD</t>
  </si>
  <si>
    <t>5MG/ML INJ/INF SOL 10X3ML</t>
  </si>
  <si>
    <t>N05CF02</t>
  </si>
  <si>
    <t>146894</t>
  </si>
  <si>
    <t>10MG TBL FLM 20</t>
  </si>
  <si>
    <t>146899</t>
  </si>
  <si>
    <t>10MG TBL FLM 50</t>
  </si>
  <si>
    <t>N06AB04</t>
  </si>
  <si>
    <t>17425</t>
  </si>
  <si>
    <t>17433</t>
  </si>
  <si>
    <t>20MG TBL FLM 60</t>
  </si>
  <si>
    <t>R03AC02</t>
  </si>
  <si>
    <t>58380</t>
  </si>
  <si>
    <t>VENTOLIN</t>
  </si>
  <si>
    <t>5MG/ML INH SOL 1X20ML</t>
  </si>
  <si>
    <t>5496</t>
  </si>
  <si>
    <t>10MG TBL FLM 60</t>
  </si>
  <si>
    <t>R06AE09</t>
  </si>
  <si>
    <t>124346</t>
  </si>
  <si>
    <t>CEZERA</t>
  </si>
  <si>
    <t>5MG TBL FLM 90 I</t>
  </si>
  <si>
    <t>V06XX</t>
  </si>
  <si>
    <t>33339</t>
  </si>
  <si>
    <t>33340</t>
  </si>
  <si>
    <t>33530</t>
  </si>
  <si>
    <t>33677</t>
  </si>
  <si>
    <t>33740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</si>
  <si>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</si>
  <si>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</si>
  <si>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</si>
  <si>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</si>
  <si>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</si>
  <si>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</si>
  <si>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</si>
  <si>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33850</t>
  </si>
  <si>
    <t>33858</t>
  </si>
  <si>
    <t>33859</t>
  </si>
  <si>
    <t>33866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</si>
  <si>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</si>
  <si>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</si>
  <si>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</si>
  <si>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</si>
  <si>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</si>
  <si>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</si>
  <si>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</si>
  <si>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</si>
  <si>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</si>
  <si>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</si>
  <si>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</si>
  <si>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</si>
  <si>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</si>
  <si>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</si>
  <si>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</si>
  <si>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</si>
  <si>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 xml:space="preserve"> </t>
  </si>
  <si>
    <t>* Legenda</t>
  </si>
  <si>
    <t>DIAPZT = Pomůcky pro diabetiky, jejichž název začíná slovem "Pumpa"</t>
  </si>
  <si>
    <t>Balik Vladimír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</si>
  <si>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</si>
  <si>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</si>
  <si>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</si>
  <si>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</si>
  <si>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</si>
  <si>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</si>
  <si>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</si>
  <si>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</si>
  <si>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</si>
  <si>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Wanek Tomáš</t>
  </si>
  <si>
    <t>AMOXICILIN A ENZYMOVÝ INHIBITOR</t>
  </si>
  <si>
    <t>12494</t>
  </si>
  <si>
    <t>875MG/125MG TBL FLM 14 I</t>
  </si>
  <si>
    <t>Dexamethason</t>
  </si>
  <si>
    <t>52334</t>
  </si>
  <si>
    <t>4MG TBL NOB 20</t>
  </si>
  <si>
    <t>Ortopedicko protetické pomůcky sériově vyráběné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</si>
  <si>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</si>
  <si>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</si>
  <si>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</si>
  <si>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</si>
  <si>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</si>
  <si>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</si>
  <si>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</si>
  <si>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</si>
  <si>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</si>
  <si>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</si>
  <si>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</si>
  <si>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</si>
  <si>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</si>
  <si>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ATORVASTATIN</t>
  </si>
  <si>
    <t>93016</t>
  </si>
  <si>
    <t>Sumatriptan</t>
  </si>
  <si>
    <t>107983</t>
  </si>
  <si>
    <t>SUMAMIGREN</t>
  </si>
  <si>
    <t>100MG TBL FLM 6</t>
  </si>
  <si>
    <t>Amlodipin</t>
  </si>
  <si>
    <t>15383</t>
  </si>
  <si>
    <t>HIPRES 5</t>
  </si>
  <si>
    <t>5MG TBL NOB 90</t>
  </si>
  <si>
    <t>DIOSMIN, KOMBINACE</t>
  </si>
  <si>
    <t>14075</t>
  </si>
  <si>
    <t>500MG TBL FLM 60</t>
  </si>
  <si>
    <t>97522</t>
  </si>
  <si>
    <t>500MG TBL FLM 30</t>
  </si>
  <si>
    <t>FEBUXOSTÁT</t>
  </si>
  <si>
    <t>208439</t>
  </si>
  <si>
    <t>ADENURIC</t>
  </si>
  <si>
    <t>80MG TBL FLM 28 II</t>
  </si>
  <si>
    <t>HOŘČÍK (RŮZNÉ SOLE V KOMBINACI)</t>
  </si>
  <si>
    <t>66555</t>
  </si>
  <si>
    <t>365MG POR GRA SOL SCC 30</t>
  </si>
  <si>
    <t>HYDROKORTISON A ANTIBIOTIKA</t>
  </si>
  <si>
    <t>61980</t>
  </si>
  <si>
    <t>PIMAFUCORT</t>
  </si>
  <si>
    <t>10MG/G+10MG/G+3,5MG/G UNG 15G</t>
  </si>
  <si>
    <t>KLOPIDOGREL</t>
  </si>
  <si>
    <t>LEVOCETIRIZIN</t>
  </si>
  <si>
    <t>124343</t>
  </si>
  <si>
    <t>5MG TBL FLM 30 I</t>
  </si>
  <si>
    <t>OMEPRAZOL</t>
  </si>
  <si>
    <t>17104</t>
  </si>
  <si>
    <t>LOSEPRAZOL</t>
  </si>
  <si>
    <t>20MG CPS ETD 28</t>
  </si>
  <si>
    <t>TRIAMCINOLON</t>
  </si>
  <si>
    <t>4160</t>
  </si>
  <si>
    <t>TRIAMCINOLON S LÉČIVA</t>
  </si>
  <si>
    <t>1MG/G+30MG/G UNG 30G</t>
  </si>
  <si>
    <t>ORFENADRIN, KOMBINACE</t>
  </si>
  <si>
    <t>10085</t>
  </si>
  <si>
    <t>0,3MG/ML+0,12MG/ML INF SOL 1X2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</si>
  <si>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</si>
  <si>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</si>
  <si>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</si>
  <si>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</si>
  <si>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</si>
  <si>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</si>
  <si>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CIPROFLOXACIN</t>
  </si>
  <si>
    <t>15659</t>
  </si>
  <si>
    <t>500MG TBL FLM 50</t>
  </si>
  <si>
    <t>15654</t>
  </si>
  <si>
    <t>DESLORATADIN</t>
  </si>
  <si>
    <t>27899</t>
  </si>
  <si>
    <t>AERIUS</t>
  </si>
  <si>
    <t>5MG TBL FLM 90</t>
  </si>
  <si>
    <t>28833</t>
  </si>
  <si>
    <t>2,5MG POR TBL DIS 60</t>
  </si>
  <si>
    <t>DIKLOFENAK</t>
  </si>
  <si>
    <t>125121</t>
  </si>
  <si>
    <t>APO-DICLO SR 100</t>
  </si>
  <si>
    <t>100MG TBL RET 30</t>
  </si>
  <si>
    <t>75632</t>
  </si>
  <si>
    <t>DICLOFENAC AL RETARD</t>
  </si>
  <si>
    <t>100MG TBL PRO 50</t>
  </si>
  <si>
    <t>89026</t>
  </si>
  <si>
    <t>DICLOFENAC AL 50</t>
  </si>
  <si>
    <t>50MG TBL ENT 100</t>
  </si>
  <si>
    <t>201992</t>
  </si>
  <si>
    <t>500MG TBL FLM 120</t>
  </si>
  <si>
    <t>132908</t>
  </si>
  <si>
    <t>215978</t>
  </si>
  <si>
    <t>41515</t>
  </si>
  <si>
    <t>10MG/G+10MG/G+3,5MG/G CRM 15G</t>
  </si>
  <si>
    <t>JINÁ KAPILÁRY STABILIZUJÍCÍ LÁTKY</t>
  </si>
  <si>
    <t>202701</t>
  </si>
  <si>
    <t>20MG TBL ENT 90</t>
  </si>
  <si>
    <t>KLARITHROMYCIN</t>
  </si>
  <si>
    <t>75490</t>
  </si>
  <si>
    <t>KLACID 250</t>
  </si>
  <si>
    <t>250MG TBL FLM 14</t>
  </si>
  <si>
    <t>KYSELINA ACETYLSALICYLOVÁ</t>
  </si>
  <si>
    <t>203564</t>
  </si>
  <si>
    <t>ANOPYRIN</t>
  </si>
  <si>
    <t>LEVOTHYROXIN, SODNÁ SŮL</t>
  </si>
  <si>
    <t>97186</t>
  </si>
  <si>
    <t>100MCG TBL NOB 100 I</t>
  </si>
  <si>
    <t>LOSARTAN A DIURETIKA</t>
  </si>
  <si>
    <t>15317</t>
  </si>
  <si>
    <t>LOZAP H</t>
  </si>
  <si>
    <t>50MG/12,5MG TBL FLM 90</t>
  </si>
  <si>
    <t>NIMESULID</t>
  </si>
  <si>
    <t>17187</t>
  </si>
  <si>
    <t>NIMESIL</t>
  </si>
  <si>
    <t>100MG POR GRA SUS 30</t>
  </si>
  <si>
    <t>RABEPRAZOL</t>
  </si>
  <si>
    <t>157141</t>
  </si>
  <si>
    <t>ZULBEX</t>
  </si>
  <si>
    <t>20MG TBL ENT 56</t>
  </si>
  <si>
    <t>157139</t>
  </si>
  <si>
    <t>20MG TBL ENT 28</t>
  </si>
  <si>
    <t>ROSUVASTATIN</t>
  </si>
  <si>
    <t>148070</t>
  </si>
  <si>
    <t>SILIKONY</t>
  </si>
  <si>
    <t>130719</t>
  </si>
  <si>
    <t>ESPUMISAN KAPKY 100 MG/ML</t>
  </si>
  <si>
    <t>100MG/ML POR GTT EML 1X30ML</t>
  </si>
  <si>
    <t>SODNÁ SŮL METAMIZOLU</t>
  </si>
  <si>
    <t>SULFAMETHOXAZOL A TRIMETHOPRIM</t>
  </si>
  <si>
    <t>203954</t>
  </si>
  <si>
    <t>400MG/80MG TBL NOB 28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</si>
  <si>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</si>
  <si>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</si>
  <si>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</si>
  <si>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</si>
  <si>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</si>
  <si>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</si>
  <si>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</si>
  <si>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</si>
  <si>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107806</t>
  </si>
  <si>
    <t>20MG TBL ENT 30</t>
  </si>
  <si>
    <t>LOPERAMID</t>
  </si>
  <si>
    <t>132604</t>
  </si>
  <si>
    <t>2MG CPS DUR 20</t>
  </si>
  <si>
    <t>Meloxikam</t>
  </si>
  <si>
    <t>132718</t>
  </si>
  <si>
    <t>MOVALIS</t>
  </si>
  <si>
    <t>METHYLPREDNISOLON</t>
  </si>
  <si>
    <t>40368</t>
  </si>
  <si>
    <t>MEDROL</t>
  </si>
  <si>
    <t>4MG TBL NOB 30 I</t>
  </si>
  <si>
    <t>NADROPARIN</t>
  </si>
  <si>
    <t>32059</t>
  </si>
  <si>
    <t>Organo-heparinoid</t>
  </si>
  <si>
    <t>3575</t>
  </si>
  <si>
    <t>HEPAROID LÉČIVA</t>
  </si>
  <si>
    <t>2MG/G CRM 30G</t>
  </si>
  <si>
    <t>PANTOPRAZOL</t>
  </si>
  <si>
    <t>49113</t>
  </si>
  <si>
    <t>20MG TBL ENT 28 I</t>
  </si>
  <si>
    <t>SERTRALIN</t>
  </si>
  <si>
    <t>53950</t>
  </si>
  <si>
    <t>ZOLOFT</t>
  </si>
  <si>
    <t>50MG TBL FLM 28</t>
  </si>
  <si>
    <t>11659</t>
  </si>
  <si>
    <t>ORTÉZA ZÁPĚSTÍ KRÁTKÁ PAN 5.01</t>
  </si>
  <si>
    <t>S DLAHOU,VELIKOST S,M,L, PRAVÁ-LEVÁ</t>
  </si>
  <si>
    <t>93898</t>
  </si>
  <si>
    <t>ORTÉZA ZÁPĚSTÍ KARPAL PAN 5.06</t>
  </si>
  <si>
    <t>FIXACE KARPÁLNÍ OBLASTI, VELIKOSTI S,M,L,XL PROVEDENÍ PRAVÁ A LEVÁ</t>
  </si>
  <si>
    <t>22901</t>
  </si>
  <si>
    <t>MELOXICAM-TEVA</t>
  </si>
  <si>
    <t>15MG TBL NOB 50 I</t>
  </si>
  <si>
    <t>PROMETHAZIN</t>
  </si>
  <si>
    <t>122197</t>
  </si>
  <si>
    <t>PROTHAZIN</t>
  </si>
  <si>
    <t>25MG TBL FLM 20X1</t>
  </si>
  <si>
    <t>Bromazepam</t>
  </si>
  <si>
    <t>132764</t>
  </si>
  <si>
    <t>3MG TBL NOB 30</t>
  </si>
  <si>
    <t>DIAZEPAM</t>
  </si>
  <si>
    <t>2477</t>
  </si>
  <si>
    <t>5MG TBL NOB 20(2X10)</t>
  </si>
  <si>
    <t>Hydrokortison</t>
  </si>
  <si>
    <t>858</t>
  </si>
  <si>
    <t>HYDROCORTISON LÉČIVA</t>
  </si>
  <si>
    <t>10MG/G UNG 10G</t>
  </si>
  <si>
    <t>203290</t>
  </si>
  <si>
    <t>KLACID SR</t>
  </si>
  <si>
    <t>500MG TBL RET 14</t>
  </si>
  <si>
    <t>MOMETASON</t>
  </si>
  <si>
    <t>170760</t>
  </si>
  <si>
    <t>MOMMOX</t>
  </si>
  <si>
    <t>0,05MG/DÁV NAS SPR SUS 140DÁV</t>
  </si>
  <si>
    <t>TRAMADOL A PARACETAMOL</t>
  </si>
  <si>
    <t>179333</t>
  </si>
  <si>
    <t>DORETA</t>
  </si>
  <si>
    <t>75MG/650MG TBL FLM 90 I</t>
  </si>
  <si>
    <t>CETIRIZIN</t>
  </si>
  <si>
    <t>155683</t>
  </si>
  <si>
    <t>ZYRTEC</t>
  </si>
  <si>
    <t>KOMBINACE RŮZNÝCH ANTIBIOTIK</t>
  </si>
  <si>
    <t>1076</t>
  </si>
  <si>
    <t>OPH UNG 5G</t>
  </si>
  <si>
    <t>MEFENOXALON</t>
  </si>
  <si>
    <t>85656</t>
  </si>
  <si>
    <t>DORSIFLEX</t>
  </si>
  <si>
    <t>140999</t>
  </si>
  <si>
    <t>ORTÉZA KRANIÁLNÍ REMODELAČNÍ</t>
  </si>
  <si>
    <t>PEVNÉ A PĚNOVÉ PLASTOVÉ MATERIÁLY</t>
  </si>
  <si>
    <t>132968</t>
  </si>
  <si>
    <t>AZITHROMYCIN</t>
  </si>
  <si>
    <t>45010</t>
  </si>
  <si>
    <t>AZITROMYCIN SANDOZ</t>
  </si>
  <si>
    <t>500MG TBL FLM 3</t>
  </si>
  <si>
    <t>DOXYCYKLIN</t>
  </si>
  <si>
    <t>32954</t>
  </si>
  <si>
    <t>DOXYHEXAL TABS</t>
  </si>
  <si>
    <t>100MG TBL NOB 20</t>
  </si>
  <si>
    <t>Escitalopram</t>
  </si>
  <si>
    <t>134502</t>
  </si>
  <si>
    <t>ELICEA</t>
  </si>
  <si>
    <t>10MG TBL FLM 28</t>
  </si>
  <si>
    <t>180825</t>
  </si>
  <si>
    <t>HYDROCORTISON 10 MG JENAPHARM</t>
  </si>
  <si>
    <t>10MG TBL NOB 20</t>
  </si>
  <si>
    <t>Jiná antibiotika pro lokální aplikaci</t>
  </si>
  <si>
    <t>1066</t>
  </si>
  <si>
    <t>250IU/G+5,2MG/G UNG 10G</t>
  </si>
  <si>
    <t>202700</t>
  </si>
  <si>
    <t>20MG TBL ENT 60</t>
  </si>
  <si>
    <t>53853</t>
  </si>
  <si>
    <t>500MG TBL FLM 14</t>
  </si>
  <si>
    <t>KYSELINA VALPROOVÁ</t>
  </si>
  <si>
    <t>92587</t>
  </si>
  <si>
    <t>500MG TBL RET 30</t>
  </si>
  <si>
    <t>32061</t>
  </si>
  <si>
    <t>115308</t>
  </si>
  <si>
    <t>20MG CPS ETD 14</t>
  </si>
  <si>
    <t>3377</t>
  </si>
  <si>
    <t>400MG/80MG TBL NOB 20</t>
  </si>
  <si>
    <t>TRAMADOL</t>
  </si>
  <si>
    <t>59672</t>
  </si>
  <si>
    <t>100MG TBL PRO 30</t>
  </si>
  <si>
    <t>ZOLPIDEM</t>
  </si>
  <si>
    <t>ZOPIKLON</t>
  </si>
  <si>
    <t>102591</t>
  </si>
  <si>
    <t>ZOPITIN</t>
  </si>
  <si>
    <t>7,5MG TBL FLM 30</t>
  </si>
  <si>
    <t>132872</t>
  </si>
  <si>
    <t>ZALDIAR</t>
  </si>
  <si>
    <t>37,5MG/325MG TBL FLM 30</t>
  </si>
  <si>
    <t>23828</t>
  </si>
  <si>
    <t>ORTÉZA RAMENNÍ 107A</t>
  </si>
  <si>
    <t>VEL.S-80-90CM,M-91-100CM,L-101-110CM,XL-111-120CM,XXL-121-130CM,PR/LE</t>
  </si>
  <si>
    <t>15658</t>
  </si>
  <si>
    <t>KLINDAMYCIN</t>
  </si>
  <si>
    <t>100339</t>
  </si>
  <si>
    <t>DALACIN C</t>
  </si>
  <si>
    <t>300MG CPS DUR 16</t>
  </si>
  <si>
    <t>115451</t>
  </si>
  <si>
    <t>SUMATRIPTAN ACTAVIS</t>
  </si>
  <si>
    <t>50MG TBL OBD 24 II</t>
  </si>
  <si>
    <t>58491</t>
  </si>
  <si>
    <t>FROMILID</t>
  </si>
  <si>
    <t>125MG/5ML POR GRA SUS 1X60ML</t>
  </si>
  <si>
    <t>17925</t>
  </si>
  <si>
    <t>37,5MG/325MG TBL FLM 20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</si>
  <si>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</si>
  <si>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</si>
  <si>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</si>
  <si>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</si>
  <si>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</si>
  <si>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N06AB06 - SERTRALIN</t>
  </si>
  <si>
    <t>R01AD09 - MOMETASON</t>
  </si>
  <si>
    <t>N06AB10 - ESCITALOPRAM</t>
  </si>
  <si>
    <t>J01FA10 - AZITHROMYCIN</t>
  </si>
  <si>
    <t>C09DA01 - LOSARTAN A DIURETIKA</t>
  </si>
  <si>
    <t>N02CC01 - SUMATRIPTAN</t>
  </si>
  <si>
    <t>R01AD09</t>
  </si>
  <si>
    <t>N02CC01</t>
  </si>
  <si>
    <t>C09DA01</t>
  </si>
  <si>
    <t>R06AX27</t>
  </si>
  <si>
    <t>N06AB06</t>
  </si>
  <si>
    <t>J01FA10</t>
  </si>
  <si>
    <t>N06AB10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</si>
  <si>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</si>
  <si>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</si>
  <si>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</si>
  <si>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</si>
  <si>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</si>
  <si>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</si>
  <si>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</si>
  <si>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</si>
  <si>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</si>
  <si>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</si>
  <si>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</si>
  <si>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</si>
  <si>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</si>
  <si>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</si>
  <si>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</si>
  <si>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</si>
  <si>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</si>
  <si>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</si>
  <si>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</si>
  <si>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ZA459</t>
  </si>
  <si>
    <t>Kompresa AB 10 x 20 cm/1 ks sterilní NT savá (1230114021) 1327114021</t>
  </si>
  <si>
    <t>Kompresa AB 10 x 20 cm/1 ks sterilní NT savá 1230114021</t>
  </si>
  <si>
    <t>ZC845</t>
  </si>
  <si>
    <t>Kompresa NT 10 x 20 cm/5 ks sterilní 26621</t>
  </si>
  <si>
    <t>ZD482</t>
  </si>
  <si>
    <t>Krytí filmové transparentní Opsite spray 240 ml bal. á 12 ks 66004980</t>
  </si>
  <si>
    <t>ZE396</t>
  </si>
  <si>
    <t>Krytí mastný tyl grassolind 7,5 x 10 cm bal. á 10 ks 499313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</si>
  <si>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</si>
  <si>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</si>
  <si>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</si>
  <si>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</si>
  <si>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</si>
  <si>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</si>
  <si>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</si>
  <si>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</si>
  <si>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</si>
  <si>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</si>
  <si>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ZA450</t>
  </si>
  <si>
    <t>Náplast omniplast 1,25 cm x 9,1 m 9004520</t>
  </si>
  <si>
    <t>ZB084</t>
  </si>
  <si>
    <t>Náplast transpore 2,50 cm x 9,14 m 1527-1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</si>
  <si>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</si>
  <si>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</si>
  <si>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</si>
  <si>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</si>
  <si>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</si>
  <si>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</si>
  <si>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ZA338</t>
  </si>
  <si>
    <t>Obinadlo hydrofilní   6 cm x   5 m 13005</t>
  </si>
  <si>
    <t>ZA340</t>
  </si>
  <si>
    <t>Obinadlo hydrofilní 12 cm x   5 m 13008</t>
  </si>
  <si>
    <t>ZA007</t>
  </si>
  <si>
    <t>Obvaz elastický síťový pruban č. 9 427309</t>
  </si>
  <si>
    <t>ZD232</t>
  </si>
  <si>
    <t>Podkolenky antitrombotické pro imobilní pacienty mediven thrombexin L normální ANTICO TPS 26935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</si>
  <si>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</si>
  <si>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</si>
  <si>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</si>
  <si>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</si>
  <si>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</si>
  <si>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</si>
  <si>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</si>
  <si>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</si>
  <si>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</si>
  <si>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</si>
  <si>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ZN297</t>
  </si>
  <si>
    <t>Hadička spojovací Gamaplus 1,8 x 450 LL NO DOP 606301-ND</t>
  </si>
  <si>
    <t>ZD809</t>
  </si>
  <si>
    <t>Kanyla vasofix 20G růžová safety 4269110S-01</t>
  </si>
  <si>
    <t>ZD808</t>
  </si>
  <si>
    <t>Kanyla vasofix 22G modrá safety 4269098S-01</t>
  </si>
  <si>
    <t>ZH816</t>
  </si>
  <si>
    <t>Katetr močový foley CH14 180605-000140</t>
  </si>
  <si>
    <t>ZO372</t>
  </si>
  <si>
    <t>Konektor bezjehlový OptiSyte JIM:JSM4001</t>
  </si>
  <si>
    <t>ZF159</t>
  </si>
  <si>
    <t>Nádoba na kontaminovaný odpad 1 l 15-0002</t>
  </si>
  <si>
    <t>ZL105</t>
  </si>
  <si>
    <t>Nástavec pro odběr moče ke zkumavce vacuete 450251</t>
  </si>
  <si>
    <t>ZF911</t>
  </si>
  <si>
    <t>Nůžky oční rovné 105 mm B397113920043</t>
  </si>
  <si>
    <t>ZB963</t>
  </si>
  <si>
    <t>Pinzeta anatomická úzká 145 mm B397114920019</t>
  </si>
  <si>
    <t>ZJ673</t>
  </si>
  <si>
    <t>Pohár na moč 100 ml UH GAMA204808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</si>
  <si>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</si>
  <si>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</si>
  <si>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</si>
  <si>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</si>
  <si>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</si>
  <si>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</si>
  <si>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</si>
  <si>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</si>
  <si>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</si>
  <si>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</si>
  <si>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</si>
  <si>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</si>
  <si>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</si>
  <si>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</si>
  <si>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ZB893</t>
  </si>
  <si>
    <t>Stříkačka inzulinová omnican 0,5 ml 100j s jehlou 30 G 9151125S</t>
  </si>
  <si>
    <t>ZC906</t>
  </si>
  <si>
    <t>Škrtidlo se sponou pro dospělé 25 x 500 mm KVS25500</t>
  </si>
  <si>
    <t>ZH845</t>
  </si>
  <si>
    <t>Tyčinka vatová medcomfort + glyc. citónová příchuť bal. á 75 ks 09157-100</t>
  </si>
  <si>
    <t>ZK799</t>
  </si>
  <si>
    <t>Zátka combi červená 4495101</t>
  </si>
  <si>
    <t>ZI182</t>
  </si>
  <si>
    <t>Zkumavka + aplikátor s chem.stabilizátorem UriSwab žlutá 802CE.A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</si>
  <si>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</si>
  <si>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</si>
  <si>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</si>
  <si>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</si>
  <si>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</si>
  <si>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</si>
  <si>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</si>
  <si>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</si>
  <si>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ZB775</t>
  </si>
  <si>
    <t>Zkumavka koagulace 4 ml modrá 454329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</si>
  <si>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</si>
  <si>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</si>
  <si>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</si>
  <si>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</si>
  <si>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</si>
  <si>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</si>
  <si>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</si>
  <si>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</si>
  <si>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</si>
  <si>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</si>
  <si>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</si>
  <si>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</si>
  <si>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</si>
  <si>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</si>
  <si>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</si>
  <si>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</si>
  <si>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</si>
  <si>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</si>
  <si>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</si>
  <si>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</si>
  <si>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</si>
  <si>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</si>
  <si>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</si>
  <si>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</si>
  <si>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</si>
  <si>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</si>
  <si>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</si>
  <si>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</si>
  <si>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</si>
  <si>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</si>
  <si>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</si>
  <si>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ZN040</t>
  </si>
  <si>
    <t>Rukavice operační gammex latex PF bez pudru 8,5 330048085</t>
  </si>
  <si>
    <t>50115079</t>
  </si>
  <si>
    <t>ZPr - internzivní péče (Z542)</t>
  </si>
  <si>
    <t>ZC698</t>
  </si>
  <si>
    <t>Maska kyslíková + hadička pro dosp.1105000</t>
  </si>
  <si>
    <t>ZB173</t>
  </si>
  <si>
    <t>Maska kyslíková s hadičkou a nosní svorkou dospělá H-103013</t>
  </si>
  <si>
    <t>ZD668</t>
  </si>
  <si>
    <t>Kompresa gáza 10 x 10 cm/5 ks sterilní 1325019275</t>
  </si>
  <si>
    <t>ZA643</t>
  </si>
  <si>
    <t>Kompresa vliwasoft 10 x 20 nesterilní á 100 ks 12070</t>
  </si>
  <si>
    <t>ZA547</t>
  </si>
  <si>
    <t>Krytí inadine nepřilnavé 9,5 x 9,5 cm 1/10 SYS01512EE</t>
  </si>
  <si>
    <t>ZE748</t>
  </si>
  <si>
    <t>Krytí melgisorb Ag alginátové absorpční 10 x 10 cm bal. á 10 ks 256100-00</t>
  </si>
  <si>
    <t>Krytí melgisorb Ag alginátové absorpční 10 x 10 cm bal. á 10 ks 256105</t>
  </si>
  <si>
    <t>ZI558</t>
  </si>
  <si>
    <t>Náplast curapor   7 x   5 cm 32912  (22120,  náhrada za cosmopor )</t>
  </si>
  <si>
    <t>ZA451</t>
  </si>
  <si>
    <t>Náplast omniplast 5,0 cm x 9,2 m 9004540 (900429)</t>
  </si>
  <si>
    <t>ZA425</t>
  </si>
  <si>
    <t>Obinadlo hydrofilní 10 cm x   5 m 13007</t>
  </si>
  <si>
    <t>ZN321</t>
  </si>
  <si>
    <t>Obvaz elastický síťový CareFix Head velikost L bal. á 10 ks 0170 L</t>
  </si>
  <si>
    <t>ZA576</t>
  </si>
  <si>
    <t>Set sterilní pro močovou katetrizaci Mediset bal. á 10 ks 4552710</t>
  </si>
  <si>
    <t>ZA738</t>
  </si>
  <si>
    <t>Filtr mini spike zelený 4550242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</si>
  <si>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</si>
  <si>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</si>
  <si>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</si>
  <si>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</si>
  <si>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ZD211</t>
  </si>
  <si>
    <t>Kohout trojcestný modrý bal. á 50 ks, RO 301- pouze pro KNM</t>
  </si>
  <si>
    <t>ZA727</t>
  </si>
  <si>
    <t>Kontejner 30 ml sterilní uchovávání pevných i kapalných vzorků (nesterilní obal) bal. á 500 ks FLME25175</t>
  </si>
  <si>
    <t>ZE159</t>
  </si>
  <si>
    <t>Nádoba na kontaminovaný odpad 2 l 15-0003</t>
  </si>
  <si>
    <t>ZA883</t>
  </si>
  <si>
    <t>Rourka rektální CH18 délka 40 cm 19-18.100</t>
  </si>
  <si>
    <t>ZA688</t>
  </si>
  <si>
    <t>Sáček močový curity s hod. diurézou 400 ml hadička 150 cm 8150</t>
  </si>
  <si>
    <t>ZA965</t>
  </si>
  <si>
    <t>Stříkačka inzulínová omnican 1 ml 100j bal. á 100 ks 9151141S</t>
  </si>
  <si>
    <t>ZB774</t>
  </si>
  <si>
    <t>Zkumavka červená 5 ml gel 456071</t>
  </si>
  <si>
    <t>ZO939</t>
  </si>
  <si>
    <t>Zkumavka liquor PP 10 ml 15,3 x 92 ml šroubovací víčko sterilní s popisem bal.á 100 ks 62.610.018</t>
  </si>
  <si>
    <t>ZA360</t>
  </si>
  <si>
    <t>Jehla sterican 0,5 x 25 mm oranžová 9186158</t>
  </si>
  <si>
    <t>ZN108</t>
  </si>
  <si>
    <t>Rukavice operační gammex latex PF bez pudru 8,0 330048080</t>
  </si>
  <si>
    <t>ZK438</t>
  </si>
  <si>
    <t>Rukavice operační latexové s pudrem sempermed classic vel. 7,0 31282</t>
  </si>
  <si>
    <t>ZA464</t>
  </si>
  <si>
    <t>Kompresa NT 10 x 10 cm/2 ks sterilní 26520</t>
  </si>
  <si>
    <t>ZA463</t>
  </si>
  <si>
    <t>Kompresa NT 10 x 20 cm/2 ks sterilní 26620</t>
  </si>
  <si>
    <t>ZN366</t>
  </si>
  <si>
    <t>Náplast poinjekční elastická tkaná jednotl. baleno 19 mm x 72 mm P-CURE1972ELAST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</si>
  <si>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</si>
  <si>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</si>
  <si>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</si>
  <si>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</si>
  <si>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</si>
  <si>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</si>
  <si>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</si>
  <si>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</si>
  <si>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ZA583</t>
  </si>
  <si>
    <t>Čtverečky desinfekční Webcol 3,5 x 3,5 cm 70% á 4000 ks 6818-1</t>
  </si>
  <si>
    <t>ZL978</t>
  </si>
  <si>
    <t>Kanystr renasys GO 300 ml 66800914</t>
  </si>
  <si>
    <t>ZL977</t>
  </si>
  <si>
    <t>Kanystr renasys GO 750 ml 66800916</t>
  </si>
  <si>
    <t>ZC506</t>
  </si>
  <si>
    <t>Kompresa NT 10 x 10 cm/5 ks sterilní 1325020275</t>
  </si>
  <si>
    <t>ZN814</t>
  </si>
  <si>
    <t>Krytí gelové na rány ActiMaris bal. á 20g 3097749</t>
  </si>
  <si>
    <t>ZO863</t>
  </si>
  <si>
    <t>Krytí mepilex border flex 13,5 x 16,5 cm bal. á 5 ks 283370</t>
  </si>
  <si>
    <t>ZO864</t>
  </si>
  <si>
    <t>Krytí mepilex border flex 16 x 20 cm bal. á 5 ks 283470</t>
  </si>
  <si>
    <t>ZO865</t>
  </si>
  <si>
    <t>Krytí mepilex border flex 7,8 x 10 cm bal. á 5 ks 283570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</si>
  <si>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</si>
  <si>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</si>
  <si>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</si>
  <si>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</si>
  <si>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</si>
  <si>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</si>
  <si>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ZN815</t>
  </si>
  <si>
    <t>Krytí roztok k čištění a hojenní ran ActiMaris Forte 300 ml 3098077</t>
  </si>
  <si>
    <t>ZK646</t>
  </si>
  <si>
    <t>Krytí tegaderm CHG 8,5 cm x 11,5 cm na CŽK-antibakt. bal. á 25 ks 1657R</t>
  </si>
  <si>
    <t>ZA418</t>
  </si>
  <si>
    <t>Náplast metaline pod TS 8 x 9 cm 23094</t>
  </si>
  <si>
    <t>ZC885</t>
  </si>
  <si>
    <t>Náplast omnifix E 10 cm x 10 m 900650</t>
  </si>
  <si>
    <t>ZA540</t>
  </si>
  <si>
    <t>Náplast omnifix E 15 cm x 10 m 9006513</t>
  </si>
  <si>
    <t>ZD104</t>
  </si>
  <si>
    <t>Náplast omniplast 10,0 cm x 10,0 m 9004472 (900535)</t>
  </si>
  <si>
    <t>ZL668</t>
  </si>
  <si>
    <t>Náplast silikon tape 2,5 cm x 5 m bal. á 12 ks 2770-1</t>
  </si>
  <si>
    <t>ZA542</t>
  </si>
  <si>
    <t>Náplast wet pruf voduvzd. 1,25 cm x 9,14 m bal. á 24 ks K00-3063C</t>
  </si>
  <si>
    <t>ZN322</t>
  </si>
  <si>
    <t>Obvaz elastický síťový CareFix Head velikost XL bal. á 10 ks 0170 XL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</si>
  <si>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</si>
  <si>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</si>
  <si>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</si>
  <si>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</si>
  <si>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</si>
  <si>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</si>
  <si>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</si>
  <si>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</si>
  <si>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</si>
  <si>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</si>
  <si>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ZL999</t>
  </si>
  <si>
    <t>Rychloobvaz 8 x 4 cm 001445510</t>
  </si>
  <si>
    <t>ZA577</t>
  </si>
  <si>
    <t>Set rouškovací Certofix pro CVC bal á 10 ks 291832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</si>
  <si>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</si>
  <si>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</si>
  <si>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</si>
  <si>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</si>
  <si>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</si>
  <si>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</si>
  <si>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ZF053</t>
  </si>
  <si>
    <t>Tampon sterilní stáčený 20 x 19 cm / 10 ks karton á 1200 ks 1230110434</t>
  </si>
  <si>
    <t>ZA617</t>
  </si>
  <si>
    <t>Tampon TC-OC k ošetření dutiny ústní á 250 ks 12240</t>
  </si>
  <si>
    <t>ZA467</t>
  </si>
  <si>
    <t>Tyčinka vatová nesterilní 15 cm bal. á 100 ks 9679369</t>
  </si>
  <si>
    <t>ZM000</t>
  </si>
  <si>
    <t>Vata obvazová skládaná 50g 004307667</t>
  </si>
  <si>
    <t>ZJ117</t>
  </si>
  <si>
    <t>Adaptér jednorázový k senzoru CO2 á 20 ks 415036-001</t>
  </si>
  <si>
    <t>ZC748</t>
  </si>
  <si>
    <t>Brýle kyslíkové 210 cm, á 50 ks, 1104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</si>
  <si>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</si>
  <si>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</si>
  <si>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</si>
  <si>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</si>
  <si>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</si>
  <si>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</si>
  <si>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ZD223</t>
  </si>
  <si>
    <t>Čidlo průtoku vzduchu-flow senzor 281637(279331)</t>
  </si>
  <si>
    <t>ZI239</t>
  </si>
  <si>
    <t>Čidlo saturační na čelo oxi-max bal. á 24 ks MAX-FAST-I</t>
  </si>
  <si>
    <t>ZB424</t>
  </si>
  <si>
    <t>Elektroda EKG H34SG 31.1946.21</t>
  </si>
  <si>
    <t>ZB844</t>
  </si>
  <si>
    <t>Esmarch 60 x 1250 KVS 06125</t>
  </si>
  <si>
    <t>ZB295</t>
  </si>
  <si>
    <t>Filtr iso-gard hepa čistý bal. á 20 ks 28012</t>
  </si>
  <si>
    <t>ZA737</t>
  </si>
  <si>
    <t>Filtr mini spike modrý 4550234</t>
  </si>
  <si>
    <t>ZB340</t>
  </si>
  <si>
    <t>Hadička kyslíková bal. á 50 ks 41113</t>
  </si>
  <si>
    <t>ZN298</t>
  </si>
  <si>
    <t>Hadička spojovací Gamaplus 1,8 x 1800 LL NO DOP 606304-ND</t>
  </si>
  <si>
    <t>ZL717</t>
  </si>
  <si>
    <t>Kanyla introcan safety 3 modrá 22G bal. á 50 ks 4251128-01</t>
  </si>
  <si>
    <t>ZL718</t>
  </si>
  <si>
    <t>Kanyla introcan safety 3 růžová 20G bal. á 50 ks 4251130-01</t>
  </si>
  <si>
    <t>ZA279</t>
  </si>
  <si>
    <t>Kanyla TS 7,0 s manžetou 100/800/070</t>
  </si>
  <si>
    <t>ZA725</t>
  </si>
  <si>
    <t>Kanyla TS 8,0 s manžetou bal. á 10 ks 100/860/080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</si>
  <si>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</si>
  <si>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</si>
  <si>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</si>
  <si>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</si>
  <si>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ZK884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</si>
  <si>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</si>
  <si>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</si>
  <si>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</si>
  <si>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</si>
  <si>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bezjehlový bionecteur á 50 ks 896.03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</si>
  <si>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</si>
  <si>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</si>
  <si>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</si>
  <si>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</si>
  <si>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ZB495</t>
  </si>
  <si>
    <t>Krytka expir.ventilu 151228</t>
  </si>
  <si>
    <t>ZB103</t>
  </si>
  <si>
    <t>Láhev k odsávačce flovac 2l hadice 1,8 m 000-036-021</t>
  </si>
  <si>
    <t>ZH299</t>
  </si>
  <si>
    <t>Lžíce laryngoskopická 3 bal. á 10 ks 670150-100030</t>
  </si>
  <si>
    <t>ZB793</t>
  </si>
  <si>
    <t>Lžíce laryngoskopická 3 bal. á 10 ks DS.2940.150.20</t>
  </si>
  <si>
    <t>ZK850</t>
  </si>
  <si>
    <t>Lžíce laryngoskopická 4 bal. á 10 ks 670150-000040</t>
  </si>
  <si>
    <t>ZD499</t>
  </si>
  <si>
    <t>Manžeta TK dvouhadičková k monitoru Dash omyvatelná dospělá 14 x 50 cm KVS M2 5ZOM C13</t>
  </si>
  <si>
    <t>ZM320</t>
  </si>
  <si>
    <t>Membrána BSA k plicnímu ventilátoru Hamilton  bal. á 5 ks 151233</t>
  </si>
  <si>
    <t>ZA897</t>
  </si>
  <si>
    <t>Nůž na stehy sterilní  krátký bal. á 100 ks 11.000.00.010</t>
  </si>
  <si>
    <t>ZA170</t>
  </si>
  <si>
    <t>Pásek k TS kanyle pěnový 520000</t>
  </si>
  <si>
    <t>ZB772</t>
  </si>
  <si>
    <t>Přechodka adaptér luer 450070</t>
  </si>
  <si>
    <t>ZB488</t>
  </si>
  <si>
    <t>Sprej cavilon 28 ml bal. á 12 ks 3346E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</si>
  <si>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</si>
  <si>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</si>
  <si>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</si>
  <si>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</si>
  <si>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</si>
  <si>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</si>
  <si>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</si>
  <si>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</si>
  <si>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</si>
  <si>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</si>
  <si>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</si>
  <si>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</si>
  <si>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ZB041</t>
  </si>
  <si>
    <t>Systém hrudní drenáže atrium 1 cestný 3600-100</t>
  </si>
  <si>
    <t>ZO050</t>
  </si>
  <si>
    <t>Systém odsávací uzavřený pro endotracheální odsávání 72 hod 14F x 54 cm bal. á 15 ks 3720001-F14</t>
  </si>
  <si>
    <t>ZB941</t>
  </si>
  <si>
    <t>Systém odsávací uzavřený TC CH14 wet pack 30,5 cm / 72 h T adaptér (22701356-5) 1356-5</t>
  </si>
  <si>
    <t>ZC177</t>
  </si>
  <si>
    <t>Systém odsávací uzavřený TC CH14 wet pack 54 cm / 72 h 2276-5</t>
  </si>
  <si>
    <t>ZB006</t>
  </si>
  <si>
    <t>Teploměr digitální thermoval basic 9250391</t>
  </si>
  <si>
    <t>ZB801</t>
  </si>
  <si>
    <t>Transofix krátký trn á 50 ks 4090500</t>
  </si>
  <si>
    <t>ZC265</t>
  </si>
  <si>
    <t>Trokar hrudní 14F 30 cm 636,14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</si>
  <si>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</si>
  <si>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</si>
  <si>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</si>
  <si>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</si>
  <si>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ZB762</t>
  </si>
  <si>
    <t>Zkumavka červená 6 ml 456092</t>
  </si>
  <si>
    <t>ZB759</t>
  </si>
  <si>
    <t>Zkumavka červená 8 ml gel 455071</t>
  </si>
  <si>
    <t>ZB773</t>
  </si>
  <si>
    <t>Zkumavka šedá-glykemie 454085</t>
  </si>
  <si>
    <t>ZD834</t>
  </si>
  <si>
    <t>Set infuzní intrafix safeset s trojcest. ventilem 220 cm bal. á 100 ks 4063006</t>
  </si>
  <si>
    <t>ZB352</t>
  </si>
  <si>
    <t>Jehla spinální spinocan 19 G x 88 mm sloní kost bal. á 25 ks 4501195</t>
  </si>
  <si>
    <t>ZM291</t>
  </si>
  <si>
    <t>Rukavice nitril sempercare bez p. S bal. á 200 ks 30802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</si>
  <si>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</si>
  <si>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</si>
  <si>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</si>
  <si>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</si>
  <si>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</si>
  <si>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</si>
  <si>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</si>
  <si>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</si>
  <si>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50115070</t>
  </si>
  <si>
    <t>ZPr - katetry ostatní (Z513)</t>
  </si>
  <si>
    <t>ZC637</t>
  </si>
  <si>
    <t>Arteriofix bal. á 20 ks 20G 5206324</t>
  </si>
  <si>
    <t>ZC625</t>
  </si>
  <si>
    <t>Katetr CVC 3 lumen 7 Fr 18/18/16G set bal. á 5 ks NM-15703</t>
  </si>
  <si>
    <t>ZB818</t>
  </si>
  <si>
    <t>Katetr CVC 3 lumen 7 Fr x 20 cm certofix protect trio V720 bal. á 10 ks 4163214P</t>
  </si>
  <si>
    <t>KD592</t>
  </si>
  <si>
    <t>katetr nelaton Ch10 MPI:110010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</si>
  <si>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</si>
  <si>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</si>
  <si>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</si>
  <si>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</si>
  <si>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</si>
  <si>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</si>
  <si>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ZD403</t>
  </si>
  <si>
    <t>Hadice odsávací 2 kohouty 8/10, délka 270 cm Softub TA 8271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</si>
  <si>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</si>
  <si>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</si>
  <si>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</si>
  <si>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</si>
  <si>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</si>
  <si>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</si>
  <si>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</si>
  <si>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</si>
  <si>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ZO025</t>
  </si>
  <si>
    <t>Set k ventilátorům Hamilton HAM-OLN</t>
  </si>
  <si>
    <t>ZN623</t>
  </si>
  <si>
    <t>Uzávěr katetrový s rukojetí bal. á 100 ks D0600(8400.1182)</t>
  </si>
  <si>
    <t>50115004</t>
  </si>
  <si>
    <t>IUTN - kovové (Z506)</t>
  </si>
  <si>
    <t>KK244</t>
  </si>
  <si>
    <t>adapter na aplikaci cementu kostního CPS 1006020600</t>
  </si>
  <si>
    <t>KA342</t>
  </si>
  <si>
    <t>cespace b braun FJ135T</t>
  </si>
  <si>
    <t>KA343</t>
  </si>
  <si>
    <t>cespace b braun FJ136T</t>
  </si>
  <si>
    <t>KA347</t>
  </si>
  <si>
    <t>cespace b braun FJ146T</t>
  </si>
  <si>
    <t>KG826</t>
  </si>
  <si>
    <t>dlaha krční HWS 24 mm FG424T</t>
  </si>
  <si>
    <t>KG643</t>
  </si>
  <si>
    <t>dlaha krční HWS 28 mm FG428T</t>
  </si>
  <si>
    <t>KG910</t>
  </si>
  <si>
    <t>dlaha matrix midface 04.503.316</t>
  </si>
  <si>
    <t>KH165</t>
  </si>
  <si>
    <t>dlaha Matrix NEURO tvarovatelná  04.503.057</t>
  </si>
  <si>
    <t>ZA082</t>
  </si>
  <si>
    <t>Dlaha mini přímá 26 otv. 533300</t>
  </si>
  <si>
    <t>KH677</t>
  </si>
  <si>
    <t>dlaha occipitální 4,5 x 50 mm 04.161.011</t>
  </si>
  <si>
    <t>KE683</t>
  </si>
  <si>
    <t>dlaha okcipitální 4,5 x  5 mm 04.161.001</t>
  </si>
  <si>
    <t>KG897</t>
  </si>
  <si>
    <t>dlaha RapidSorb 851.002.01S</t>
  </si>
  <si>
    <t>KA186</t>
  </si>
  <si>
    <t>dlaha TSLP 489.443</t>
  </si>
  <si>
    <t>KD180</t>
  </si>
  <si>
    <t>dlaha TSLP 489.466</t>
  </si>
  <si>
    <t>KE805</t>
  </si>
  <si>
    <t>dlaha vectra 04.613.014</t>
  </si>
  <si>
    <t>KE857</t>
  </si>
  <si>
    <t>dlaha vectra 04.613.018</t>
  </si>
  <si>
    <t>KE864</t>
  </si>
  <si>
    <t>dlaha vectra 04.613.134</t>
  </si>
  <si>
    <t>KK350</t>
  </si>
  <si>
    <t>drát K 1,7 x 480 mm bal. á 10 ks 33.2517.480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</si>
  <si>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</si>
  <si>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</si>
  <si>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</si>
  <si>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</si>
  <si>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</si>
  <si>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</si>
  <si>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</si>
  <si>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</si>
  <si>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</si>
  <si>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</si>
  <si>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</si>
  <si>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</si>
  <si>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</si>
  <si>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</si>
  <si>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</si>
  <si>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</si>
  <si>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</si>
  <si>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</si>
  <si>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KJ057</t>
  </si>
  <si>
    <t>implantát  spinální náhrada meziobratlová klec krční fusion cage oblouková 12,5 x 15 x 7 mm 100207000</t>
  </si>
  <si>
    <t>KJ063</t>
  </si>
  <si>
    <t>implantát  spinální náhrada meziobratlová klec PLIF fusion cage, expandibilní 23 x 11 x 9 mm 100901000</t>
  </si>
  <si>
    <t>ZN649</t>
  </si>
  <si>
    <t>Implantát spinální bederní sakrální iFUSE spacer 7 x 30 mm 7030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</si>
  <si>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</si>
  <si>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</si>
  <si>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</si>
  <si>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</si>
  <si>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implantát spinální CASPAR Dlaha krční HWS 24 mm FG424T</t>
  </si>
  <si>
    <t>implantát spinální CASPAR Dlaha krční HWS 28 mm FG428T</t>
  </si>
  <si>
    <t>KK485</t>
  </si>
  <si>
    <t>implantát spinální CASPAR dlaha krční HWS 30 mm FG430T</t>
  </si>
  <si>
    <t>KG645</t>
  </si>
  <si>
    <t>implantát spinální CASPAR Dlaha krční HWS 42 mm FG442T</t>
  </si>
  <si>
    <t>KG647</t>
  </si>
  <si>
    <t>implantát spinální CASPAR dlaha krční HWS 46 mm FG446T</t>
  </si>
  <si>
    <t>KI605</t>
  </si>
  <si>
    <t>implantát spinální Crosslink X10 MULTI 39-45MMMM 8115539</t>
  </si>
  <si>
    <t>KK212</t>
  </si>
  <si>
    <t>implantát spinální fixační FCS šroub Schanzův frakturní perforovaný 5,0 x 35 mm 401650035</t>
  </si>
  <si>
    <t>KK189</t>
  </si>
  <si>
    <t>implantát spinální fixační FCS šroub Schanzův frakturní perforovaný 6,0 x 40 mm 401660040</t>
  </si>
  <si>
    <t>KJ039</t>
  </si>
  <si>
    <t>implantát spinální fixační systém FJR svorka frakturní 040301000</t>
  </si>
  <si>
    <t>KJ040</t>
  </si>
  <si>
    <t>implantát spinální fixační systém FJR svorka frakturní koncová 040801000</t>
  </si>
  <si>
    <t>KJ037</t>
  </si>
  <si>
    <t>implantát spinální fixační systém FJR šroub schanzův frakturní dvojzávitový  6,0 x 40 040208000</t>
  </si>
  <si>
    <t>KJ975</t>
  </si>
  <si>
    <t>implantát spinální fixační systém FJR tyč 5,5 x 45 mm ohnutá 020652100</t>
  </si>
  <si>
    <t>KK234</t>
  </si>
  <si>
    <t>implantát spinální fixační systém FJR tyč 5,5 x 60 mm ohnutá 020611100</t>
  </si>
  <si>
    <t>KJ041</t>
  </si>
  <si>
    <t>implantát spinální fixační systém FJR tyč 6,0 x 50 011901100</t>
  </si>
  <si>
    <t>KK214</t>
  </si>
  <si>
    <t>implantát spinální fixační systém FJR tyč 6,0 x 70 011903100</t>
  </si>
  <si>
    <t>KJ042</t>
  </si>
  <si>
    <t>implantát spinální fixační systém FJR tyč 6,0 x 80 011904100</t>
  </si>
  <si>
    <t>KJ374</t>
  </si>
  <si>
    <t>implantát spinální fixační systém FJR tyč spojovací rovná 6,0 x 40 mm 011948100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</si>
  <si>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</si>
  <si>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</si>
  <si>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</si>
  <si>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</si>
  <si>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KK349</t>
  </si>
  <si>
    <t>implantát spinální fixační systém FJS tyč ohnutá 5,5 x 90 mm 020626100</t>
  </si>
  <si>
    <t>KK246</t>
  </si>
  <si>
    <t>implantát spinální fixační systém FJS tyč rovná 5,5  x 120 mm 020614100</t>
  </si>
  <si>
    <t>KK245</t>
  </si>
  <si>
    <t>implantát spinální fixační systém FJS tyč rovná 5,5  x 150 mm 020615100</t>
  </si>
  <si>
    <t>KK263</t>
  </si>
  <si>
    <t>implantát spinální fixační systém FJS tyč rovná 5,5  x 200 mm 020618100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</si>
  <si>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</si>
  <si>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</si>
  <si>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</si>
  <si>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</si>
  <si>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</si>
  <si>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</si>
  <si>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KJ015</t>
  </si>
  <si>
    <t>implantát spinální fixační systém PS hrud/bed zadní přístup šroub polyaxiální cement 5,5 x 40 mm TC-5540</t>
  </si>
  <si>
    <t>KJ024</t>
  </si>
  <si>
    <t>implantát spinální fixační systém PS hrud/bed zadní přístup tyč 6,0 x 50 mm TR-0050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</si>
  <si>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</si>
  <si>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</si>
  <si>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</si>
  <si>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</si>
  <si>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KJ034</t>
  </si>
  <si>
    <t>implantát spinální fixační systém PS konektor příčný polyaxiální M k systému TRIA PS TT-0034</t>
  </si>
  <si>
    <t>KI988</t>
  </si>
  <si>
    <t>implantát spinální fixační systém PS šroub mono- polyaxiální 4,5 x 30 mm TM-4530</t>
  </si>
  <si>
    <t>KI989</t>
  </si>
  <si>
    <t>implantát spinální fixační systém PS šroub mono- polyaxiální 4,5 x 35 mm TM-4535</t>
  </si>
  <si>
    <t>KI994</t>
  </si>
  <si>
    <t>implantát spinální fixační systém PS šroub mono-polyaxiální 5,5 x 40 mm TM-5540</t>
  </si>
  <si>
    <t>KJ001</t>
  </si>
  <si>
    <t>implantát spinální fixační systém PS šroub mono-polyaxiální 6,5 x 35 mm TM-6535</t>
  </si>
  <si>
    <t>KJ002</t>
  </si>
  <si>
    <t>implantát spinální fixační systém PS šroub mono-polyaxiální 6,5 x 40 mm TM-6540</t>
  </si>
  <si>
    <t>KJ010</t>
  </si>
  <si>
    <t>implantát spinální fixační systém PS šroub polyaxiální 7,5 x 45 mm TM-7545</t>
  </si>
  <si>
    <t>KJ029</t>
  </si>
  <si>
    <t>implantát spinální fixační systém PS tyč spojovací 6,0 x 100 mm TR-0100</t>
  </si>
  <si>
    <t>KJ027</t>
  </si>
  <si>
    <t>implantát spinální fixační systém PS tyč spojovací 6,0 x 80 mm TR-0080</t>
  </si>
  <si>
    <t>KJ023</t>
  </si>
  <si>
    <t>implantát spinální fixační systém PS zajišťovací TS-0010</t>
  </si>
  <si>
    <t>KK264</t>
  </si>
  <si>
    <t>implantát spinální fixační systém Usmart konektor příčný 5,5 mm 013801000</t>
  </si>
  <si>
    <t>implantát spinální fixační systém Usmart konektor příčný 5,5 mm 022301010</t>
  </si>
  <si>
    <t>KK232</t>
  </si>
  <si>
    <t>implantát spinální fixační systém Usmart šroub pedikulární polyaxiální redukční 5,5 x 45 mm 022705010</t>
  </si>
  <si>
    <t>KJ972</t>
  </si>
  <si>
    <t>implantát spinální fixační systém USMART šroub uzamykací 021801010</t>
  </si>
  <si>
    <t>KK265</t>
  </si>
  <si>
    <t>implantát spinální fixační systém Usmart tyč pro konektor příčný 4,00 x 50 mm 022403000</t>
  </si>
  <si>
    <t>KK225</t>
  </si>
  <si>
    <t>implantát spinální fixační systém Venus šroub 2T pedikulární perforovaný 5,5 x 40 mm 4000045540</t>
  </si>
  <si>
    <t>KK226</t>
  </si>
  <si>
    <t>implantát spinální fixační systém Venus šroub 2T pedikulární perforovaný 5,5 x 45 mm 4000045545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</si>
  <si>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</si>
  <si>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</si>
  <si>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</si>
  <si>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</si>
  <si>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</si>
  <si>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</si>
  <si>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KK231</t>
  </si>
  <si>
    <t>implantát spinální fixační systém Venus šroub 2T pedikulární perforovaný 6,5 x 55 mm 4000046555</t>
  </si>
  <si>
    <t>KK224</t>
  </si>
  <si>
    <t>implantát spinální fixační systém Venus šroub zajišťovací pro konektor příčný VL-PMS</t>
  </si>
  <si>
    <t>KK259</t>
  </si>
  <si>
    <t>implantát spinální fixační systém VIRAGE dlaha okcipitální nastavitelná velikost S krční zadní přístup 07.01693.004</t>
  </si>
  <si>
    <t>KK258</t>
  </si>
  <si>
    <t>implantát spinální fixační systém VIRAGE šroub jistící krční zadní přístup 07.01728.001</t>
  </si>
  <si>
    <t>KK253</t>
  </si>
  <si>
    <t>implantát spinální fixační systém VIRAGE šroub jistící krční zadní přístup-vzorek 07.01728.001-VZ</t>
  </si>
  <si>
    <t>KK261</t>
  </si>
  <si>
    <t>implantát spinální fixační systém VIRAGE šroub okcipitální 5,25 x 10 mm krční zadní přístup 07.01696.018</t>
  </si>
  <si>
    <t>KK260</t>
  </si>
  <si>
    <t>implantát spinální fixační systém VIRAGE šroub okcipitální 5,25 x 8 mm krční zadní přístup 07.01696.016</t>
  </si>
  <si>
    <t>KK247</t>
  </si>
  <si>
    <t>implantát spinální fixační systém VIRAGE šroub polyaxiální 3,5 x 12 mm krční zadní přístup-vzorek 07.01702.005-VZ</t>
  </si>
  <si>
    <t>KK248</t>
  </si>
  <si>
    <t>implantát spinální fixační systém VIRAGE šroub polyaxiální 3,5 x 14 mm krční zadní přístup-vzorek 07.01702.007-VZ</t>
  </si>
  <si>
    <t>KK255</t>
  </si>
  <si>
    <t>implantát spinální fixační systém VIRAGE šroub polyaxiální 3,5 x 16 mm krční zadní přístup 07.01702.009</t>
  </si>
  <si>
    <t>KK256</t>
  </si>
  <si>
    <t>implantát spinální fixační systém VIRAGE šroub polyaxiální 3,5 x 28 mm krční zadní přístup 07.01702.021</t>
  </si>
  <si>
    <t>KK257</t>
  </si>
  <si>
    <t>implantát spinální fixační systém VIRAGE šroub polyaxiální 3,5 x 34 mm krční zadní přístup 07.01702.027</t>
  </si>
  <si>
    <t>KK250</t>
  </si>
  <si>
    <t>implantát spinální fixační systém VIRAGE šroub polyaxiální 4,0 x 14 mm krční zadní přístup-vzorek 07.01702.050-VZ</t>
  </si>
  <si>
    <t>KK251</t>
  </si>
  <si>
    <t>implantát spinální fixační systém VIRAGE šroub polyaxiální 4,0 x 16 mm krční zadní přístup-vzorek 07.01702.052-VZ</t>
  </si>
  <si>
    <t>KK252</t>
  </si>
  <si>
    <t>implantát spinální fixační systém VIRAGE šroub polyaxiální 4,0 x 18 mm krční zadní přístup-vzorek 07.01702.054-VZ</t>
  </si>
  <si>
    <t>KK262</t>
  </si>
  <si>
    <t>implantát spinální fixační systém VIRAGE tyč okcipitální zahnutá titan 100° krční zadní přístup 07.01712.001</t>
  </si>
  <si>
    <t>KK254</t>
  </si>
  <si>
    <t>implantát spinální fixační systém VIRAGE tyč zahnutá titan  3,5 x 70 mm krční zadní přístup-vzorek 07.01710.007-VZ</t>
  </si>
  <si>
    <t>KJ241</t>
  </si>
  <si>
    <t>implantát spinální náhrada meziobratlová klec PLIF fusion cage, expandibilní 23 x 11 x 7 mm 100901700</t>
  </si>
  <si>
    <t>KJ389</t>
  </si>
  <si>
    <t>implantát spinální náhrada těla obratle BIOLIGN VBR  tělo expandibilní SMALL 30 - 45 mm VT03045</t>
  </si>
  <si>
    <t>KJ392</t>
  </si>
  <si>
    <t>implantát spinální náhrada těla obratle BIOLIGN VBR destička koncová 24 mm 5° EP2405</t>
  </si>
  <si>
    <t>KK331</t>
  </si>
  <si>
    <t>implantát spinální náhrada těla obratle BIOLIGN VBR destička koncová 24 mm O° EP2400</t>
  </si>
  <si>
    <t>KJ256</t>
  </si>
  <si>
    <t>implantát spinální náhrada těla obratle BIOLIGN VBR expandibilní endplate 20 mm X0°, 20-33 mm VT02033</t>
  </si>
  <si>
    <t>KJ527</t>
  </si>
  <si>
    <t>implantát spinální náhrada těla obratle BIOLIGN VBR tělo expandibilní krční 15 - 22 mm VC01522</t>
  </si>
  <si>
    <t>KJ242</t>
  </si>
  <si>
    <t>implantát spinální šroub bikortikální 3,5 x 21 mm LB461T</t>
  </si>
  <si>
    <t>KK346</t>
  </si>
  <si>
    <t>implantát spinální USMART šeoub polyaxiální 5,5 x 40 mm 023005010</t>
  </si>
  <si>
    <t>KK347</t>
  </si>
  <si>
    <t>implantát spinální USMART šeoub polyaxiální 6,5 x 40 mm 023011010</t>
  </si>
  <si>
    <t>KK233</t>
  </si>
  <si>
    <t>implantát spinální USMART šroub pedikulární 6,5 x 35 mm 023010010</t>
  </si>
  <si>
    <t>KK273</t>
  </si>
  <si>
    <t>implantát spinální USMART šroub polyaxiální 4,5 x 35 mm 023023010</t>
  </si>
  <si>
    <t>KK274</t>
  </si>
  <si>
    <t>implantát spinální USMART šroub polyaxiální 4,5 x 40 mm 023024010</t>
  </si>
  <si>
    <t>KJ974</t>
  </si>
  <si>
    <t>implantát spinální USMART šroub polyaxiální 6,5 x 50 mm 023013010</t>
  </si>
  <si>
    <t>KG636</t>
  </si>
  <si>
    <t>klip na aneurysma FE680K</t>
  </si>
  <si>
    <t>KD730</t>
  </si>
  <si>
    <t>Klip na aneurysma FE700K</t>
  </si>
  <si>
    <t>KF155</t>
  </si>
  <si>
    <t>klip na aneurysma FE720K</t>
  </si>
  <si>
    <t>KD957</t>
  </si>
  <si>
    <t>Klip na aneurysma FE722K</t>
  </si>
  <si>
    <t>KG821</t>
  </si>
  <si>
    <t>klip na aneurysma FE726K</t>
  </si>
  <si>
    <t>KF841</t>
  </si>
  <si>
    <t>klip na aneurysma FE742K</t>
  </si>
  <si>
    <t>KF146</t>
  </si>
  <si>
    <t>klip na aneurysma FE750K</t>
  </si>
  <si>
    <t>KB529</t>
  </si>
  <si>
    <t>klip na aneurysma FE752K</t>
  </si>
  <si>
    <t>KA274</t>
  </si>
  <si>
    <t>matka vnitřní 179702000</t>
  </si>
  <si>
    <t>KD177</t>
  </si>
  <si>
    <t>pyramesh 905-133</t>
  </si>
  <si>
    <t>KD638</t>
  </si>
  <si>
    <t>pyramesh 905-163</t>
  </si>
  <si>
    <t>KD723</t>
  </si>
  <si>
    <t>pyramesh 905-194</t>
  </si>
  <si>
    <t>KA376</t>
  </si>
  <si>
    <t>pyramesh 905-299</t>
  </si>
  <si>
    <t>KI278</t>
  </si>
  <si>
    <t>sada jehel pro vertebroplastiku s bočním otvorem 03.702.216S</t>
  </si>
  <si>
    <t>KI810</t>
  </si>
  <si>
    <t>systém Hydrocephální drenážní Shunt PRO-GAV SYST. SA 20 S PÉR.REZ dětský FX427T</t>
  </si>
  <si>
    <t>KE898</t>
  </si>
  <si>
    <t>šroub axon 405.462</t>
  </si>
  <si>
    <t>KA146</t>
  </si>
  <si>
    <t>šroub axon 405.512</t>
  </si>
  <si>
    <t>KA147</t>
  </si>
  <si>
    <t>šroub axon 405.514</t>
  </si>
  <si>
    <t>KA138</t>
  </si>
  <si>
    <t>šroub axon 405.516</t>
  </si>
  <si>
    <t>KC457</t>
  </si>
  <si>
    <t>šroub axon 405.518</t>
  </si>
  <si>
    <t>KE278</t>
  </si>
  <si>
    <t>šroub axon 405.524</t>
  </si>
  <si>
    <t>KA139</t>
  </si>
  <si>
    <t>šroub axon 406.104</t>
  </si>
  <si>
    <t>KG648</t>
  </si>
  <si>
    <t>šroub bikortikalní 3,5 x 18 mm LB458T</t>
  </si>
  <si>
    <t>KG650</t>
  </si>
  <si>
    <t>šroub bikortikalní 3,5 x 19 mm LB459T</t>
  </si>
  <si>
    <t>KG651</t>
  </si>
  <si>
    <t>šroub bikortikalní 3,5 x 20 mm LB460T</t>
  </si>
  <si>
    <t>KH260</t>
  </si>
  <si>
    <t>šroub bikortikální 3,5 x 22 mm LB462T</t>
  </si>
  <si>
    <t>KG652</t>
  </si>
  <si>
    <t>šroub bikortikalní 3,5 x 23 mm LB463T</t>
  </si>
  <si>
    <t>KA153</t>
  </si>
  <si>
    <t>šroub dens stratec 405.438</t>
  </si>
  <si>
    <t>KA152</t>
  </si>
  <si>
    <t>šroub dens stratec 405.440</t>
  </si>
  <si>
    <t>KG911</t>
  </si>
  <si>
    <t>šroub matrix midface 3 mm 04.503.223.01C</t>
  </si>
  <si>
    <t>KG912</t>
  </si>
  <si>
    <t>šroub matrix midface 4 mm 04.503.224.01C</t>
  </si>
  <si>
    <t>ZA081</t>
  </si>
  <si>
    <t>Šroub mini 2 L6-ti 520100</t>
  </si>
  <si>
    <t>KE347</t>
  </si>
  <si>
    <t>šroub na C2 405.442</t>
  </si>
  <si>
    <t>KD186</t>
  </si>
  <si>
    <t>šroub na C2 405.446</t>
  </si>
  <si>
    <t>KJ147</t>
  </si>
  <si>
    <t>šroub na krční páteř 3,5 x 24 mm LB464T</t>
  </si>
  <si>
    <t>KH590</t>
  </si>
  <si>
    <t>šroub occipitální 4,5 x 6 mm 04.601.106</t>
  </si>
  <si>
    <t>KE684</t>
  </si>
  <si>
    <t>šroub okcipitalní 4,5 x  8 mm 04.601.108</t>
  </si>
  <si>
    <t>KE685</t>
  </si>
  <si>
    <t>šroub okcipitalní 4,5 x10 mm 04.601.110</t>
  </si>
  <si>
    <t>KE829</t>
  </si>
  <si>
    <t>šroub polyaxální 179712545</t>
  </si>
  <si>
    <t>KE830</t>
  </si>
  <si>
    <t>šroub polyaxální 179712550</t>
  </si>
  <si>
    <t>KE832</t>
  </si>
  <si>
    <t>šroub polyaxální 179712640</t>
  </si>
  <si>
    <t>KE795</t>
  </si>
  <si>
    <t>šroub polyaxální 179712645</t>
  </si>
  <si>
    <t>KE833</t>
  </si>
  <si>
    <t>šroub polyaxální 179712650</t>
  </si>
  <si>
    <t>KG896</t>
  </si>
  <si>
    <t>šroub RapidSorb kortikální 805.604.02S</t>
  </si>
  <si>
    <t>KG654</t>
  </si>
  <si>
    <t>šroub revizní 4,5 x 18 mm LA018T</t>
  </si>
  <si>
    <t>KD185</t>
  </si>
  <si>
    <t>šroub TSLP 489.140</t>
  </si>
  <si>
    <t>KA182</t>
  </si>
  <si>
    <t>šroub TSLP 489.142</t>
  </si>
  <si>
    <t>KD353</t>
  </si>
  <si>
    <t>šroub TSLP 489.156</t>
  </si>
  <si>
    <t>KE792</t>
  </si>
  <si>
    <t>šroub vectra 04.613.714</t>
  </si>
  <si>
    <t>KE793</t>
  </si>
  <si>
    <t>šroub vectra 04.613.716</t>
  </si>
  <si>
    <t>KE819</t>
  </si>
  <si>
    <t>šroub vectra 04.613.718</t>
  </si>
  <si>
    <t>KG056</t>
  </si>
  <si>
    <t>tyč kovová 35 mm 179772035</t>
  </si>
  <si>
    <t>KF141</t>
  </si>
  <si>
    <t>tyč occipital 04.161.032</t>
  </si>
  <si>
    <t>KG665</t>
  </si>
  <si>
    <t>tyč předohnutá 40 mm 179772040</t>
  </si>
  <si>
    <t>KG618</t>
  </si>
  <si>
    <t>tyč předohnutá 75 mm 179772075</t>
  </si>
  <si>
    <t>50115005</t>
  </si>
  <si>
    <t>IUTN - neurostimulace (Z511)</t>
  </si>
  <si>
    <t>ZL936</t>
  </si>
  <si>
    <t>Antena 37092</t>
  </si>
  <si>
    <t>ZF815</t>
  </si>
  <si>
    <t>Elektroda neurostimulační Quard plus 3888-45</t>
  </si>
  <si>
    <t>ZL933</t>
  </si>
  <si>
    <t>Elektroda osmipólová Verctris 977A290</t>
  </si>
  <si>
    <t>ZM009</t>
  </si>
  <si>
    <t>Kabel spojovací RC, PC 37081-40</t>
  </si>
  <si>
    <t>ZF698</t>
  </si>
  <si>
    <t>Kabel testovací Snap-lid conector cable 355531</t>
  </si>
  <si>
    <t>ZL934</t>
  </si>
  <si>
    <t>Kotvička dvoukřídlá Injex 97792</t>
  </si>
  <si>
    <t>ZO820</t>
  </si>
  <si>
    <t>Nástroj k výměně neurostimulační elektrody Quard plus 3888-45 INTRODUCER KIT 355063</t>
  </si>
  <si>
    <t>ZN567</t>
  </si>
  <si>
    <t>Prodlužka elektrody k systému neurostimulačnímu RESTORE ADVANCED 37082-40</t>
  </si>
  <si>
    <t>ZL698</t>
  </si>
  <si>
    <t>Programátor pacientský L633 97740</t>
  </si>
  <si>
    <t>ZI266</t>
  </si>
  <si>
    <t>Systém neurostimulační Prime Advanced 37702</t>
  </si>
  <si>
    <t>ZL932</t>
  </si>
  <si>
    <t>Systém neurostimulační PrimeAdvanced - SureScan 97702</t>
  </si>
  <si>
    <t>ZL935</t>
  </si>
  <si>
    <t>Tunelizátor podkoží Tunneling tool 3755-40</t>
  </si>
  <si>
    <t>ZO411</t>
  </si>
  <si>
    <t>Tunelizátor podkoží Tunneling tool 38/60 3655-38</t>
  </si>
  <si>
    <t>ZJ629</t>
  </si>
  <si>
    <t>Záslepka k neurostimulačnímu systému 3550-29</t>
  </si>
  <si>
    <t>50115006</t>
  </si>
  <si>
    <t>IUTN - neuromodulace-DBS (Z508)</t>
  </si>
  <si>
    <t>ZK774</t>
  </si>
  <si>
    <t>Adaptér pocket adaptor DBS 64002</t>
  </si>
  <si>
    <t>ZD700</t>
  </si>
  <si>
    <t>Elektroda neurostimulační čtyřpólová pro DBS model 3389-40</t>
  </si>
  <si>
    <t>ZN134</t>
  </si>
  <si>
    <t>Kabel pro mikroelektrody bal. á 1 ks FC102066</t>
  </si>
  <si>
    <t>ZA265</t>
  </si>
  <si>
    <t>Kabel prodlužovací 40 cm PC, RC 37086-40</t>
  </si>
  <si>
    <t>ZE753</t>
  </si>
  <si>
    <t>Kabel spojovací PC, RC 40 cm BN3708640D</t>
  </si>
  <si>
    <t>ZF977</t>
  </si>
  <si>
    <t>Kabel spojovací PC, RC 95 cm BN3708695D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</si>
  <si>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</si>
  <si>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</si>
  <si>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</si>
  <si>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</si>
  <si>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</si>
  <si>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</si>
  <si>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ZL648</t>
  </si>
  <si>
    <t>Stimloc 924256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</si>
  <si>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</si>
  <si>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</si>
  <si>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</si>
  <si>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</si>
  <si>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</si>
  <si>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</si>
  <si>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ZP108</t>
  </si>
  <si>
    <t>Systém neurostimulační DBS INFINITY elektroda směrová 8CH 1,5 mm kontakt 0,5 mm mezera délka 30 cm 6170</t>
  </si>
  <si>
    <t>ZP105</t>
  </si>
  <si>
    <t>Systém neurostimulační DBS INFINITY generátor 6662</t>
  </si>
  <si>
    <t>ZP106</t>
  </si>
  <si>
    <t>Systém neurostimulační DBS INFINITY prodlužka elektrody 6372</t>
  </si>
  <si>
    <t>ZA490</t>
  </si>
  <si>
    <t>Systém neurostimulační DBS INFINITY průchodka elektrody Guardian 6010</t>
  </si>
  <si>
    <t>50115011</t>
  </si>
  <si>
    <t>IUTN - ostat.nákl.PZT (Z515)</t>
  </si>
  <si>
    <t>KA087</t>
  </si>
  <si>
    <t>granule chron stratec 710.014S</t>
  </si>
  <si>
    <t>KA086</t>
  </si>
  <si>
    <t>granule chron stratec 710.025S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</si>
  <si>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</si>
  <si>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</si>
  <si>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</si>
  <si>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</si>
  <si>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KI276</t>
  </si>
  <si>
    <t>implantát kostní pro vertebroplastiku perkutánní, sada 07.702.016S</t>
  </si>
  <si>
    <t>ZN505</t>
  </si>
  <si>
    <t>Implantát kostní-umělá náhrada tkáně Actifuse mikrogranulát 2-5 mm bal. á 5 ml ELS80J094LG</t>
  </si>
  <si>
    <t>KE629</t>
  </si>
  <si>
    <t>inspace   8 mm 04.630.008S</t>
  </si>
  <si>
    <t>ZE191</t>
  </si>
  <si>
    <t>Náhrada dury 5 x 5 cm 61100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</si>
  <si>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</si>
  <si>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</si>
  <si>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</si>
  <si>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</si>
  <si>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</si>
  <si>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</si>
  <si>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KI277</t>
  </si>
  <si>
    <t>Sada viscosafe pro injekční aplikaci 03.702.215S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</si>
  <si>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</si>
  <si>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</si>
  <si>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</si>
  <si>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</si>
  <si>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</si>
  <si>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</si>
  <si>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</si>
  <si>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</si>
  <si>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</si>
  <si>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</si>
  <si>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</si>
  <si>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</si>
  <si>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</si>
  <si>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</si>
  <si>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</si>
  <si>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</si>
  <si>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ZM327</t>
  </si>
  <si>
    <t>Krytí hemostatické nevstřebatelné textilní hemopatch kit. box small 2,7 x 2,7 cm bal. á 5 ks (1503745) 1505183</t>
  </si>
  <si>
    <t>ZB085</t>
  </si>
  <si>
    <t>Krytí hemostatické standard 5 x 7,50 cm bal. á 12 ks 1903GB</t>
  </si>
  <si>
    <t>ZI108</t>
  </si>
  <si>
    <t>Krytí hemostatické surgicel fibrilar 2,5 cm x 5 cm bal. á 10 ks 411961</t>
  </si>
  <si>
    <t>ZJ616</t>
  </si>
  <si>
    <t>Krytí hemostatické traumacel biodress comfort 10 x 10 cm bal. á 5 ks V0082085</t>
  </si>
  <si>
    <t>ZN200</t>
  </si>
  <si>
    <t>Krytí hemostatické traumacel new dent kostky bal. á 50 ks 10115</t>
  </si>
  <si>
    <t>ZO032</t>
  </si>
  <si>
    <t>Krytí hypoalergenní Cosmopor antibacterial Ag 15 x 8 cm bal. á 25 ks 9010041</t>
  </si>
  <si>
    <t>ZI488</t>
  </si>
  <si>
    <t>Krytí hypoalergenní Cosmopor antibacterial Ag 7,2 x 5 cm bal. á 25 ks 9010001</t>
  </si>
  <si>
    <t>ZA554</t>
  </si>
  <si>
    <t>Krytí hypro-sorb R 10 x 10 x 10 mm bal. á 10 ks 006 - již se nevyrábí</t>
  </si>
  <si>
    <t>ZA325</t>
  </si>
  <si>
    <t>Krytí hypro-sorb R 65 x 55 mm 002 - již se nevyrábí</t>
  </si>
  <si>
    <t>ZA331</t>
  </si>
  <si>
    <t>Obinadlo fixa crep 10 cm x 4 m 1323100104</t>
  </si>
  <si>
    <t>ZA427</t>
  </si>
  <si>
    <t>Obinadlo hydrofilní 14 cm x   5 m 13009</t>
  </si>
  <si>
    <t>ZA008</t>
  </si>
  <si>
    <t>Obvaz elastický síťový pruban č. 10 427310</t>
  </si>
  <si>
    <t>ZF080</t>
  </si>
  <si>
    <t>Rouška břišní 17 nití s kroužkem na tkanici 12 x 47 cm bal. á 50 ks 1230100311</t>
  </si>
  <si>
    <t>ZA502</t>
  </si>
  <si>
    <t>Tampon nesterilní stáčený 30 x 60 cm 1320300406</t>
  </si>
  <si>
    <t>ZK351</t>
  </si>
  <si>
    <t>Tampon neurochirurgický neuro-tupf 90 x 25 mm bal. 10x10 ks 33278</t>
  </si>
  <si>
    <t>ZA648</t>
  </si>
  <si>
    <t>Tampon sterilní stáčený 30 x 60 cm / 5 ks karton á 350 ks 1230110426</t>
  </si>
  <si>
    <t>ZA095</t>
  </si>
  <si>
    <t>Cement kostní palacos R + G 2 x 40 g á 2 ks 66017569</t>
  </si>
  <si>
    <t>ZA690</t>
  </si>
  <si>
    <t>Čepelka skalpelová 10 BB510</t>
  </si>
  <si>
    <t>ZC753</t>
  </si>
  <si>
    <t>Čepelka skalpelová 20 BB520</t>
  </si>
  <si>
    <t>ZC345</t>
  </si>
  <si>
    <t>Čepelka skalpelová typ 367 BB367R</t>
  </si>
  <si>
    <t>ZL064</t>
  </si>
  <si>
    <t>Diamant 50 mm 9BA50D</t>
  </si>
  <si>
    <t>ZL065</t>
  </si>
  <si>
    <t>Diamant 60 mm 9BA60D</t>
  </si>
  <si>
    <t>ZA759</t>
  </si>
  <si>
    <t>Drén redon CH10 50 cm U2111000</t>
  </si>
  <si>
    <t>ZA761</t>
  </si>
  <si>
    <t>Drén redon CH12 50 cm U2111200</t>
  </si>
  <si>
    <t>ZC913</t>
  </si>
  <si>
    <t>Elektroda defibrilační pro děti 0-33/BS/ 0-15 kg quick combo 11996-000093</t>
  </si>
  <si>
    <t>ZI496</t>
  </si>
  <si>
    <t>Elektroda defibrilační pro dospělé QC 11996-000017</t>
  </si>
  <si>
    <t>ZI782</t>
  </si>
  <si>
    <t>Elektroda neutrální monopolární pro děti 2600 (dřív.k.č.2225)</t>
  </si>
  <si>
    <t>ZI781</t>
  </si>
  <si>
    <t>Elektroda neutrální monopolární pro dospělé á 100 ks 2125</t>
  </si>
  <si>
    <t>ZH396</t>
  </si>
  <si>
    <t>Elektroda NIM á 5 ks 8227304</t>
  </si>
  <si>
    <t>ZO986</t>
  </si>
  <si>
    <t>Elektroda pro stimulaci resp. registraci s vývrtkovou jehlou použití hlava 1,2 m 24 PK DME1001</t>
  </si>
  <si>
    <t>ZO989</t>
  </si>
  <si>
    <t>Elektroda speciální registrační U pro monitoraci hlavových nervů set 8226326</t>
  </si>
  <si>
    <t>ZH397</t>
  </si>
  <si>
    <t>Elektroda stimulační NIM 8225101</t>
  </si>
  <si>
    <t>ZH831</t>
  </si>
  <si>
    <t>Elektroda unipolární jednorázová MB-100</t>
  </si>
  <si>
    <t>ZL060</t>
  </si>
  <si>
    <t>Fréza 50 mm 9BA50</t>
  </si>
  <si>
    <t>ZL061</t>
  </si>
  <si>
    <t>Fréza 60 mm 9BA60</t>
  </si>
  <si>
    <t>ZD208</t>
  </si>
  <si>
    <t>Hadice spojovací k odsávacím soupravám 07.068.25.220</t>
  </si>
  <si>
    <t>ZI529</t>
  </si>
  <si>
    <t>Hrot pracovní do ultrazvukového aspirátoru CUSA zahnutý C4608ELT</t>
  </si>
  <si>
    <t>ZK139</t>
  </si>
  <si>
    <t>Kabel bipolární 4 m GN130 ( GN140)</t>
  </si>
  <si>
    <t>ZN909</t>
  </si>
  <si>
    <t>Kabel bipolární k přístroji Aesculap GN160 délka 4 m AAG 28,6 mm plochý GN133 (GK281)</t>
  </si>
  <si>
    <t>ZN908</t>
  </si>
  <si>
    <t>Kabel bipolární k přístroji Aesculap GN160 délka 4 m GK194</t>
  </si>
  <si>
    <t>ZP288</t>
  </si>
  <si>
    <t>Kanyla ET 5PK 7 mm EMG FLEX k přístroji Cascade Elite bal. á 5 ks 8229970</t>
  </si>
  <si>
    <t>ZN945</t>
  </si>
  <si>
    <t>Kanyla ET 5PK 8 mm EMG FLEX k přístroji Cascade Elite bal. á 5 ks 8229980</t>
  </si>
  <si>
    <t>ZB553</t>
  </si>
  <si>
    <t>Láhev redon hi-vac 400 ml-kompletní 05.000.22.803</t>
  </si>
  <si>
    <t>ZI016</t>
  </si>
  <si>
    <t>Lepidlo tkáňové 5 ml BioGlue BG3515-5-G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</si>
  <si>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</si>
  <si>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</si>
  <si>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</si>
  <si>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</si>
  <si>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ZE310</t>
  </si>
  <si>
    <t>Nádoba na kontaminovaný odpad CS 6 l pův. 077802300</t>
  </si>
  <si>
    <t>ZL193</t>
  </si>
  <si>
    <t>Nástavec k vrtačce MIDAS rovný 10 cm small bore AVS10</t>
  </si>
  <si>
    <t>ZH964</t>
  </si>
  <si>
    <t>Nástavec k vrtačce MIDAS rovný krátký kraniální 7 cm AS07</t>
  </si>
  <si>
    <t>ZH545</t>
  </si>
  <si>
    <t>Nástavec ke kraniotomu 2.4 mm AF02</t>
  </si>
  <si>
    <t>ZM905</t>
  </si>
  <si>
    <t>Pinzeta bipolární jednorázová Spetzler 203 mm 0,5 mm bal. á 5 ks 801272</t>
  </si>
  <si>
    <t>ZH760</t>
  </si>
  <si>
    <t>Popisovač chirurgický na kůži + sterilní pravítko fialová barva RQ-01</t>
  </si>
  <si>
    <t>ZN353</t>
  </si>
  <si>
    <t>Rukojeť aktivní elektrody se dvěma tlačítky k přístroji Aesculap délka kabelu 4,5 m GN232</t>
  </si>
  <si>
    <t>ZB021</t>
  </si>
  <si>
    <t>Síťka vstřebatelná vicrylová mesh 8,5 x 10,5 cm VM96</t>
  </si>
  <si>
    <t>ZA792</t>
  </si>
  <si>
    <t>Svorka šicí 16 x 3 mm michel 132 276 6016</t>
  </si>
  <si>
    <t>ZO988</t>
  </si>
  <si>
    <t>Trubice endotracheální pro dýchání 2 PK operace krku RMA1016</t>
  </si>
  <si>
    <t>ZO987</t>
  </si>
  <si>
    <t>Trubice endotracheální pro dýchání 2 PK s elektrodami pro monitorace operací krku RMA1015</t>
  </si>
  <si>
    <t>ZA377</t>
  </si>
  <si>
    <t>Vak drenážní sběrný externí dočasný codman 82-1731</t>
  </si>
  <si>
    <t>ZD146</t>
  </si>
  <si>
    <t>Vak drenážní sběrný lumbální  EDM 27666</t>
  </si>
  <si>
    <t>ZK552</t>
  </si>
  <si>
    <t>Vrták codman disposable perforator 14 mm 26-1221</t>
  </si>
  <si>
    <t>ZK939</t>
  </si>
  <si>
    <t>Vrták diamantový 10 cm 40 mm DIAM 10BA40D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</si>
  <si>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</si>
  <si>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</si>
  <si>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</si>
  <si>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</si>
  <si>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</si>
  <si>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</si>
  <si>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ZF270</t>
  </si>
  <si>
    <t>Vrták diamantový 7 cm 4 mm DIAM 7BA40D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</si>
  <si>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</si>
  <si>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</si>
  <si>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</si>
  <si>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</si>
  <si>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</si>
  <si>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</si>
  <si>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</si>
  <si>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</si>
  <si>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</si>
  <si>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</si>
  <si>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</si>
  <si>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</si>
  <si>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ZB201</t>
  </si>
  <si>
    <t>Šití ethilon bk 8-0 bal. á 12 ks W2812</t>
  </si>
  <si>
    <t>ZB175</t>
  </si>
  <si>
    <t>Šití maxon zelený 1 bal. á 12 ks GMM873L</t>
  </si>
  <si>
    <t>ZF429</t>
  </si>
  <si>
    <t>Šití prolene bl 5-0 bal. á 12 ks W8710</t>
  </si>
  <si>
    <t>ZB593</t>
  </si>
  <si>
    <t>Šití prolene bl 6-0 bal. á 36 ks 8711H</t>
  </si>
  <si>
    <t>ZB519</t>
  </si>
  <si>
    <t>Šití safil fialový 3/0 (2) bal. á 36 ks C1048330</t>
  </si>
  <si>
    <t>ZA917</t>
  </si>
  <si>
    <t>Šití silon pletený bílý 3EP bal. á 20 ks SB2056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</si>
  <si>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</si>
  <si>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</si>
  <si>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</si>
  <si>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</si>
  <si>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</si>
  <si>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</si>
  <si>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ZB359</t>
  </si>
  <si>
    <t>Šití vicryl 3-0 bal. á 12 ks W9114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</si>
  <si>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</si>
  <si>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</si>
  <si>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</si>
  <si>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</si>
  <si>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</si>
  <si>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</si>
  <si>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ZB133</t>
  </si>
  <si>
    <t>Jehla chirurgická 0,9 x 40 G9</t>
  </si>
  <si>
    <t>ZB460</t>
  </si>
  <si>
    <t>Jehla chirurgicka 1,0 x 45 G8</t>
  </si>
  <si>
    <t>ZB204</t>
  </si>
  <si>
    <t>Jehla chirurgická G11</t>
  </si>
  <si>
    <t>ZB248</t>
  </si>
  <si>
    <t>Jehla chirurgická G7</t>
  </si>
  <si>
    <t>ZE993</t>
  </si>
  <si>
    <t>Rukavice operační ansell sensi - touch vel. 6,5 bal. á 40 párů 8050152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</si>
  <si>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</si>
  <si>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</si>
  <si>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</si>
  <si>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</si>
  <si>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</si>
  <si>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</si>
  <si>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</si>
  <si>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</si>
  <si>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</si>
  <si>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</si>
  <si>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</si>
  <si>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</si>
  <si>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</si>
  <si>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</si>
  <si>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</si>
  <si>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</si>
  <si>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</si>
  <si>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</si>
  <si>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</si>
  <si>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</si>
  <si>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</si>
  <si>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</si>
  <si>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KH224</t>
  </si>
  <si>
    <t>katetr antibakteriální perit. a komorový (kompl. set) IVD30.401.02</t>
  </si>
  <si>
    <t>ZD618</t>
  </si>
  <si>
    <t>Katetr drenážní komorový se sběrným vakem Exakta 27581</t>
  </si>
  <si>
    <t>ZD404</t>
  </si>
  <si>
    <t>Katetr drenážní lumbální Codman s mandrenem 82-1707</t>
  </si>
  <si>
    <t>ZA217</t>
  </si>
  <si>
    <t>Katetr drenážní lumbální EDM 80 cm W/Tip 46419</t>
  </si>
  <si>
    <t>KF770</t>
  </si>
  <si>
    <t>set boreholeport FV042T</t>
  </si>
  <si>
    <t>KF843</t>
  </si>
  <si>
    <t>shunt SA 25 FX414T  (FV414T)</t>
  </si>
  <si>
    <t>KG859</t>
  </si>
  <si>
    <t>shunt VP 250 mm FV078P</t>
  </si>
  <si>
    <t>KF150</t>
  </si>
  <si>
    <t>shunt VP FV072P</t>
  </si>
  <si>
    <t>KF148</t>
  </si>
  <si>
    <t>shunt VP FX428T ( FV428T)</t>
  </si>
  <si>
    <t>KF242</t>
  </si>
  <si>
    <t>shunt VP FX441T  ( FV441T)</t>
  </si>
  <si>
    <t>KJ987</t>
  </si>
  <si>
    <t>systém hydrocefální drenážní komůrka návrtová s ventilem - sprung reservoir FV043T</t>
  </si>
  <si>
    <t>50115080</t>
  </si>
  <si>
    <t>ZPr - staplery, extraktory, endoskop.mat. (Z523)</t>
  </si>
  <si>
    <t>ZA246</t>
  </si>
  <si>
    <t>Klip kovový pro otevřené operace-pro malé klipy bal. á 36 ks LT100</t>
  </si>
  <si>
    <t>Spotřeba zdravotnického materiálu - orientační přehled</t>
  </si>
  <si>
    <t>ON Data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</si>
  <si>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</si>
  <si>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</si>
  <si>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</si>
  <si>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</si>
  <si>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</si>
  <si>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</si>
  <si>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</si>
  <si>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</si>
  <si>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Svačková Andrea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</si>
  <si>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</si>
  <si>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</si>
  <si>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</si>
  <si>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</si>
  <si>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</si>
  <si>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</si>
  <si>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</si>
  <si>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0002439</t>
  </si>
  <si>
    <t>MARCAINE 0,5%</t>
  </si>
  <si>
    <t>0192143</t>
  </si>
  <si>
    <t>9999990</t>
  </si>
  <si>
    <t>Nespecifikovany LEK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</si>
  <si>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</si>
  <si>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</si>
  <si>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</si>
  <si>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</si>
  <si>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</si>
  <si>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</si>
  <si>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</si>
  <si>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</si>
  <si>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</si>
  <si>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</si>
  <si>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</si>
  <si>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</si>
  <si>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</si>
  <si>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</si>
  <si>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</si>
  <si>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61113</t>
  </si>
  <si>
    <t xml:space="preserve">REVIZE, EXCIZE A SUTURA PORANĚNÍ KŮŽE A PODKOŽÍ A </t>
  </si>
  <si>
    <t>61227</t>
  </si>
  <si>
    <t>CHIRURGICKÉ OŠETŘENÍ NEUROMU</t>
  </si>
  <si>
    <t>61247</t>
  </si>
  <si>
    <t>OPERACE KARPÁLNÍHO TUNELU</t>
  </si>
  <si>
    <t>09567</t>
  </si>
  <si>
    <t>(VZP) 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</si>
  <si>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</si>
  <si>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</si>
  <si>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</si>
  <si>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</si>
  <si>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</si>
  <si>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</si>
  <si>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</si>
  <si>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</si>
  <si>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</si>
  <si>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</si>
  <si>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</si>
  <si>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</si>
  <si>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51825</t>
  </si>
  <si>
    <t>SEKUNDÁRNÍ SUTURA RÁNY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</si>
  <si>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</si>
  <si>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</si>
  <si>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</si>
  <si>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</si>
  <si>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</si>
  <si>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</si>
  <si>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</si>
  <si>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</si>
  <si>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</si>
  <si>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</si>
  <si>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</si>
  <si>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</si>
  <si>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</si>
  <si>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</si>
  <si>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</si>
  <si>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</si>
  <si>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</si>
  <si>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</si>
  <si>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</si>
  <si>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</si>
  <si>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</si>
  <si>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</si>
  <si>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</si>
  <si>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</si>
  <si>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</si>
  <si>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</si>
  <si>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</si>
  <si>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</si>
  <si>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</si>
  <si>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</si>
  <si>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</si>
  <si>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</si>
  <si>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</si>
  <si>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</si>
  <si>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</si>
  <si>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</si>
  <si>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</si>
  <si>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</si>
  <si>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</si>
  <si>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</si>
  <si>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</si>
  <si>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</si>
  <si>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</si>
  <si>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</si>
  <si>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</si>
  <si>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</si>
  <si>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</si>
  <si>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</si>
  <si>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</si>
  <si>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</si>
  <si>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</si>
  <si>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</si>
  <si>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66829</t>
  </si>
  <si>
    <t>ZAVEDENÍ PROPLACHOVÉ LAVÁŽE</t>
  </si>
  <si>
    <t>54320</t>
  </si>
  <si>
    <t xml:space="preserve">ENDARTEREKTOMIE KAROTICKÁ A OSTATNÍCH PERIFERNÍCH </t>
  </si>
  <si>
    <t>57215</t>
  </si>
  <si>
    <t>RESEKCE HRUDNÍ STĚNY</t>
  </si>
  <si>
    <t>51357</t>
  </si>
  <si>
    <t>JEJUNOSTOMIE, ILEOSTOMIE NEBO KOLOSTOMIE, ANTEPOZI</t>
  </si>
  <si>
    <t>57247</t>
  </si>
  <si>
    <t>PNEUMONEKTOMIE, NEBO LOBEKTOMIE, NEBO BILOBEKTOMIE</t>
  </si>
  <si>
    <t>57235</t>
  </si>
  <si>
    <t>TORAKOTOMIE PROSTÁ NEBO S BIOPSIÍ, EVAKUACÍ HEMATO</t>
  </si>
  <si>
    <t>5F3</t>
  </si>
  <si>
    <t>51853</t>
  </si>
  <si>
    <t>CIRKULÁRNÍ SÁDROVÝ OBVAZ - PRSTY, RUKA, PŘEDLOKTÍ</t>
  </si>
  <si>
    <t>53159</t>
  </si>
  <si>
    <t>OTEVŘENÁ REPOZICE A OSTEOSYNTÉZA ZLOMENIN OBOU KOS</t>
  </si>
  <si>
    <t>61137</t>
  </si>
  <si>
    <t>ODBĚR FASCIÁLNÍHO ŠTĚPU Z FASCIA LATA</t>
  </si>
  <si>
    <t>66127</t>
  </si>
  <si>
    <t>MANIPULACE V CELKOVÉ NEBO LOKÁLNÍ ANESTÉZII</t>
  </si>
  <si>
    <t>66821</t>
  </si>
  <si>
    <t>PERKUTÁNNÍ FIXACE K-DRÁTEM</t>
  </si>
  <si>
    <t>53151</t>
  </si>
  <si>
    <t>OTEVĚNÁ REPOZICE A OSTEOSYNTÉZA ZLOMENINY NEBO LUX</t>
  </si>
  <si>
    <t>5F6</t>
  </si>
  <si>
    <t>0004234</t>
  </si>
  <si>
    <t>0008807</t>
  </si>
  <si>
    <t>0008808</t>
  </si>
  <si>
    <t>0011592</t>
  </si>
  <si>
    <t>METRONIDAZOL B. BRAUN</t>
  </si>
  <si>
    <t>0016600</t>
  </si>
  <si>
    <t>0046475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</si>
  <si>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</si>
  <si>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</si>
  <si>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</si>
  <si>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</si>
  <si>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</si>
  <si>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</si>
  <si>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</si>
  <si>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</si>
  <si>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0076360</t>
  </si>
  <si>
    <t>ZINACEF</t>
  </si>
  <si>
    <t>0083417</t>
  </si>
  <si>
    <t>MERONEM</t>
  </si>
  <si>
    <t>0094176</t>
  </si>
  <si>
    <t>0096413</t>
  </si>
  <si>
    <t>GENTAMICIN LEK 40 MG/2 ML</t>
  </si>
  <si>
    <t>0096414</t>
  </si>
  <si>
    <t>0097000</t>
  </si>
  <si>
    <t>0131656</t>
  </si>
  <si>
    <t>CEFTAZIDIM KABI</t>
  </si>
  <si>
    <t>0137499</t>
  </si>
  <si>
    <t>0151458</t>
  </si>
  <si>
    <t>CEFUROXIM KABI</t>
  </si>
  <si>
    <t>0156259</t>
  </si>
  <si>
    <t>VANCOMYCIN KABI</t>
  </si>
  <si>
    <t>0162187</t>
  </si>
  <si>
    <t>CIPROFLOXACIN KABI 400 MG/200 ML INFUZNÍ ROZTOK</t>
  </si>
  <si>
    <t>0164350</t>
  </si>
  <si>
    <t>TAZOCIN 4 G/0,5 G</t>
  </si>
  <si>
    <t>0164401</t>
  </si>
  <si>
    <t>0164407</t>
  </si>
  <si>
    <t>0201030</t>
  </si>
  <si>
    <t>0064835</t>
  </si>
  <si>
    <t>0113453</t>
  </si>
  <si>
    <t>0129834</t>
  </si>
  <si>
    <t>0129836</t>
  </si>
  <si>
    <t>0064630</t>
  </si>
  <si>
    <t>KLIMICIN</t>
  </si>
  <si>
    <t>0183817</t>
  </si>
  <si>
    <t>0029817</t>
  </si>
  <si>
    <t>GLIOLAN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</si>
  <si>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</si>
  <si>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</si>
  <si>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</si>
  <si>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</si>
  <si>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</si>
  <si>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</si>
  <si>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</si>
  <si>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</si>
  <si>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</si>
  <si>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</si>
  <si>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</si>
  <si>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</si>
  <si>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</si>
  <si>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</si>
  <si>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</si>
  <si>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</si>
  <si>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</si>
  <si>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</si>
  <si>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</si>
  <si>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</si>
  <si>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</si>
  <si>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</si>
  <si>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</si>
  <si>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</si>
  <si>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</si>
  <si>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</si>
  <si>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</si>
  <si>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</si>
  <si>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</si>
  <si>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</si>
  <si>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</si>
  <si>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</si>
  <si>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</si>
  <si>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</si>
  <si>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</si>
  <si>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</si>
  <si>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</si>
  <si>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</si>
  <si>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</si>
  <si>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</si>
  <si>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</si>
  <si>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</si>
  <si>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</si>
  <si>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</si>
  <si>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</si>
  <si>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</si>
  <si>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</si>
  <si>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</si>
  <si>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</si>
  <si>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</si>
  <si>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</si>
  <si>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</si>
  <si>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</si>
  <si>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</si>
  <si>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</si>
  <si>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</si>
  <si>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</si>
  <si>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</si>
  <si>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</si>
  <si>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</si>
  <si>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</si>
  <si>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</si>
  <si>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</si>
  <si>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</si>
  <si>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</si>
  <si>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</si>
  <si>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</si>
  <si>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</si>
  <si>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</si>
  <si>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</si>
  <si>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</si>
  <si>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</si>
  <si>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</si>
  <si>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</si>
  <si>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</si>
  <si>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</si>
  <si>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</si>
  <si>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</si>
  <si>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</si>
  <si>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</si>
  <si>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</si>
  <si>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</si>
  <si>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</si>
  <si>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</si>
  <si>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</si>
  <si>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</si>
  <si>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</si>
  <si>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</si>
  <si>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</si>
  <si>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0069597</t>
  </si>
  <si>
    <t>SYSTÉM HYDROCEPHALNÍ DRENÁŽNÍ-SHUNT</t>
  </si>
  <si>
    <t>0069787</t>
  </si>
  <si>
    <t>IMPLANTÁT SPINÁLNÍ INTERSPINÓZNÍ DIAM</t>
  </si>
  <si>
    <t>0069861</t>
  </si>
  <si>
    <t>IMPLANTÁT SPINÁL.NÁHRADA MEZIOBRAT.PYRAMESH TI KRK</t>
  </si>
  <si>
    <t>NÁHR. KYČ.KL., VLOŽKA CHIRUL.PŘEVÝŠ.JAMKY SFÉR.</t>
  </si>
  <si>
    <t>0091802</t>
  </si>
  <si>
    <t>IMPLANTÁT KOSTNÍ UMĚLÁ NÁHRADA ŠTĚPU  CHRONOS STRI</t>
  </si>
  <si>
    <t>0095660</t>
  </si>
  <si>
    <t>SYSTÉM ZEVNÍ DRENÁŽNÍ LIKVOROVÝ DOČASNÝ CODMAN</t>
  </si>
  <si>
    <t>0095661</t>
  </si>
  <si>
    <t>0095664</t>
  </si>
  <si>
    <t>0096060</t>
  </si>
  <si>
    <t>IMPLANTÁT SPINÁLNÍ SYSTÉM TRINICA SELECT STABILIZA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</si>
  <si>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</si>
  <si>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</si>
  <si>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</si>
  <si>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</si>
  <si>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</si>
  <si>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</si>
  <si>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</si>
  <si>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</si>
  <si>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</si>
  <si>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</si>
  <si>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</si>
  <si>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</si>
  <si>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</si>
  <si>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</si>
  <si>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</si>
  <si>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</si>
  <si>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SYSTÉM DRENÁŽNÍ HRUDNÍ, TŘÍKOMOROVÝ</t>
  </si>
  <si>
    <t>0161676</t>
  </si>
  <si>
    <t>IMPLANTÁT SPINÁLNÍ SYSTÉM MIS VIPER STABILIZAČNÍ B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</si>
  <si>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</si>
  <si>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</si>
  <si>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</si>
  <si>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</si>
  <si>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</si>
  <si>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</si>
  <si>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0163075</t>
  </si>
  <si>
    <t xml:space="preserve">IMPLANTÁT MAXILLOFACIÁLNÍ STŘEDNÍ OBLIČEJOVÁ ETÁŽ </t>
  </si>
  <si>
    <t>0192491</t>
  </si>
  <si>
    <t>IMPLANTÁT SPINÁLNÍ FIXAČNÍ SYSTÉM REVERE HRUDNÍ BE</t>
  </si>
  <si>
    <t>0192493</t>
  </si>
  <si>
    <t>0192495</t>
  </si>
  <si>
    <t>0193258</t>
  </si>
  <si>
    <t>IMPLANTÁT SPINÁLNÍ NÁHRADA MEZIOBRATLOVÁ TM BEDERN</t>
  </si>
  <si>
    <t>9999999</t>
  </si>
  <si>
    <t>Nespecifikovanř PZT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</si>
  <si>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</si>
  <si>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</si>
  <si>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</si>
  <si>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</si>
  <si>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</si>
  <si>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0091800</t>
  </si>
  <si>
    <t>IMPLANTÁT KOSTNÍ UMĚLÁ NÁHRADA TKÁNĚ  NANOSTIM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</si>
  <si>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</si>
  <si>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</si>
  <si>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</si>
  <si>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</si>
  <si>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</si>
  <si>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</si>
  <si>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0192525</t>
  </si>
  <si>
    <t>IMPLANTÁT SPINÁLNÍ NÁHR.TĚLA OBRAT.XPAND HRUD.BED.</t>
  </si>
  <si>
    <t>0151832</t>
  </si>
  <si>
    <t>IMPLANTÁT SPINÁLNÍ AVENUE-L,NÁHRADA MEZIOBRAT.,KLE</t>
  </si>
  <si>
    <t>0096719</t>
  </si>
  <si>
    <t>0166185</t>
  </si>
  <si>
    <t>IMPLANTÁT PRO KYFOPLASTIKU PERKUTÁNNÍ VBS S/M/L 2B</t>
  </si>
  <si>
    <t>0068200</t>
  </si>
  <si>
    <t>SYSTÉM HYDROCEPHALNÍ DRENÁŽNÍ</t>
  </si>
  <si>
    <t>0067885</t>
  </si>
  <si>
    <t>0161703</t>
  </si>
  <si>
    <t>IMPLANTÁT SPINÁLNÍ SYSTÉM STENOFIX INTERSPINÓZNÍ B</t>
  </si>
  <si>
    <t>0059115</t>
  </si>
  <si>
    <t>KLIP PERMANENTNÍ MOZKOVÝ ANEURYSMATICKÝ FE762K</t>
  </si>
  <si>
    <t>0068354</t>
  </si>
  <si>
    <t>0069961</t>
  </si>
  <si>
    <t>IMPLANTÁT SPINÁLNÍ SYSTÉM CDH X10 CROSSLINK TI HRU</t>
  </si>
  <si>
    <t>0059130</t>
  </si>
  <si>
    <t>KLIP PERM.MOZK.ANEURY.FE782K.86.90.92.840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</si>
  <si>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</si>
  <si>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</si>
  <si>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</si>
  <si>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</si>
  <si>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</si>
  <si>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</si>
  <si>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</si>
  <si>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</si>
  <si>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</si>
  <si>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</si>
  <si>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0161791</t>
  </si>
  <si>
    <t>IMPLANTÁT SPINÁLNÍ SYSTÉM CD HORIZON UNIVERZÁLNÍ H</t>
  </si>
  <si>
    <t>0161793</t>
  </si>
  <si>
    <t>0151833</t>
  </si>
  <si>
    <t>IMPLANTÁT SPINÁLNÍ AVENUE-L,NÁHRADA MEZIOBRAT.,KOT</t>
  </si>
  <si>
    <t>0161794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</si>
  <si>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</si>
  <si>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</si>
  <si>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</si>
  <si>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</si>
  <si>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</si>
  <si>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</si>
  <si>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</si>
  <si>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</si>
  <si>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0114257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</si>
  <si>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</si>
  <si>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</si>
  <si>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</si>
  <si>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</si>
  <si>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</si>
  <si>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</si>
  <si>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</si>
  <si>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</si>
  <si>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</si>
  <si>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</si>
  <si>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>IMPLANTÁT PÁTEŘNÍ,BEDERNÍ,SAKRÁLNÍ,IFUSE</t>
  </si>
  <si>
    <t>0114661</t>
  </si>
  <si>
    <t>IMPLANTÁT SPINÁL.NÁHRADA OBRATLOVÁ BIOLIGN HRUD/BE</t>
  </si>
  <si>
    <t>0114660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</si>
  <si>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</si>
  <si>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</si>
  <si>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</si>
  <si>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</si>
  <si>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</si>
  <si>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</si>
  <si>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</si>
  <si>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</si>
  <si>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</si>
  <si>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</si>
  <si>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</si>
  <si>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</si>
  <si>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</si>
  <si>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</si>
  <si>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0114964</t>
  </si>
  <si>
    <t xml:space="preserve">NÁHRADA LOKETNÍHO KLOUBU DEPUY SYNTHES, PRIMÁRNÍ, </t>
  </si>
  <si>
    <t>0114460</t>
  </si>
  <si>
    <t>0069205</t>
  </si>
  <si>
    <t>SYSTÉM IMPLANTABILNÍ PUMPOVÝ PROGRAMOVATELNÝ SYNCH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</si>
  <si>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</si>
  <si>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</si>
  <si>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</si>
  <si>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</si>
  <si>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</si>
  <si>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</si>
  <si>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</si>
  <si>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0161956</t>
  </si>
  <si>
    <t>0114864</t>
  </si>
  <si>
    <t>0096713</t>
  </si>
  <si>
    <t>IMPLANTÁT SPINÁLNÍ SYSTÉM S4 TRAUMA FIXAČNÍ BEDERN</t>
  </si>
  <si>
    <t>0113362</t>
  </si>
  <si>
    <t>IMPLANTÁT SPINÁLNÍ SYSTÉM FACET WEDGE BEDERNÍ ZADN</t>
  </si>
  <si>
    <t>0069201</t>
  </si>
  <si>
    <t>IMPLANTÁT SPINÁLNÍ SYSTÉM S4                    BE</t>
  </si>
  <si>
    <t>0113361</t>
  </si>
  <si>
    <t>IMPLANTÁT SPINÁLNÍ SYSTÉM FACET WEDGE BEDERNÍ PÁTE</t>
  </si>
  <si>
    <t>0069202</t>
  </si>
  <si>
    <t>0069209</t>
  </si>
  <si>
    <t>IMPLANTÁT SPINÁLNÍ SYSTÉM S4 BEDERNÍ  ZADNÍ PŘÍSTU</t>
  </si>
  <si>
    <t>0114858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</si>
  <si>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</si>
  <si>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</si>
  <si>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</si>
  <si>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</si>
  <si>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</si>
  <si>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</si>
  <si>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</si>
  <si>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</si>
  <si>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56149</t>
  </si>
  <si>
    <t>NEUROLÝZA SUBARACHNOIDÁLNÍ, LUMBÁLNÍ SUBARACHNOIDÁ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</si>
  <si>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</si>
  <si>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</si>
  <si>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</si>
  <si>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</si>
  <si>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</si>
  <si>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</si>
  <si>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</si>
  <si>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</si>
  <si>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</si>
  <si>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</si>
  <si>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</si>
  <si>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</si>
  <si>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</si>
  <si>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</si>
  <si>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</si>
  <si>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</si>
  <si>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</si>
  <si>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</si>
  <si>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56414</t>
  </si>
  <si>
    <t>MIKROCHIRURGICKÁ SUTURA NERVU S AUTOTRANSPLANTÁTEM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</si>
  <si>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</si>
  <si>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</si>
  <si>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</si>
  <si>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</si>
  <si>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</si>
  <si>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</si>
  <si>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</si>
  <si>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</si>
  <si>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</si>
  <si>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</si>
  <si>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</si>
  <si>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</si>
  <si>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</si>
  <si>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</si>
  <si>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</si>
  <si>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</si>
  <si>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</si>
  <si>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</si>
  <si>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</si>
  <si>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</si>
  <si>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</si>
  <si>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</si>
  <si>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</si>
  <si>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</si>
  <si>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</si>
  <si>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</si>
  <si>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</si>
  <si>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</si>
  <si>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</si>
  <si>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</si>
  <si>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</si>
  <si>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</si>
  <si>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</si>
  <si>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</si>
  <si>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</si>
  <si>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</si>
  <si>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</si>
  <si>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</si>
  <si>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</si>
  <si>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</si>
  <si>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</si>
  <si>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</si>
  <si>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</si>
  <si>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</si>
  <si>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</si>
  <si>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</si>
  <si>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</si>
  <si>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</si>
  <si>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</si>
  <si>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</si>
  <si>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</si>
  <si>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</si>
  <si>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</si>
  <si>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</si>
  <si>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</si>
  <si>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 xml:space="preserve"> KRANIOTOMIE A RESEKCE, PŘÍPADNĚ LOBEKTOMIE PRO TU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</si>
  <si>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</si>
  <si>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</si>
  <si>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</si>
  <si>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</si>
  <si>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</si>
  <si>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</si>
  <si>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</si>
  <si>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</si>
  <si>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</si>
  <si>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</si>
  <si>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</si>
  <si>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</si>
  <si>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</si>
  <si>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</si>
  <si>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</si>
  <si>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</si>
  <si>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</si>
  <si>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</si>
  <si>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</si>
  <si>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</si>
  <si>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</si>
  <si>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</si>
  <si>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</si>
  <si>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</si>
  <si>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</si>
  <si>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</si>
  <si>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</si>
  <si>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</si>
  <si>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</si>
  <si>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</si>
  <si>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</si>
  <si>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</si>
  <si>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</si>
  <si>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</si>
  <si>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</si>
  <si>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</si>
  <si>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</si>
  <si>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</si>
  <si>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</si>
  <si>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</si>
  <si>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</si>
  <si>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</si>
  <si>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</si>
  <si>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56245</t>
  </si>
  <si>
    <t>56315</t>
  </si>
  <si>
    <t>EXPLORACE BRACHIÁLNÍHO PLEXU - KOMBINOVANÉ PŘÍSTUP</t>
  </si>
  <si>
    <t>66235</t>
  </si>
  <si>
    <t>TORAKOLUMBÁLNÍ KORZET - PROVEDENÝ LÉKAŘEM</t>
  </si>
  <si>
    <t>56178</t>
  </si>
  <si>
    <t>PRODLOUŽENÍ VÝKONU KRANIOTOMIE A RESEKCE, PŘÍPADNĚ</t>
  </si>
  <si>
    <t>5T6</t>
  </si>
  <si>
    <t>0011785</t>
  </si>
  <si>
    <t>AMIKIN 1 G</t>
  </si>
  <si>
    <t>0020605</t>
  </si>
  <si>
    <t>COLOMYCIN INJEKCE 1 000 000 MEZINÁRODNÍCH JEDNOTEK</t>
  </si>
  <si>
    <t>0026127</t>
  </si>
  <si>
    <t>0053922</t>
  </si>
  <si>
    <t>CIPHIN PRO INFUSIONE 200 MG/100 ML</t>
  </si>
  <si>
    <t>0076353</t>
  </si>
  <si>
    <t>FORTUM</t>
  </si>
  <si>
    <t>0083050</t>
  </si>
  <si>
    <t>0092290</t>
  </si>
  <si>
    <t>EDICIN</t>
  </si>
  <si>
    <t>0131654</t>
  </si>
  <si>
    <t>0142077</t>
  </si>
  <si>
    <t>TIENAM 500 MG/500 MG I.V.</t>
  </si>
  <si>
    <t>0156258</t>
  </si>
  <si>
    <t>0162180</t>
  </si>
  <si>
    <t>0500720</t>
  </si>
  <si>
    <t>MYCAMINE</t>
  </si>
  <si>
    <t>0198192</t>
  </si>
  <si>
    <t>0141836</t>
  </si>
  <si>
    <t>AMIKACIN B. BRAUN</t>
  </si>
  <si>
    <t>0134595</t>
  </si>
  <si>
    <t>MEDOCLAV</t>
  </si>
  <si>
    <t>0156835</t>
  </si>
  <si>
    <t>MEROPENEM KABI</t>
  </si>
  <si>
    <t>0113424</t>
  </si>
  <si>
    <t>PIPERACILLIN/TAZOBACTAM IBIGEN</t>
  </si>
  <si>
    <t>0141263</t>
  </si>
  <si>
    <t>PIPERACILLIN/TAZOBACTAM MYLAN</t>
  </si>
  <si>
    <t>0203283</t>
  </si>
  <si>
    <t>MEROPENEM ZENTIVA</t>
  </si>
  <si>
    <t>0016982</t>
  </si>
  <si>
    <t>FLUCONAZOL ARDEZ</t>
  </si>
  <si>
    <t>0007905</t>
  </si>
  <si>
    <t>Erytrocyty z odběru plné krve</t>
  </si>
  <si>
    <t>0001018</t>
  </si>
  <si>
    <t>ŠROUB SAMOŘEZNÝ KORTIKÁLNÍ MALÝ FRAGMENTY OCEL</t>
  </si>
  <si>
    <t>0001052</t>
  </si>
  <si>
    <t>DLAHA LC-DCP ROVNÁ MALÉ FRAGMENT OCEL</t>
  </si>
  <si>
    <t>0026140</t>
  </si>
  <si>
    <t>KANYLA TRACHEOSTOMICKÁ S NÍZKOTLAKOU MANŽETOU</t>
  </si>
  <si>
    <t>0043984</t>
  </si>
  <si>
    <t>ČIDLO PRO MĚŘENÍ NITROLEBNÍHO TLAKU NEUROVENT</t>
  </si>
  <si>
    <t>0050306</t>
  </si>
  <si>
    <t>ČIDLO PRO MĚŘENÍ NITROLEBNÍHO TLAKU CODMAN</t>
  </si>
  <si>
    <t>0059046</t>
  </si>
  <si>
    <t>KLIP PER.MOZK.ANE.FE602K.04.12.13.22.24.42.44.52..</t>
  </si>
  <si>
    <t>0068665</t>
  </si>
  <si>
    <t>0069500</t>
  </si>
  <si>
    <t>KANYLA TRACHEOSTOMICKÁ  S NÍZKOTLAKOU  MANŽETOU</t>
  </si>
  <si>
    <t>0069596</t>
  </si>
  <si>
    <t>0095636</t>
  </si>
  <si>
    <t>SYSTÉM HYDROCEPHALNÍ DRENÁŽNÍ - SHUNT HAKIM BACTIS</t>
  </si>
  <si>
    <t>0162666</t>
  </si>
  <si>
    <t>SYSTÉM HYDROCEPHALNÍ DRENÁŽNÍ - SHUNT SILVERLINE</t>
  </si>
  <si>
    <t>0162667</t>
  </si>
  <si>
    <t>0163241</t>
  </si>
  <si>
    <t>0163243</t>
  </si>
  <si>
    <t>0163244</t>
  </si>
  <si>
    <t>0163249</t>
  </si>
  <si>
    <t>0163251</t>
  </si>
  <si>
    <t>0059042</t>
  </si>
  <si>
    <t>KLIP PER.MOZKOVÝ ANEUR.FE597K.98.99K 637.38.39</t>
  </si>
  <si>
    <t>0068192</t>
  </si>
  <si>
    <t>0067419</t>
  </si>
  <si>
    <t>0096913</t>
  </si>
  <si>
    <t>IMPLANTÁT SPINÁL.NÁHRADA OBRATLOVÁ HYDROLIFT 2   H</t>
  </si>
  <si>
    <t>0049876</t>
  </si>
  <si>
    <t>0068204</t>
  </si>
  <si>
    <t>0161852</t>
  </si>
  <si>
    <t>IMPLANTÁT SPINÁLNÍ STABILIZAČ.SYSTÉM NEX-LINK OKCI</t>
  </si>
  <si>
    <t>0069852</t>
  </si>
  <si>
    <t>0043968</t>
  </si>
  <si>
    <t>0049869</t>
  </si>
  <si>
    <t>0114455</t>
  </si>
  <si>
    <t>IMPLANTÁT SPINÁLNÍ STABILIZAČ.SYSTÉM VIRAGE OKCIPI</t>
  </si>
  <si>
    <t>0114453</t>
  </si>
  <si>
    <t>0068221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</si>
  <si>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</si>
  <si>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</si>
  <si>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</si>
  <si>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</si>
  <si>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</si>
  <si>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</si>
  <si>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</si>
  <si>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</si>
  <si>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</si>
  <si>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</si>
  <si>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</si>
  <si>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</si>
  <si>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</si>
  <si>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</si>
  <si>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</si>
  <si>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</si>
  <si>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</si>
  <si>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</si>
  <si>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</si>
  <si>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</si>
  <si>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</si>
  <si>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</si>
  <si>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61167</t>
  </si>
  <si>
    <t>TRANSPOZICE FASCIOKUTÁNNÍHO LALOKU</t>
  </si>
  <si>
    <t>62710</t>
  </si>
  <si>
    <t>SÍŤOVÁNÍ (MESHOVÁNÍ) ŠTĚPU DO ROZSAHU 5 % Z POVRCH</t>
  </si>
  <si>
    <t>62640</t>
  </si>
  <si>
    <t>ODBĚR DERMOEPIDERMÁLNÍHO ŠTĚPU: 1 - 5 % Z PLOCHY P</t>
  </si>
  <si>
    <t>6F5</t>
  </si>
  <si>
    <t>04860</t>
  </si>
  <si>
    <t>IMOBILIZACE ČELISTÍ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</si>
  <si>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</si>
  <si>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</si>
  <si>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</si>
  <si>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</si>
  <si>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</si>
  <si>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</si>
  <si>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65221</t>
  </si>
  <si>
    <t>ZÁVĚSY STŘEDNÍ OBLIČEJOVÉ ETÁŽE DRÁTĚNÉ PŘI ZLOMEN</t>
  </si>
  <si>
    <t>6F6</t>
  </si>
  <si>
    <t>66133</t>
  </si>
  <si>
    <t>UDRŽOVÁNÍ PROPLACHOVÉ LAVÁŽE ZA JEDEN DEN</t>
  </si>
  <si>
    <t>66815</t>
  </si>
  <si>
    <t>AUTOGENNÍ ŠTĚP</t>
  </si>
  <si>
    <t>66881</t>
  </si>
  <si>
    <t>EXCIZE / EXSTIRPACE EXOSTÓZY</t>
  </si>
  <si>
    <t>66827</t>
  </si>
  <si>
    <t>ZAVEDENÍ EXTENZE - SKELETÁLNÍ TRAKCE</t>
  </si>
  <si>
    <t>66915</t>
  </si>
  <si>
    <t>DEKOMPRESE FASCIÁLNÍHO LOŽE</t>
  </si>
  <si>
    <t>7F1</t>
  </si>
  <si>
    <t>71022</t>
  </si>
  <si>
    <t>CÍLENÉ VYŠETŘENÍ OTORINOLARYNGOLOGEM</t>
  </si>
  <si>
    <t>71213</t>
  </si>
  <si>
    <t>ENDOSKOPIE PARANASÁLNÍ DUTINY</t>
  </si>
  <si>
    <t>71627</t>
  </si>
  <si>
    <t>ZADNÍ TAMPONÁDA NOSNÍ PRO EPISTAXI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</si>
  <si>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</si>
  <si>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</si>
  <si>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</si>
  <si>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</si>
  <si>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</si>
  <si>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</si>
  <si>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</si>
  <si>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</si>
  <si>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</si>
  <si>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</si>
  <si>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</si>
  <si>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</si>
  <si>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</si>
  <si>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</si>
  <si>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</si>
  <si>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</si>
  <si>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</si>
  <si>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</si>
  <si>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</si>
  <si>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</si>
  <si>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</si>
  <si>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09545</t>
  </si>
  <si>
    <t>REGULAČNÍ POPLATEK ZA POHOTOVOSTNÍ SLUŽBU -- POPLA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</si>
  <si>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</si>
  <si>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</si>
  <si>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</si>
  <si>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</si>
  <si>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</si>
  <si>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</si>
  <si>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</si>
  <si>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</si>
  <si>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</si>
  <si>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</si>
  <si>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</si>
  <si>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</si>
  <si>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</si>
  <si>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</si>
  <si>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</si>
  <si>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</si>
  <si>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</si>
  <si>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</si>
  <si>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</si>
  <si>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</si>
  <si>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</si>
  <si>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</si>
  <si>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</si>
  <si>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</si>
  <si>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</si>
  <si>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</si>
  <si>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</si>
  <si>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</si>
  <si>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</si>
  <si>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</si>
  <si>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</si>
  <si>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</si>
  <si>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</si>
  <si>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</si>
  <si>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</si>
  <si>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</si>
  <si>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</si>
  <si>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</si>
  <si>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</si>
  <si>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</si>
  <si>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</si>
  <si>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</si>
  <si>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</si>
  <si>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</si>
  <si>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</si>
  <si>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</si>
  <si>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</si>
  <si>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</si>
  <si>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</si>
  <si>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</si>
  <si>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</si>
  <si>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</si>
  <si>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</si>
  <si>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</si>
  <si>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</si>
  <si>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</si>
  <si>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</si>
  <si>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</si>
  <si>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</si>
  <si>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</si>
  <si>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</si>
  <si>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</si>
  <si>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</si>
  <si>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</si>
  <si>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</si>
  <si>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</si>
  <si>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</si>
  <si>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</si>
  <si>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01381</t>
  </si>
  <si>
    <t xml:space="preserve">BAKTERIÁLNÍ A TUBERKULÓZNÍ INFEKCE NERVOVÉHO SYSTÉMU BEZ CC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</si>
  <si>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</si>
  <si>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</si>
  <si>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</si>
  <si>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</si>
  <si>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</si>
  <si>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</si>
  <si>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</si>
  <si>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</si>
  <si>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</si>
  <si>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</si>
  <si>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</si>
  <si>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</si>
  <si>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</si>
  <si>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</si>
  <si>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</si>
  <si>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</si>
  <si>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</si>
  <si>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</si>
  <si>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</si>
  <si>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</si>
  <si>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</si>
  <si>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</si>
  <si>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</si>
  <si>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</si>
  <si>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</si>
  <si>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</si>
  <si>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</si>
  <si>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</si>
  <si>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</si>
  <si>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</si>
  <si>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</si>
  <si>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</si>
  <si>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</si>
  <si>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</si>
  <si>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</si>
  <si>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</si>
  <si>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</si>
  <si>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</si>
  <si>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</si>
  <si>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</si>
  <si>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</si>
  <si>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</si>
  <si>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</si>
  <si>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</si>
  <si>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</si>
  <si>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</si>
  <si>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</si>
  <si>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</si>
  <si>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09332</t>
  </si>
  <si>
    <t xml:space="preserve">PORANĚNÍ KŮŽE, PODKOŽNÍ TKÁNĚ A PRSU S CC                                                           </t>
  </si>
  <si>
    <t>10011</t>
  </si>
  <si>
    <t xml:space="preserve">VÝKONY NA NADLEDVINKÁCH A PODVĚSKU MOZKOVÉM BEZ CC                                                  </t>
  </si>
  <si>
    <t>17041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</si>
  <si>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</si>
  <si>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</si>
  <si>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</si>
  <si>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</si>
  <si>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</si>
  <si>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</si>
  <si>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</si>
  <si>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</si>
  <si>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</si>
  <si>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</si>
  <si>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</si>
  <si>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</si>
  <si>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</si>
  <si>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</si>
  <si>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</si>
  <si>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25061</t>
  </si>
  <si>
    <t xml:space="preserve">DLOUHODOBÁ MECHANICKÁ VENTILACE PŘI POLYTRAUMATU S KRANIOTOMI                                       </t>
  </si>
  <si>
    <t>25063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</si>
  <si>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</si>
  <si>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</si>
  <si>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</si>
  <si>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</si>
  <si>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</si>
  <si>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</si>
  <si>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</si>
  <si>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</si>
  <si>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</si>
  <si>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</si>
  <si>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</si>
  <si>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</si>
  <si>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</si>
  <si>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</si>
  <si>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</si>
  <si>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</si>
  <si>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107</t>
  </si>
  <si>
    <t>89198</t>
  </si>
  <si>
    <t>SKIASKOPIE</t>
  </si>
  <si>
    <t>89173</t>
  </si>
  <si>
    <t>ANTEGRÁDNÍ PYELOGRAFIE JEDNOSTRANNÁ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</si>
  <si>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</si>
  <si>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</si>
  <si>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</si>
  <si>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</si>
  <si>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</si>
  <si>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</si>
  <si>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</si>
  <si>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</si>
  <si>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</si>
  <si>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</si>
  <si>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</si>
  <si>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</si>
  <si>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</si>
  <si>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0002099</t>
  </si>
  <si>
    <t>18F-FLT inj.</t>
  </si>
  <si>
    <t>47269</t>
  </si>
  <si>
    <t>TOMOGRAFICKÁ SCINTIGRAFIE - SPECT</t>
  </si>
  <si>
    <t>47353</t>
  </si>
  <si>
    <t>POZITRONOVÁ EMISNÍ TOMOGRAFIE (PET) LIMITOVANÉ OBL</t>
  </si>
  <si>
    <t>47355</t>
  </si>
  <si>
    <t>HYBRIDNÍ VÝPOČETNÍ A POZITRONOVÁ EMISNÍ TOMOGRAFIE</t>
  </si>
  <si>
    <t>47241</t>
  </si>
  <si>
    <t>SCINTIGRAFIE SKELETU</t>
  </si>
  <si>
    <t>816</t>
  </si>
  <si>
    <t>94201</t>
  </si>
  <si>
    <t>(VZP) FLUORESCENČNÍ IN SITU HYBRIDIZACE LIDSKÉ DNA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</si>
  <si>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</si>
  <si>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</si>
  <si>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</si>
  <si>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</si>
  <si>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</si>
  <si>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</si>
  <si>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</si>
  <si>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</si>
  <si>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</si>
  <si>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</si>
  <si>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</si>
  <si>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</si>
  <si>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</si>
  <si>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</si>
  <si>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</si>
  <si>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</si>
  <si>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</si>
  <si>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</si>
  <si>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</si>
  <si>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</si>
  <si>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</si>
  <si>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</si>
  <si>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</si>
  <si>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</si>
  <si>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</si>
  <si>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</si>
  <si>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</si>
  <si>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</si>
  <si>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</si>
  <si>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</si>
  <si>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</si>
  <si>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96199</t>
  </si>
  <si>
    <t>PROTEIN C - FUNKČNÍ AKTIVITA</t>
  </si>
  <si>
    <t>96239</t>
  </si>
  <si>
    <t>DESTIČKOVÝ NEUTRALIZAČNÍ TEST (PNP)</t>
  </si>
  <si>
    <t>96879</t>
  </si>
  <si>
    <t>DRVVT - SCREENING LA</t>
  </si>
  <si>
    <t>96155</t>
  </si>
  <si>
    <t>VON WILLEBRANDŮV  FAKTOR KVANTITATIVNĚ</t>
  </si>
  <si>
    <t>96875</t>
  </si>
  <si>
    <t>DRVVT - KONFIRMACE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</si>
  <si>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</si>
  <si>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</si>
  <si>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</si>
  <si>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</si>
  <si>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</si>
  <si>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</si>
  <si>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</si>
  <si>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</si>
  <si>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</si>
  <si>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</si>
  <si>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</si>
  <si>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</si>
  <si>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</si>
  <si>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</si>
  <si>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</si>
  <si>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</si>
  <si>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</si>
  <si>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</si>
  <si>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</si>
  <si>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</si>
  <si>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</si>
  <si>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</si>
  <si>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</si>
  <si>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</si>
  <si>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</si>
  <si>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</si>
  <si>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</si>
  <si>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</si>
  <si>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</si>
  <si>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</si>
  <si>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</si>
  <si>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</si>
  <si>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</si>
  <si>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</si>
  <si>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</si>
  <si>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</si>
  <si>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</si>
  <si>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</si>
  <si>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</si>
  <si>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</si>
  <si>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</si>
  <si>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</si>
  <si>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</si>
  <si>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</si>
  <si>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81681</t>
  </si>
  <si>
    <t>25-HYDROXYVITAMIN D (25 OHD)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</si>
  <si>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</si>
  <si>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</si>
  <si>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</si>
  <si>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</si>
  <si>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</si>
  <si>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</si>
  <si>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</si>
  <si>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</si>
  <si>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</si>
  <si>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</si>
  <si>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</si>
  <si>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</si>
  <si>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</si>
  <si>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</si>
  <si>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</si>
  <si>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</si>
  <si>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</si>
  <si>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</si>
  <si>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</si>
  <si>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</si>
  <si>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</si>
  <si>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</si>
  <si>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</si>
  <si>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</si>
  <si>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</si>
  <si>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</si>
  <si>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</si>
  <si>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</si>
  <si>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</si>
  <si>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</si>
  <si>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</si>
  <si>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</si>
  <si>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</si>
  <si>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</si>
  <si>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93227</t>
  </si>
  <si>
    <t>ANTIGEN SQUAMÓZNÍCH NÁDOROVÝCH BUNĚK (SCC)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</si>
  <si>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</si>
  <si>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</si>
  <si>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</si>
  <si>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</si>
  <si>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</si>
  <si>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</si>
  <si>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</si>
  <si>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</si>
  <si>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</si>
  <si>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</si>
  <si>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</si>
  <si>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</si>
  <si>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</si>
  <si>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</si>
  <si>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</si>
  <si>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</si>
  <si>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</si>
  <si>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</si>
  <si>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</si>
  <si>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</si>
  <si>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</si>
  <si>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</si>
  <si>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</si>
  <si>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</si>
  <si>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</si>
  <si>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</si>
  <si>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</si>
  <si>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</si>
  <si>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</si>
  <si>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</si>
  <si>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</si>
  <si>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</si>
  <si>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</si>
  <si>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</si>
  <si>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</si>
  <si>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</si>
  <si>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</si>
  <si>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</si>
  <si>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</si>
  <si>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</si>
  <si>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</si>
  <si>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</si>
  <si>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</si>
  <si>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</si>
  <si>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</si>
  <si>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</si>
  <si>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</si>
  <si>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</si>
  <si>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</si>
  <si>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</si>
  <si>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</si>
  <si>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</si>
  <si>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</si>
  <si>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</si>
  <si>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</si>
  <si>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</si>
  <si>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</si>
  <si>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</si>
  <si>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</si>
  <si>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</si>
  <si>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</si>
  <si>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</si>
  <si>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</si>
  <si>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</si>
  <si>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</si>
  <si>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</si>
  <si>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</si>
  <si>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</si>
  <si>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</si>
  <si>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</si>
  <si>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</si>
  <si>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</si>
  <si>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</si>
  <si>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</si>
  <si>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</si>
  <si>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</si>
  <si>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</si>
  <si>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</si>
  <si>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</si>
  <si>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</si>
  <si>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</si>
  <si>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</si>
  <si>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</si>
  <si>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</si>
  <si>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</si>
  <si>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</si>
  <si>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</si>
  <si>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</si>
  <si>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</si>
  <si>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</si>
  <si>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</si>
  <si>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</si>
  <si>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</si>
  <si>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</si>
  <si>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</si>
  <si>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</si>
  <si>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</si>
  <si>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</si>
  <si>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</si>
  <si>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</si>
  <si>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</si>
  <si>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</si>
  <si>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</si>
  <si>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</si>
  <si>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</si>
  <si>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</si>
  <si>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</si>
  <si>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</si>
  <si>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</si>
  <si>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</si>
  <si>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</si>
  <si>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</si>
  <si>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</si>
  <si>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</si>
  <si>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</si>
  <si>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</si>
  <si>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93175</t>
  </si>
  <si>
    <t>17-HYDROXYPROGESTERON</t>
  </si>
  <si>
    <t>93229</t>
  </si>
  <si>
    <t>TKÁŇOVÝ POLYPEPTIDICKÝ ANTIGEN (TPA)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</si>
  <si>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</si>
  <si>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</si>
  <si>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</si>
  <si>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</si>
  <si>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</si>
  <si>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</si>
  <si>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</si>
  <si>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</si>
  <si>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</si>
  <si>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</si>
  <si>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</si>
  <si>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</si>
  <si>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</si>
  <si>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</si>
  <si>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</si>
  <si>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</si>
  <si>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</si>
  <si>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</si>
  <si>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</si>
  <si>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</si>
  <si>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</si>
  <si>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</si>
  <si>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</si>
  <si>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</si>
  <si>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</si>
  <si>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</si>
  <si>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</si>
  <si>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</si>
  <si>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</si>
  <si>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</si>
  <si>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</si>
  <si>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</si>
  <si>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</si>
  <si>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</si>
  <si>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</si>
  <si>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</si>
  <si>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</si>
  <si>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</si>
  <si>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</si>
  <si>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</si>
  <si>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</si>
  <si>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</si>
  <si>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0046543</t>
  </si>
  <si>
    <t>MIKROKAT PERIF. KORON. NEURO: EXCELSIOR SL-10; NEU</t>
  </si>
  <si>
    <t>0047480</t>
  </si>
  <si>
    <t>KATETR BALÓNKOVÝ PTCA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</si>
  <si>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</si>
  <si>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</si>
  <si>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</si>
  <si>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</si>
  <si>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</si>
  <si>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</si>
  <si>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</si>
  <si>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</si>
  <si>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</si>
  <si>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</si>
  <si>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</si>
  <si>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</si>
  <si>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0056503</t>
  </si>
  <si>
    <t>SPIRÁLA GDC VORTX 3530XX</t>
  </si>
  <si>
    <t>0057823</t>
  </si>
  <si>
    <t>KATETR ANGIOGRAFICKÝ TORCON,PRŮMĚR 4.1 AŽ 7 FRENCH</t>
  </si>
  <si>
    <t>0057824</t>
  </si>
  <si>
    <t>0057999</t>
  </si>
  <si>
    <t>SPIRÁLA GDC</t>
  </si>
  <si>
    <t>0058504</t>
  </si>
  <si>
    <t>STENT KAROTICKÝ - ACCULINK; SAMOEXPANDIBILNÍ; COCR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</si>
  <si>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</si>
  <si>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</si>
  <si>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</si>
  <si>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</si>
  <si>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</si>
  <si>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</si>
  <si>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</si>
  <si>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</si>
  <si>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</si>
  <si>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</si>
  <si>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</si>
  <si>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</si>
  <si>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</si>
  <si>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</si>
  <si>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</si>
  <si>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</si>
  <si>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</si>
  <si>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</si>
  <si>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</si>
  <si>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</si>
  <si>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</si>
  <si>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</si>
  <si>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</si>
  <si>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</si>
  <si>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</si>
  <si>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</si>
  <si>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</si>
  <si>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</si>
  <si>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</si>
  <si>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</si>
  <si>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</si>
  <si>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REBAR, APOLLO ONYX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</si>
  <si>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</si>
  <si>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</si>
  <si>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</si>
  <si>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</si>
  <si>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</si>
  <si>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</si>
  <si>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</si>
  <si>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</si>
  <si>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</si>
  <si>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</si>
  <si>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</si>
  <si>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0151925</t>
  </si>
  <si>
    <t>DRÁT VODÍCÍ NEUROVASKULÁRNÍ ASAHI CHIKAI 10 200/30</t>
  </si>
  <si>
    <t>0151924</t>
  </si>
  <si>
    <t>DRÁT VODÍCÍ NEUROVASKULÁRNÍ ASAHI CHIKAI 200/300CM</t>
  </si>
  <si>
    <t>0152815</t>
  </si>
  <si>
    <t>MIKROKATETR - PERIFERNÍ; KORONÁRNÍ; NEUROVASKULARN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</si>
  <si>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</si>
  <si>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</si>
  <si>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</si>
  <si>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</si>
  <si>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</si>
  <si>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</si>
  <si>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</si>
  <si>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</si>
  <si>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</si>
  <si>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</si>
  <si>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</si>
  <si>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</si>
  <si>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</si>
  <si>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</si>
  <si>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</si>
  <si>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</si>
  <si>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</si>
  <si>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</si>
  <si>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</si>
  <si>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</si>
  <si>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</si>
  <si>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</si>
  <si>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</si>
  <si>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</si>
  <si>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</si>
  <si>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</si>
  <si>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</si>
  <si>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</si>
  <si>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</si>
  <si>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</si>
  <si>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</si>
  <si>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</si>
  <si>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</si>
  <si>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</si>
  <si>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</si>
  <si>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</si>
  <si>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</si>
  <si>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</si>
  <si>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</si>
  <si>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</si>
  <si>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</si>
  <si>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</si>
  <si>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</si>
  <si>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</si>
  <si>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</si>
  <si>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</si>
  <si>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</si>
  <si>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</si>
  <si>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</si>
  <si>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</si>
  <si>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</si>
  <si>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</si>
  <si>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</si>
  <si>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</si>
  <si>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</si>
  <si>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</si>
  <si>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</si>
  <si>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</si>
  <si>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</si>
  <si>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</si>
  <si>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</si>
  <si>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</si>
  <si>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</si>
  <si>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</si>
  <si>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</si>
  <si>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</si>
  <si>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</si>
  <si>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</si>
  <si>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</si>
  <si>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</si>
  <si>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</si>
  <si>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</si>
  <si>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</si>
  <si>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</si>
  <si>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</si>
  <si>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</si>
  <si>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</si>
  <si>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</si>
  <si>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</si>
  <si>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</si>
  <si>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</si>
  <si>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</si>
  <si>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</si>
  <si>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</si>
  <si>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</si>
  <si>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</si>
  <si>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</si>
  <si>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</si>
  <si>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</si>
  <si>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</si>
  <si>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</si>
  <si>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</si>
  <si>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</si>
  <si>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</si>
  <si>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</si>
  <si>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</si>
  <si>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</si>
  <si>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</si>
  <si>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</si>
  <si>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</si>
  <si>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</si>
  <si>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</si>
  <si>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</si>
  <si>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</si>
  <si>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</si>
  <si>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</si>
  <si>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</si>
  <si>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</si>
  <si>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</si>
  <si>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</si>
  <si>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</si>
  <si>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</si>
  <si>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</si>
  <si>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</si>
  <si>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</si>
  <si>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</si>
  <si>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</si>
  <si>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</si>
  <si>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</si>
  <si>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</si>
  <si>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</si>
  <si>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</si>
  <si>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</si>
  <si>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</si>
  <si>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</si>
  <si>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</si>
  <si>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</si>
  <si>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</si>
  <si>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</si>
  <si>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</si>
  <si>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</si>
  <si>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</si>
  <si>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</si>
  <si>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94199</t>
  </si>
  <si>
    <t>AMPLIFIKACE METODOU PCR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</si>
  <si>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</si>
  <si>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</si>
  <si>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</si>
  <si>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</si>
  <si>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</si>
  <si>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</si>
  <si>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</si>
  <si>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</si>
  <si>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</si>
  <si>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</si>
  <si>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</si>
  <si>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</si>
  <si>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</si>
  <si>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</si>
  <si>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</si>
  <si>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</si>
  <si>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</si>
  <si>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</si>
  <si>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</si>
  <si>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</si>
  <si>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</si>
  <si>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</si>
  <si>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</si>
  <si>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</si>
  <si>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</si>
  <si>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</si>
  <si>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</si>
  <si>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</si>
  <si>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</si>
  <si>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</si>
  <si>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</si>
  <si>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</si>
  <si>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</si>
  <si>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</si>
  <si>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</si>
  <si>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</si>
  <si>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</si>
  <si>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</si>
  <si>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</si>
  <si>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</si>
  <si>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</si>
  <si>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</si>
  <si>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</si>
  <si>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</si>
  <si>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</si>
  <si>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</si>
  <si>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</si>
  <si>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</si>
  <si>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</si>
  <si>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</si>
  <si>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</si>
  <si>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</si>
  <si>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82129</t>
  </si>
  <si>
    <t xml:space="preserve">PŘÍMÁ IDENTIFIKACE BAKTERIÁLNÍHO NEBO MYKOTICKÉHO </t>
  </si>
  <si>
    <t>41</t>
  </si>
  <si>
    <t>813</t>
  </si>
  <si>
    <t>91111</t>
  </si>
  <si>
    <t>STANOVENÍ IgG1 RID</t>
  </si>
  <si>
    <t>91116</t>
  </si>
  <si>
    <t>STANOVENÍ IgG4 RID</t>
  </si>
  <si>
    <t>91261</t>
  </si>
  <si>
    <t>STANOVENÍ ANTI ENA Ab ELISA</t>
  </si>
  <si>
    <t>91317</t>
  </si>
  <si>
    <t>PRŮKAZ ANTINUKLEÁRNÍCH PROTILÁTEK - JINÉ SUBSTRÁTY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</si>
  <si>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</si>
  <si>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</si>
  <si>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</si>
  <si>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</si>
  <si>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</si>
  <si>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</si>
  <si>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</si>
  <si>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</si>
  <si>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91115</t>
  </si>
  <si>
    <t>STANOVENÍ IgG3 RID</t>
  </si>
  <si>
    <t>91113</t>
  </si>
  <si>
    <t>STANOVENÍ IgG2 RID</t>
  </si>
  <si>
    <t>44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</si>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</sst>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75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2" xfId="0" applyFont="1" applyFill="1" applyBorder="1" applyAlignment="1">
      <alignment horizontal="center" vertical="center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2" xfId="0" applyNumberFormat="1" applyFont="1" applyBorder="1"/>
    <xf numFmtId="173" fontId="42" fillId="0" borderId="111" xfId="0" applyNumberFormat="1" applyFont="1" applyBorder="1"/>
    <xf numFmtId="173" fontId="35" fillId="0" borderId="95" xfId="0" applyNumberFormat="1" applyFont="1" applyBorder="1"/>
    <xf numFmtId="173" fontId="42" fillId="2" borderId="113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8" xfId="0" applyNumberFormat="1" applyFont="1" applyBorder="1"/>
    <xf numFmtId="174" fontId="42" fillId="2" borderId="98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2" xfId="0" applyNumberFormat="1" applyFont="1" applyBorder="1"/>
    <xf numFmtId="174" fontId="42" fillId="0" borderId="106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2" xfId="0" applyNumberFormat="1" applyFont="1" applyBorder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3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5" xfId="0" applyNumberFormat="1" applyFont="1" applyBorder="1"/>
    <xf numFmtId="3" fontId="35" fillId="0" borderId="0" xfId="0" applyNumberFormat="1" applyFont="1" applyBorder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3" fontId="35" fillId="0" borderId="103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5" fontId="35" fillId="0" borderId="10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35" fillId="0" borderId="96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6" xfId="0" applyNumberFormat="1" applyFont="1" applyBorder="1"/>
    <xf numFmtId="9" fontId="35" fillId="0" borderId="99" xfId="0" applyNumberFormat="1" applyFont="1" applyBorder="1"/>
    <xf numFmtId="173" fontId="35" fillId="0" borderId="110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7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8" xfId="0" applyNumberFormat="1" applyFont="1" applyFill="1" applyBorder="1" applyAlignment="1">
      <alignment horizontal="right" vertical="top"/>
    </xf>
    <xf numFmtId="3" fontId="36" fillId="11" borderId="129" xfId="0" applyNumberFormat="1" applyFont="1" applyFill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176" fontId="38" fillId="11" borderId="140" xfId="0" applyNumberFormat="1" applyFont="1" applyFill="1" applyBorder="1" applyAlignment="1">
      <alignment horizontal="right" vertical="top"/>
    </xf>
    <xf numFmtId="0" fontId="40" fillId="12" borderId="127" xfId="0" applyFont="1" applyFill="1" applyBorder="1" applyAlignment="1">
      <alignment vertical="top"/>
    </xf>
    <xf numFmtId="0" fontId="40" fillId="12" borderId="127" xfId="0" applyFont="1" applyFill="1" applyBorder="1" applyAlignment="1">
      <alignment vertical="top" indent="2"/>
    </xf>
    <xf numFmtId="0" fontId="40" fillId="12" borderId="127" xfId="0" applyFont="1" applyFill="1" applyBorder="1" applyAlignment="1">
      <alignment vertical="top" indent="4"/>
    </xf>
    <xf numFmtId="0" fontId="41" fillId="12" borderId="132" xfId="0" applyFont="1" applyFill="1" applyBorder="1" applyAlignment="1">
      <alignment vertical="top" indent="6"/>
    </xf>
    <xf numFmtId="0" fontId="40" fillId="12" borderId="127" xfId="0" applyFont="1" applyFill="1" applyBorder="1" applyAlignment="1">
      <alignment vertical="top" indent="8"/>
    </xf>
    <xf numFmtId="0" fontId="41" fillId="12" borderId="132" xfId="0" applyFont="1" applyFill="1" applyBorder="1" applyAlignment="1">
      <alignment vertical="top" indent="2"/>
    </xf>
    <xf numFmtId="0" fontId="40" fillId="12" borderId="127" xfId="0" applyFont="1" applyFill="1" applyBorder="1" applyAlignment="1">
      <alignment vertical="top" indent="6"/>
    </xf>
    <xf numFmtId="0" fontId="41" fillId="12" borderId="132" xfId="0" applyFont="1" applyFill="1" applyBorder="1" applyAlignment="1">
      <alignment vertical="top" indent="4"/>
    </xf>
    <xf numFmtId="0" fontId="35" fillId="12" borderId="127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1" xfId="53" applyNumberFormat="1" applyFont="1" applyFill="1" applyBorder="1" applyAlignment="1">
      <alignment horizontal="left"/>
    </xf>
    <xf numFmtId="164" fontId="34" fillId="2" borderId="142" xfId="53" applyNumberFormat="1" applyFont="1" applyFill="1" applyBorder="1" applyAlignment="1">
      <alignment horizontal="left"/>
    </xf>
    <xf numFmtId="0" fontId="34" fillId="2" borderId="142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0" fontId="35" fillId="0" borderId="92" xfId="0" applyNumberFormat="1" applyFont="1" applyFill="1" applyBorder="1"/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0" fontId="35" fillId="0" borderId="102" xfId="0" applyNumberFormat="1" applyFont="1" applyFill="1" applyBorder="1"/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0" fontId="35" fillId="0" borderId="95" xfId="0" applyNumberFormat="1" applyFont="1" applyFill="1" applyBorder="1"/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1" xfId="0" applyFont="1" applyFill="1" applyBorder="1"/>
    <xf numFmtId="3" fontId="42" fillId="2" borderId="12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2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1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19" xfId="0" applyFont="1" applyFill="1" applyBorder="1"/>
    <xf numFmtId="0" fontId="42" fillId="0" borderId="145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46" xfId="0" applyNumberFormat="1" applyFont="1" applyFill="1" applyBorder="1"/>
    <xf numFmtId="9" fontId="35" fillId="0" borderId="116" xfId="0" applyNumberFormat="1" applyFont="1" applyFill="1" applyBorder="1"/>
    <xf numFmtId="9" fontId="35" fillId="0" borderId="14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9" xfId="0" applyFont="1" applyFill="1" applyBorder="1"/>
    <xf numFmtId="0" fontId="42" fillId="12" borderId="145" xfId="0" applyFont="1" applyFill="1" applyBorder="1"/>
    <xf numFmtId="0" fontId="42" fillId="12" borderId="118" xfId="0" applyFont="1" applyFill="1" applyBorder="1"/>
    <xf numFmtId="0" fontId="3" fillId="2" borderId="108" xfId="80" applyFont="1" applyFill="1" applyBorder="1"/>
    <xf numFmtId="3" fontId="35" fillId="0" borderId="146" xfId="0" applyNumberFormat="1" applyFont="1" applyFill="1" applyBorder="1"/>
    <xf numFmtId="3" fontId="35" fillId="0" borderId="116" xfId="0" applyNumberFormat="1" applyFont="1" applyFill="1" applyBorder="1"/>
    <xf numFmtId="3" fontId="35" fillId="0" borderId="147" xfId="0" applyNumberFormat="1" applyFont="1" applyFill="1" applyBorder="1"/>
    <xf numFmtId="0" fontId="35" fillId="0" borderId="119" xfId="0" applyFont="1" applyFill="1" applyBorder="1"/>
    <xf numFmtId="0" fontId="35" fillId="0" borderId="145" xfId="0" applyFont="1" applyFill="1" applyBorder="1"/>
    <xf numFmtId="0" fontId="35" fillId="0" borderId="118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4" xfId="0" applyNumberFormat="1" applyFont="1" applyBorder="1" applyAlignment="1">
      <alignment horizontal="right"/>
    </xf>
    <xf numFmtId="166" fontId="12" fillId="0" borderId="144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3" fontId="5" fillId="0" borderId="144" xfId="0" applyNumberFormat="1" applyFont="1" applyBorder="1" applyAlignment="1">
      <alignment horizontal="right"/>
    </xf>
    <xf numFmtId="166" fontId="5" fillId="0" borderId="144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77" fontId="5" fillId="0" borderId="144" xfId="0" applyNumberFormat="1" applyFont="1" applyBorder="1" applyAlignment="1">
      <alignment horizontal="right"/>
    </xf>
    <xf numFmtId="4" fontId="5" fillId="0" borderId="144" xfId="0" applyNumberFormat="1" applyFont="1" applyBorder="1" applyAlignment="1">
      <alignment horizontal="right"/>
    </xf>
    <xf numFmtId="3" fontId="5" fillId="0" borderId="144" xfId="0" applyNumberFormat="1" applyFont="1" applyBorder="1"/>
    <xf numFmtId="3" fontId="12" fillId="0" borderId="144" xfId="0" applyNumberFormat="1" applyFont="1" applyBorder="1"/>
    <xf numFmtId="166" fontId="12" fillId="0" borderId="144" xfId="0" applyNumberFormat="1" applyFont="1" applyBorder="1"/>
    <xf numFmtId="166" fontId="12" fillId="0" borderId="106" xfId="0" applyNumberFormat="1" applyFont="1" applyBorder="1"/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1" fillId="0" borderId="106" xfId="0" applyNumberFormat="1" applyFont="1" applyBorder="1" applyAlignment="1">
      <alignment horizontal="right"/>
    </xf>
    <xf numFmtId="3" fontId="35" fillId="0" borderId="144" xfId="0" applyNumberFormat="1" applyFont="1" applyBorder="1"/>
    <xf numFmtId="166" fontId="35" fillId="0" borderId="144" xfId="0" applyNumberFormat="1" applyFont="1" applyBorder="1"/>
    <xf numFmtId="166" fontId="35" fillId="0" borderId="106" xfId="0" applyNumberFormat="1" applyFont="1" applyBorder="1"/>
    <xf numFmtId="0" fontId="5" fillId="0" borderId="144" xfId="0" applyFont="1" applyBorder="1"/>
    <xf numFmtId="3" fontId="35" fillId="0" borderId="144" xfId="0" applyNumberFormat="1" applyFont="1" applyBorder="1" applyAlignment="1">
      <alignment horizontal="right"/>
    </xf>
    <xf numFmtId="166" fontId="35" fillId="0" borderId="19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10" xfId="0" applyNumberFormat="1" applyFont="1" applyBorder="1" applyAlignment="1">
      <alignment horizontal="center"/>
    </xf>
    <xf numFmtId="3" fontId="35" fillId="0" borderId="152" xfId="0" applyNumberFormat="1" applyFont="1" applyBorder="1"/>
    <xf numFmtId="166" fontId="35" fillId="0" borderId="152" xfId="0" applyNumberFormat="1" applyFont="1" applyBorder="1"/>
    <xf numFmtId="166" fontId="35" fillId="0" borderId="111" xfId="0" applyNumberFormat="1" applyFont="1" applyBorder="1"/>
    <xf numFmtId="3" fontId="12" fillId="0" borderId="152" xfId="0" applyNumberFormat="1" applyFont="1" applyBorder="1" applyAlignment="1">
      <alignment horizontal="right"/>
    </xf>
    <xf numFmtId="166" fontId="12" fillId="0" borderId="152" xfId="0" applyNumberFormat="1" applyFont="1" applyBorder="1" applyAlignment="1">
      <alignment horizontal="right"/>
    </xf>
    <xf numFmtId="166" fontId="12" fillId="0" borderId="111" xfId="0" applyNumberFormat="1" applyFont="1" applyBorder="1" applyAlignment="1">
      <alignment horizontal="right"/>
    </xf>
    <xf numFmtId="3" fontId="5" fillId="0" borderId="152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166" fontId="5" fillId="0" borderId="111" xfId="0" applyNumberFormat="1" applyFont="1" applyBorder="1" applyAlignment="1">
      <alignment horizontal="right"/>
    </xf>
    <xf numFmtId="177" fontId="5" fillId="0" borderId="152" xfId="0" applyNumberFormat="1" applyFont="1" applyBorder="1" applyAlignment="1">
      <alignment horizontal="right"/>
    </xf>
    <xf numFmtId="4" fontId="5" fillId="0" borderId="152" xfId="0" applyNumberFormat="1" applyFont="1" applyBorder="1" applyAlignment="1">
      <alignment horizontal="right"/>
    </xf>
    <xf numFmtId="0" fontId="5" fillId="0" borderId="152" xfId="0" applyFont="1" applyBorder="1"/>
    <xf numFmtId="3" fontId="5" fillId="0" borderId="152" xfId="0" applyNumberFormat="1" applyFont="1" applyBorder="1"/>
    <xf numFmtId="3" fontId="5" fillId="0" borderId="56" xfId="0" applyNumberFormat="1" applyFont="1" applyBorder="1"/>
    <xf numFmtId="3" fontId="5" fillId="0" borderId="106" xfId="0" applyNumberFormat="1" applyFont="1" applyBorder="1"/>
    <xf numFmtId="3" fontId="5" fillId="0" borderId="19" xfId="0" applyNumberFormat="1" applyFont="1" applyBorder="1"/>
    <xf numFmtId="3" fontId="5" fillId="0" borderId="111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4" xfId="0" applyNumberFormat="1" applyFont="1" applyBorder="1"/>
    <xf numFmtId="9" fontId="35" fillId="0" borderId="0" xfId="0" applyNumberFormat="1" applyFont="1" applyBorder="1"/>
    <xf numFmtId="3" fontId="35" fillId="0" borderId="143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8" xfId="0" applyNumberFormat="1" applyFont="1" applyBorder="1"/>
    <xf numFmtId="9" fontId="35" fillId="0" borderId="152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1" xfId="76" applyFont="1" applyFill="1" applyBorder="1"/>
    <xf numFmtId="0" fontId="32" fillId="0" borderId="94" xfId="76" applyFont="1" applyFill="1" applyBorder="1"/>
    <xf numFmtId="0" fontId="32" fillId="0" borderId="63" xfId="76" applyFont="1" applyFill="1" applyBorder="1"/>
    <xf numFmtId="0" fontId="32" fillId="0" borderId="116" xfId="76" applyFont="1" applyFill="1" applyBorder="1"/>
    <xf numFmtId="0" fontId="32" fillId="0" borderId="147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53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1" xfId="76" applyNumberFormat="1" applyFont="1" applyFill="1" applyBorder="1"/>
    <xf numFmtId="3" fontId="32" fillId="0" borderId="102" xfId="76" applyNumberFormat="1" applyFont="1" applyFill="1" applyBorder="1"/>
    <xf numFmtId="3" fontId="32" fillId="0" borderId="94" xfId="76" applyNumberFormat="1" applyFont="1" applyFill="1" applyBorder="1"/>
    <xf numFmtId="3" fontId="32" fillId="0" borderId="95" xfId="76" applyNumberFormat="1" applyFont="1" applyFill="1" applyBorder="1"/>
    <xf numFmtId="9" fontId="32" fillId="0" borderId="63" xfId="76" applyNumberFormat="1" applyFont="1" applyFill="1" applyBorder="1"/>
    <xf numFmtId="9" fontId="32" fillId="0" borderId="116" xfId="76" applyNumberFormat="1" applyFont="1" applyFill="1" applyBorder="1"/>
    <xf numFmtId="9" fontId="32" fillId="0" borderId="147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03" xfId="76" applyNumberFormat="1" applyFont="1" applyFill="1" applyBorder="1"/>
    <xf numFmtId="3" fontId="32" fillId="0" borderId="9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0.97056359863241315</c:v>
                </c:pt>
                <c:pt idx="1">
                  <c:v>0.94173732992824821</c:v>
                </c:pt>
                <c:pt idx="2">
                  <c:v>1.0032641991397862</c:v>
                </c:pt>
                <c:pt idx="3">
                  <c:v>1.0028552905134138</c:v>
                </c:pt>
                <c:pt idx="4">
                  <c:v>1.0581416722604144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6836640"/>
        <c:axId val="-5368273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1.0529570434948285</c:v>
                </c:pt>
                <c:pt idx="1">
                  <c:v>1.0529570434948285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36835008"/>
        <c:axId val="-536823040"/>
      </c:scatterChart>
      <c:catAx>
        <c:axId val="-5368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36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36827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36836640"/>
        <c:crosses val="autoZero"/>
        <c:crossBetween val="between"/>
      </c:valAx>
      <c:valAx>
        <c:axId val="-5368350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36823040"/>
        <c:crosses val="max"/>
        <c:crossBetween val="midCat"/>
      </c:valAx>
      <c:valAx>
        <c:axId val="-536823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368350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0.82367149758454106</c:v>
                </c:pt>
                <c:pt idx="1">
                  <c:v>0.81459776238678738</c:v>
                </c:pt>
                <c:pt idx="2">
                  <c:v>0.77136407610448243</c:v>
                </c:pt>
                <c:pt idx="3">
                  <c:v>0.75994284353417485</c:v>
                </c:pt>
                <c:pt idx="4">
                  <c:v>0.74741238423824219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6835552"/>
        <c:axId val="-5368257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36824672"/>
        <c:axId val="-536837184"/>
      </c:scatterChart>
      <c:catAx>
        <c:axId val="-53683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3682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368257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36835552"/>
        <c:crosses val="autoZero"/>
        <c:crossBetween val="between"/>
      </c:valAx>
      <c:valAx>
        <c:axId val="-536824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36837184"/>
        <c:crosses val="max"/>
        <c:crossBetween val="midCat"/>
      </c:valAx>
      <c:valAx>
        <c:axId val="-5368371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368246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8" t="s">
        <v>132</v>
      </c>
      <c r="B1" s="528"/>
    </row>
    <row r="2" spans="1:3" ht="14.4" customHeight="1" thickBot="1" x14ac:dyDescent="0.35">
      <c r="A2" s="374" t="s">
        <v>323</v>
      </c>
      <c r="B2" s="50"/>
    </row>
    <row r="3" spans="1:3" ht="14.4" customHeight="1" thickBot="1" x14ac:dyDescent="0.35">
      <c r="A3" s="524" t="s">
        <v>182</v>
      </c>
      <c r="B3" s="52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6" t="s">
        <v>133</v>
      </c>
      <c r="B10" s="52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9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1679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1978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9" t="s">
        <v>1979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1994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3099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7" t="s">
        <v>134</v>
      </c>
      <c r="B25" s="52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3104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3112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3178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3179</v>
      </c>
      <c r="C29" s="51" t="s">
        <v>306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3846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3978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4605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1679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201</v>
      </c>
      <c r="G3" s="47">
        <f>SUBTOTAL(9,G6:G1048576)</f>
        <v>12904.467683918279</v>
      </c>
      <c r="H3" s="48">
        <f>IF(M3=0,0,G3/M3)</f>
        <v>2.2310844921671392E-2</v>
      </c>
      <c r="I3" s="47">
        <f>SUBTOTAL(9,I6:I1048576)</f>
        <v>2275</v>
      </c>
      <c r="J3" s="47">
        <f>SUBTOTAL(9,J6:J1048576)</f>
        <v>565489.92881801201</v>
      </c>
      <c r="K3" s="48">
        <f>IF(M3=0,0,J3/M3)</f>
        <v>0.97768915507832876</v>
      </c>
      <c r="L3" s="47">
        <f>SUBTOTAL(9,L6:L1048576)</f>
        <v>2476</v>
      </c>
      <c r="M3" s="49">
        <f>SUBTOTAL(9,M6:M1048576)</f>
        <v>578394.3965019302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742" t="s">
        <v>162</v>
      </c>
      <c r="B5" s="760" t="s">
        <v>163</v>
      </c>
      <c r="C5" s="760" t="s">
        <v>90</v>
      </c>
      <c r="D5" s="760" t="s">
        <v>164</v>
      </c>
      <c r="E5" s="760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721" t="s">
        <v>569</v>
      </c>
      <c r="B6" s="722" t="s">
        <v>1373</v>
      </c>
      <c r="C6" s="722" t="s">
        <v>1374</v>
      </c>
      <c r="D6" s="722" t="s">
        <v>620</v>
      </c>
      <c r="E6" s="722" t="s">
        <v>1375</v>
      </c>
      <c r="F6" s="726"/>
      <c r="G6" s="726"/>
      <c r="H6" s="746">
        <v>0</v>
      </c>
      <c r="I6" s="726">
        <v>14</v>
      </c>
      <c r="J6" s="726">
        <v>943.67</v>
      </c>
      <c r="K6" s="746">
        <v>1</v>
      </c>
      <c r="L6" s="726">
        <v>14</v>
      </c>
      <c r="M6" s="727">
        <v>943.67</v>
      </c>
    </row>
    <row r="7" spans="1:13" ht="14.4" customHeight="1" x14ac:dyDescent="0.3">
      <c r="A7" s="728" t="s">
        <v>569</v>
      </c>
      <c r="B7" s="729" t="s">
        <v>1373</v>
      </c>
      <c r="C7" s="729" t="s">
        <v>1376</v>
      </c>
      <c r="D7" s="729" t="s">
        <v>1377</v>
      </c>
      <c r="E7" s="729" t="s">
        <v>1378</v>
      </c>
      <c r="F7" s="733"/>
      <c r="G7" s="733"/>
      <c r="H7" s="747">
        <v>0</v>
      </c>
      <c r="I7" s="733">
        <v>6</v>
      </c>
      <c r="J7" s="733">
        <v>462.90000000000003</v>
      </c>
      <c r="K7" s="747">
        <v>1</v>
      </c>
      <c r="L7" s="733">
        <v>6</v>
      </c>
      <c r="M7" s="734">
        <v>462.90000000000003</v>
      </c>
    </row>
    <row r="8" spans="1:13" ht="14.4" customHeight="1" x14ac:dyDescent="0.3">
      <c r="A8" s="728" t="s">
        <v>569</v>
      </c>
      <c r="B8" s="729" t="s">
        <v>1379</v>
      </c>
      <c r="C8" s="729" t="s">
        <v>1380</v>
      </c>
      <c r="D8" s="729" t="s">
        <v>1381</v>
      </c>
      <c r="E8" s="729" t="s">
        <v>1382</v>
      </c>
      <c r="F8" s="733"/>
      <c r="G8" s="733"/>
      <c r="H8" s="747">
        <v>0</v>
      </c>
      <c r="I8" s="733">
        <v>10</v>
      </c>
      <c r="J8" s="733">
        <v>576.99941424887834</v>
      </c>
      <c r="K8" s="747">
        <v>1</v>
      </c>
      <c r="L8" s="733">
        <v>10</v>
      </c>
      <c r="M8" s="734">
        <v>576.99941424887834</v>
      </c>
    </row>
    <row r="9" spans="1:13" ht="14.4" customHeight="1" x14ac:dyDescent="0.3">
      <c r="A9" s="728" t="s">
        <v>569</v>
      </c>
      <c r="B9" s="729" t="s">
        <v>1383</v>
      </c>
      <c r="C9" s="729" t="s">
        <v>1384</v>
      </c>
      <c r="D9" s="729" t="s">
        <v>644</v>
      </c>
      <c r="E9" s="729" t="s">
        <v>1385</v>
      </c>
      <c r="F9" s="733"/>
      <c r="G9" s="733"/>
      <c r="H9" s="747">
        <v>0</v>
      </c>
      <c r="I9" s="733">
        <v>5</v>
      </c>
      <c r="J9" s="733">
        <v>16500</v>
      </c>
      <c r="K9" s="747">
        <v>1</v>
      </c>
      <c r="L9" s="733">
        <v>5</v>
      </c>
      <c r="M9" s="734">
        <v>16500</v>
      </c>
    </row>
    <row r="10" spans="1:13" ht="14.4" customHeight="1" x14ac:dyDescent="0.3">
      <c r="A10" s="728" t="s">
        <v>569</v>
      </c>
      <c r="B10" s="729" t="s">
        <v>1383</v>
      </c>
      <c r="C10" s="729" t="s">
        <v>1386</v>
      </c>
      <c r="D10" s="729" t="s">
        <v>646</v>
      </c>
      <c r="E10" s="729" t="s">
        <v>1387</v>
      </c>
      <c r="F10" s="733"/>
      <c r="G10" s="733"/>
      <c r="H10" s="747">
        <v>0</v>
      </c>
      <c r="I10" s="733">
        <v>7</v>
      </c>
      <c r="J10" s="733">
        <v>2110.29</v>
      </c>
      <c r="K10" s="747">
        <v>1</v>
      </c>
      <c r="L10" s="733">
        <v>7</v>
      </c>
      <c r="M10" s="734">
        <v>2110.29</v>
      </c>
    </row>
    <row r="11" spans="1:13" ht="14.4" customHeight="1" x14ac:dyDescent="0.3">
      <c r="A11" s="728" t="s">
        <v>569</v>
      </c>
      <c r="B11" s="729" t="s">
        <v>1388</v>
      </c>
      <c r="C11" s="729" t="s">
        <v>1389</v>
      </c>
      <c r="D11" s="729" t="s">
        <v>1390</v>
      </c>
      <c r="E11" s="729" t="s">
        <v>1391</v>
      </c>
      <c r="F11" s="733"/>
      <c r="G11" s="733"/>
      <c r="H11" s="747">
        <v>0</v>
      </c>
      <c r="I11" s="733">
        <v>1</v>
      </c>
      <c r="J11" s="733">
        <v>116.83999999999992</v>
      </c>
      <c r="K11" s="747">
        <v>1</v>
      </c>
      <c r="L11" s="733">
        <v>1</v>
      </c>
      <c r="M11" s="734">
        <v>116.83999999999992</v>
      </c>
    </row>
    <row r="12" spans="1:13" ht="14.4" customHeight="1" x14ac:dyDescent="0.3">
      <c r="A12" s="728" t="s">
        <v>569</v>
      </c>
      <c r="B12" s="729" t="s">
        <v>1392</v>
      </c>
      <c r="C12" s="729" t="s">
        <v>1393</v>
      </c>
      <c r="D12" s="729" t="s">
        <v>680</v>
      </c>
      <c r="E12" s="729" t="s">
        <v>1394</v>
      </c>
      <c r="F12" s="733"/>
      <c r="G12" s="733"/>
      <c r="H12" s="747">
        <v>0</v>
      </c>
      <c r="I12" s="733">
        <v>1</v>
      </c>
      <c r="J12" s="733">
        <v>21.67</v>
      </c>
      <c r="K12" s="747">
        <v>1</v>
      </c>
      <c r="L12" s="733">
        <v>1</v>
      </c>
      <c r="M12" s="734">
        <v>21.67</v>
      </c>
    </row>
    <row r="13" spans="1:13" ht="14.4" customHeight="1" x14ac:dyDescent="0.3">
      <c r="A13" s="728" t="s">
        <v>569</v>
      </c>
      <c r="B13" s="729" t="s">
        <v>1395</v>
      </c>
      <c r="C13" s="729" t="s">
        <v>1396</v>
      </c>
      <c r="D13" s="729" t="s">
        <v>1397</v>
      </c>
      <c r="E13" s="729" t="s">
        <v>1398</v>
      </c>
      <c r="F13" s="733"/>
      <c r="G13" s="733"/>
      <c r="H13" s="747">
        <v>0</v>
      </c>
      <c r="I13" s="733">
        <v>2</v>
      </c>
      <c r="J13" s="733">
        <v>88.240000000000009</v>
      </c>
      <c r="K13" s="747">
        <v>1</v>
      </c>
      <c r="L13" s="733">
        <v>2</v>
      </c>
      <c r="M13" s="734">
        <v>88.240000000000009</v>
      </c>
    </row>
    <row r="14" spans="1:13" ht="14.4" customHeight="1" x14ac:dyDescent="0.3">
      <c r="A14" s="728" t="s">
        <v>569</v>
      </c>
      <c r="B14" s="729" t="s">
        <v>1399</v>
      </c>
      <c r="C14" s="729" t="s">
        <v>1400</v>
      </c>
      <c r="D14" s="729" t="s">
        <v>723</v>
      </c>
      <c r="E14" s="729" t="s">
        <v>1401</v>
      </c>
      <c r="F14" s="733"/>
      <c r="G14" s="733"/>
      <c r="H14" s="747">
        <v>0</v>
      </c>
      <c r="I14" s="733">
        <v>15</v>
      </c>
      <c r="J14" s="733">
        <v>521.25</v>
      </c>
      <c r="K14" s="747">
        <v>1</v>
      </c>
      <c r="L14" s="733">
        <v>15</v>
      </c>
      <c r="M14" s="734">
        <v>521.25</v>
      </c>
    </row>
    <row r="15" spans="1:13" ht="14.4" customHeight="1" x14ac:dyDescent="0.3">
      <c r="A15" s="728" t="s">
        <v>569</v>
      </c>
      <c r="B15" s="729" t="s">
        <v>1402</v>
      </c>
      <c r="C15" s="729" t="s">
        <v>1403</v>
      </c>
      <c r="D15" s="729" t="s">
        <v>952</v>
      </c>
      <c r="E15" s="729" t="s">
        <v>1404</v>
      </c>
      <c r="F15" s="733"/>
      <c r="G15" s="733"/>
      <c r="H15" s="747">
        <v>0</v>
      </c>
      <c r="I15" s="733">
        <v>2</v>
      </c>
      <c r="J15" s="733">
        <v>229.86000000000004</v>
      </c>
      <c r="K15" s="747">
        <v>1</v>
      </c>
      <c r="L15" s="733">
        <v>2</v>
      </c>
      <c r="M15" s="734">
        <v>229.86000000000004</v>
      </c>
    </row>
    <row r="16" spans="1:13" ht="14.4" customHeight="1" x14ac:dyDescent="0.3">
      <c r="A16" s="728" t="s">
        <v>569</v>
      </c>
      <c r="B16" s="729" t="s">
        <v>1405</v>
      </c>
      <c r="C16" s="729" t="s">
        <v>1406</v>
      </c>
      <c r="D16" s="729" t="s">
        <v>1407</v>
      </c>
      <c r="E16" s="729" t="s">
        <v>1408</v>
      </c>
      <c r="F16" s="733"/>
      <c r="G16" s="733"/>
      <c r="H16" s="747">
        <v>0</v>
      </c>
      <c r="I16" s="733">
        <v>1</v>
      </c>
      <c r="J16" s="733">
        <v>462</v>
      </c>
      <c r="K16" s="747">
        <v>1</v>
      </c>
      <c r="L16" s="733">
        <v>1</v>
      </c>
      <c r="M16" s="734">
        <v>462</v>
      </c>
    </row>
    <row r="17" spans="1:13" ht="14.4" customHeight="1" x14ac:dyDescent="0.3">
      <c r="A17" s="728" t="s">
        <v>569</v>
      </c>
      <c r="B17" s="729" t="s">
        <v>1409</v>
      </c>
      <c r="C17" s="729" t="s">
        <v>1410</v>
      </c>
      <c r="D17" s="729" t="s">
        <v>1411</v>
      </c>
      <c r="E17" s="729" t="s">
        <v>1412</v>
      </c>
      <c r="F17" s="733">
        <v>2</v>
      </c>
      <c r="G17" s="733">
        <v>127.51999999999998</v>
      </c>
      <c r="H17" s="747">
        <v>1</v>
      </c>
      <c r="I17" s="733"/>
      <c r="J17" s="733"/>
      <c r="K17" s="747">
        <v>0</v>
      </c>
      <c r="L17" s="733">
        <v>2</v>
      </c>
      <c r="M17" s="734">
        <v>127.51999999999998</v>
      </c>
    </row>
    <row r="18" spans="1:13" ht="14.4" customHeight="1" x14ac:dyDescent="0.3">
      <c r="A18" s="728" t="s">
        <v>569</v>
      </c>
      <c r="B18" s="729" t="s">
        <v>1413</v>
      </c>
      <c r="C18" s="729" t="s">
        <v>1414</v>
      </c>
      <c r="D18" s="729" t="s">
        <v>1415</v>
      </c>
      <c r="E18" s="729" t="s">
        <v>1416</v>
      </c>
      <c r="F18" s="733"/>
      <c r="G18" s="733"/>
      <c r="H18" s="747">
        <v>0</v>
      </c>
      <c r="I18" s="733">
        <v>3.1999999999999997</v>
      </c>
      <c r="J18" s="733">
        <v>844.25</v>
      </c>
      <c r="K18" s="747">
        <v>1</v>
      </c>
      <c r="L18" s="733">
        <v>3.1999999999999997</v>
      </c>
      <c r="M18" s="734">
        <v>844.25</v>
      </c>
    </row>
    <row r="19" spans="1:13" ht="14.4" customHeight="1" x14ac:dyDescent="0.3">
      <c r="A19" s="728" t="s">
        <v>569</v>
      </c>
      <c r="B19" s="729" t="s">
        <v>1417</v>
      </c>
      <c r="C19" s="729" t="s">
        <v>1418</v>
      </c>
      <c r="D19" s="729" t="s">
        <v>1419</v>
      </c>
      <c r="E19" s="729" t="s">
        <v>1420</v>
      </c>
      <c r="F19" s="733"/>
      <c r="G19" s="733"/>
      <c r="H19" s="747">
        <v>0</v>
      </c>
      <c r="I19" s="733">
        <v>1</v>
      </c>
      <c r="J19" s="733">
        <v>285.24</v>
      </c>
      <c r="K19" s="747">
        <v>1</v>
      </c>
      <c r="L19" s="733">
        <v>1</v>
      </c>
      <c r="M19" s="734">
        <v>285.24</v>
      </c>
    </row>
    <row r="20" spans="1:13" ht="14.4" customHeight="1" x14ac:dyDescent="0.3">
      <c r="A20" s="728" t="s">
        <v>569</v>
      </c>
      <c r="B20" s="729" t="s">
        <v>1421</v>
      </c>
      <c r="C20" s="729" t="s">
        <v>1422</v>
      </c>
      <c r="D20" s="729" t="s">
        <v>602</v>
      </c>
      <c r="E20" s="729" t="s">
        <v>1423</v>
      </c>
      <c r="F20" s="733"/>
      <c r="G20" s="733"/>
      <c r="H20" s="747">
        <v>0</v>
      </c>
      <c r="I20" s="733">
        <v>5</v>
      </c>
      <c r="J20" s="733">
        <v>293.7</v>
      </c>
      <c r="K20" s="747">
        <v>1</v>
      </c>
      <c r="L20" s="733">
        <v>5</v>
      </c>
      <c r="M20" s="734">
        <v>293.7</v>
      </c>
    </row>
    <row r="21" spans="1:13" ht="14.4" customHeight="1" x14ac:dyDescent="0.3">
      <c r="A21" s="728" t="s">
        <v>569</v>
      </c>
      <c r="B21" s="729" t="s">
        <v>1421</v>
      </c>
      <c r="C21" s="729" t="s">
        <v>1424</v>
      </c>
      <c r="D21" s="729" t="s">
        <v>602</v>
      </c>
      <c r="E21" s="729" t="s">
        <v>1425</v>
      </c>
      <c r="F21" s="733">
        <v>1</v>
      </c>
      <c r="G21" s="733">
        <v>103.31999999999998</v>
      </c>
      <c r="H21" s="747">
        <v>1</v>
      </c>
      <c r="I21" s="733"/>
      <c r="J21" s="733"/>
      <c r="K21" s="747">
        <v>0</v>
      </c>
      <c r="L21" s="733">
        <v>1</v>
      </c>
      <c r="M21" s="734">
        <v>103.31999999999998</v>
      </c>
    </row>
    <row r="22" spans="1:13" ht="14.4" customHeight="1" x14ac:dyDescent="0.3">
      <c r="A22" s="728" t="s">
        <v>569</v>
      </c>
      <c r="B22" s="729" t="s">
        <v>1426</v>
      </c>
      <c r="C22" s="729" t="s">
        <v>1427</v>
      </c>
      <c r="D22" s="729" t="s">
        <v>745</v>
      </c>
      <c r="E22" s="729" t="s">
        <v>1428</v>
      </c>
      <c r="F22" s="733"/>
      <c r="G22" s="733"/>
      <c r="H22" s="747">
        <v>0</v>
      </c>
      <c r="I22" s="733">
        <v>1</v>
      </c>
      <c r="J22" s="733">
        <v>38.970000000000013</v>
      </c>
      <c r="K22" s="747">
        <v>1</v>
      </c>
      <c r="L22" s="733">
        <v>1</v>
      </c>
      <c r="M22" s="734">
        <v>38.970000000000013</v>
      </c>
    </row>
    <row r="23" spans="1:13" ht="14.4" customHeight="1" x14ac:dyDescent="0.3">
      <c r="A23" s="728" t="s">
        <v>569</v>
      </c>
      <c r="B23" s="729" t="s">
        <v>1426</v>
      </c>
      <c r="C23" s="729" t="s">
        <v>1429</v>
      </c>
      <c r="D23" s="729" t="s">
        <v>745</v>
      </c>
      <c r="E23" s="729" t="s">
        <v>1430</v>
      </c>
      <c r="F23" s="733"/>
      <c r="G23" s="733"/>
      <c r="H23" s="747">
        <v>0</v>
      </c>
      <c r="I23" s="733">
        <v>15</v>
      </c>
      <c r="J23" s="733">
        <v>1680.830605908498</v>
      </c>
      <c r="K23" s="747">
        <v>1</v>
      </c>
      <c r="L23" s="733">
        <v>15</v>
      </c>
      <c r="M23" s="734">
        <v>1680.830605908498</v>
      </c>
    </row>
    <row r="24" spans="1:13" ht="14.4" customHeight="1" x14ac:dyDescent="0.3">
      <c r="A24" s="728" t="s">
        <v>569</v>
      </c>
      <c r="B24" s="729" t="s">
        <v>1426</v>
      </c>
      <c r="C24" s="729" t="s">
        <v>1431</v>
      </c>
      <c r="D24" s="729" t="s">
        <v>676</v>
      </c>
      <c r="E24" s="729" t="s">
        <v>1432</v>
      </c>
      <c r="F24" s="733">
        <v>23</v>
      </c>
      <c r="G24" s="733">
        <v>1070.42</v>
      </c>
      <c r="H24" s="747">
        <v>1</v>
      </c>
      <c r="I24" s="733"/>
      <c r="J24" s="733"/>
      <c r="K24" s="747">
        <v>0</v>
      </c>
      <c r="L24" s="733">
        <v>23</v>
      </c>
      <c r="M24" s="734">
        <v>1070.42</v>
      </c>
    </row>
    <row r="25" spans="1:13" ht="14.4" customHeight="1" x14ac:dyDescent="0.3">
      <c r="A25" s="728" t="s">
        <v>569</v>
      </c>
      <c r="B25" s="729" t="s">
        <v>1433</v>
      </c>
      <c r="C25" s="729" t="s">
        <v>1434</v>
      </c>
      <c r="D25" s="729" t="s">
        <v>1435</v>
      </c>
      <c r="E25" s="729" t="s">
        <v>1436</v>
      </c>
      <c r="F25" s="733"/>
      <c r="G25" s="733"/>
      <c r="H25" s="747">
        <v>0</v>
      </c>
      <c r="I25" s="733">
        <v>112</v>
      </c>
      <c r="J25" s="733">
        <v>4600.212098123382</v>
      </c>
      <c r="K25" s="747">
        <v>1</v>
      </c>
      <c r="L25" s="733">
        <v>112</v>
      </c>
      <c r="M25" s="734">
        <v>4600.212098123382</v>
      </c>
    </row>
    <row r="26" spans="1:13" ht="14.4" customHeight="1" x14ac:dyDescent="0.3">
      <c r="A26" s="728" t="s">
        <v>569</v>
      </c>
      <c r="B26" s="729" t="s">
        <v>1433</v>
      </c>
      <c r="C26" s="729" t="s">
        <v>1437</v>
      </c>
      <c r="D26" s="729" t="s">
        <v>1438</v>
      </c>
      <c r="E26" s="729" t="s">
        <v>1439</v>
      </c>
      <c r="F26" s="733"/>
      <c r="G26" s="733"/>
      <c r="H26" s="747">
        <v>0</v>
      </c>
      <c r="I26" s="733">
        <v>13</v>
      </c>
      <c r="J26" s="733">
        <v>720.72107056522054</v>
      </c>
      <c r="K26" s="747">
        <v>1</v>
      </c>
      <c r="L26" s="733">
        <v>13</v>
      </c>
      <c r="M26" s="734">
        <v>720.72107056522054</v>
      </c>
    </row>
    <row r="27" spans="1:13" ht="14.4" customHeight="1" x14ac:dyDescent="0.3">
      <c r="A27" s="728" t="s">
        <v>569</v>
      </c>
      <c r="B27" s="729" t="s">
        <v>1433</v>
      </c>
      <c r="C27" s="729" t="s">
        <v>1440</v>
      </c>
      <c r="D27" s="729" t="s">
        <v>1438</v>
      </c>
      <c r="E27" s="729" t="s">
        <v>1441</v>
      </c>
      <c r="F27" s="733"/>
      <c r="G27" s="733"/>
      <c r="H27" s="747">
        <v>0</v>
      </c>
      <c r="I27" s="733">
        <v>54</v>
      </c>
      <c r="J27" s="733">
        <v>2952.96</v>
      </c>
      <c r="K27" s="747">
        <v>1</v>
      </c>
      <c r="L27" s="733">
        <v>54</v>
      </c>
      <c r="M27" s="734">
        <v>2952.96</v>
      </c>
    </row>
    <row r="28" spans="1:13" ht="14.4" customHeight="1" x14ac:dyDescent="0.3">
      <c r="A28" s="728" t="s">
        <v>569</v>
      </c>
      <c r="B28" s="729" t="s">
        <v>1442</v>
      </c>
      <c r="C28" s="729" t="s">
        <v>1443</v>
      </c>
      <c r="D28" s="729" t="s">
        <v>1444</v>
      </c>
      <c r="E28" s="729" t="s">
        <v>1445</v>
      </c>
      <c r="F28" s="733"/>
      <c r="G28" s="733"/>
      <c r="H28" s="747">
        <v>0</v>
      </c>
      <c r="I28" s="733">
        <v>2</v>
      </c>
      <c r="J28" s="733">
        <v>59.539999999999985</v>
      </c>
      <c r="K28" s="747">
        <v>1</v>
      </c>
      <c r="L28" s="733">
        <v>2</v>
      </c>
      <c r="M28" s="734">
        <v>59.539999999999985</v>
      </c>
    </row>
    <row r="29" spans="1:13" ht="14.4" customHeight="1" x14ac:dyDescent="0.3">
      <c r="A29" s="728" t="s">
        <v>569</v>
      </c>
      <c r="B29" s="729" t="s">
        <v>1446</v>
      </c>
      <c r="C29" s="729" t="s">
        <v>1447</v>
      </c>
      <c r="D29" s="729" t="s">
        <v>614</v>
      </c>
      <c r="E29" s="729" t="s">
        <v>1448</v>
      </c>
      <c r="F29" s="733"/>
      <c r="G29" s="733"/>
      <c r="H29" s="747">
        <v>0</v>
      </c>
      <c r="I29" s="733">
        <v>3</v>
      </c>
      <c r="J29" s="733">
        <v>271.13999999999993</v>
      </c>
      <c r="K29" s="747">
        <v>1</v>
      </c>
      <c r="L29" s="733">
        <v>3</v>
      </c>
      <c r="M29" s="734">
        <v>271.13999999999993</v>
      </c>
    </row>
    <row r="30" spans="1:13" ht="14.4" customHeight="1" x14ac:dyDescent="0.3">
      <c r="A30" s="728" t="s">
        <v>569</v>
      </c>
      <c r="B30" s="729" t="s">
        <v>1449</v>
      </c>
      <c r="C30" s="729" t="s">
        <v>1450</v>
      </c>
      <c r="D30" s="729" t="s">
        <v>750</v>
      </c>
      <c r="E30" s="729" t="s">
        <v>1398</v>
      </c>
      <c r="F30" s="733"/>
      <c r="G30" s="733"/>
      <c r="H30" s="747">
        <v>0</v>
      </c>
      <c r="I30" s="733">
        <v>1</v>
      </c>
      <c r="J30" s="733">
        <v>30.219999999999992</v>
      </c>
      <c r="K30" s="747">
        <v>1</v>
      </c>
      <c r="L30" s="733">
        <v>1</v>
      </c>
      <c r="M30" s="734">
        <v>30.219999999999992</v>
      </c>
    </row>
    <row r="31" spans="1:13" ht="14.4" customHeight="1" x14ac:dyDescent="0.3">
      <c r="A31" s="728" t="s">
        <v>574</v>
      </c>
      <c r="B31" s="729" t="s">
        <v>1451</v>
      </c>
      <c r="C31" s="729" t="s">
        <v>1452</v>
      </c>
      <c r="D31" s="729" t="s">
        <v>804</v>
      </c>
      <c r="E31" s="729" t="s">
        <v>1453</v>
      </c>
      <c r="F31" s="733"/>
      <c r="G31" s="733"/>
      <c r="H31" s="747">
        <v>0</v>
      </c>
      <c r="I31" s="733">
        <v>1</v>
      </c>
      <c r="J31" s="733">
        <v>66.729928564801639</v>
      </c>
      <c r="K31" s="747">
        <v>1</v>
      </c>
      <c r="L31" s="733">
        <v>1</v>
      </c>
      <c r="M31" s="734">
        <v>66.729928564801639</v>
      </c>
    </row>
    <row r="32" spans="1:13" ht="14.4" customHeight="1" x14ac:dyDescent="0.3">
      <c r="A32" s="728" t="s">
        <v>574</v>
      </c>
      <c r="B32" s="729" t="s">
        <v>1454</v>
      </c>
      <c r="C32" s="729" t="s">
        <v>1455</v>
      </c>
      <c r="D32" s="729" t="s">
        <v>881</v>
      </c>
      <c r="E32" s="729" t="s">
        <v>1456</v>
      </c>
      <c r="F32" s="733"/>
      <c r="G32" s="733"/>
      <c r="H32" s="747">
        <v>0</v>
      </c>
      <c r="I32" s="733">
        <v>2</v>
      </c>
      <c r="J32" s="733">
        <v>208.99999999999994</v>
      </c>
      <c r="K32" s="747">
        <v>1</v>
      </c>
      <c r="L32" s="733">
        <v>2</v>
      </c>
      <c r="M32" s="734">
        <v>208.99999999999994</v>
      </c>
    </row>
    <row r="33" spans="1:13" ht="14.4" customHeight="1" x14ac:dyDescent="0.3">
      <c r="A33" s="728" t="s">
        <v>574</v>
      </c>
      <c r="B33" s="729" t="s">
        <v>1457</v>
      </c>
      <c r="C33" s="729" t="s">
        <v>1458</v>
      </c>
      <c r="D33" s="729" t="s">
        <v>894</v>
      </c>
      <c r="E33" s="729" t="s">
        <v>1459</v>
      </c>
      <c r="F33" s="733"/>
      <c r="G33" s="733"/>
      <c r="H33" s="747">
        <v>0</v>
      </c>
      <c r="I33" s="733">
        <v>1</v>
      </c>
      <c r="J33" s="733">
        <v>93.069999999999936</v>
      </c>
      <c r="K33" s="747">
        <v>1</v>
      </c>
      <c r="L33" s="733">
        <v>1</v>
      </c>
      <c r="M33" s="734">
        <v>93.069999999999936</v>
      </c>
    </row>
    <row r="34" spans="1:13" ht="14.4" customHeight="1" x14ac:dyDescent="0.3">
      <c r="A34" s="728" t="s">
        <v>574</v>
      </c>
      <c r="B34" s="729" t="s">
        <v>1383</v>
      </c>
      <c r="C34" s="729" t="s">
        <v>1384</v>
      </c>
      <c r="D34" s="729" t="s">
        <v>644</v>
      </c>
      <c r="E34" s="729" t="s">
        <v>1385</v>
      </c>
      <c r="F34" s="733"/>
      <c r="G34" s="733"/>
      <c r="H34" s="747">
        <v>0</v>
      </c>
      <c r="I34" s="733">
        <v>8</v>
      </c>
      <c r="J34" s="733">
        <v>26400</v>
      </c>
      <c r="K34" s="747">
        <v>1</v>
      </c>
      <c r="L34" s="733">
        <v>8</v>
      </c>
      <c r="M34" s="734">
        <v>26400</v>
      </c>
    </row>
    <row r="35" spans="1:13" ht="14.4" customHeight="1" x14ac:dyDescent="0.3">
      <c r="A35" s="728" t="s">
        <v>574</v>
      </c>
      <c r="B35" s="729" t="s">
        <v>1383</v>
      </c>
      <c r="C35" s="729" t="s">
        <v>1460</v>
      </c>
      <c r="D35" s="729" t="s">
        <v>646</v>
      </c>
      <c r="E35" s="729" t="s">
        <v>1461</v>
      </c>
      <c r="F35" s="733"/>
      <c r="G35" s="733"/>
      <c r="H35" s="747">
        <v>0</v>
      </c>
      <c r="I35" s="733">
        <v>3</v>
      </c>
      <c r="J35" s="733">
        <v>1891.9784295836805</v>
      </c>
      <c r="K35" s="747">
        <v>1</v>
      </c>
      <c r="L35" s="733">
        <v>3</v>
      </c>
      <c r="M35" s="734">
        <v>1891.9784295836805</v>
      </c>
    </row>
    <row r="36" spans="1:13" ht="14.4" customHeight="1" x14ac:dyDescent="0.3">
      <c r="A36" s="728" t="s">
        <v>574</v>
      </c>
      <c r="B36" s="729" t="s">
        <v>1383</v>
      </c>
      <c r="C36" s="729" t="s">
        <v>1462</v>
      </c>
      <c r="D36" s="729" t="s">
        <v>646</v>
      </c>
      <c r="E36" s="729" t="s">
        <v>1463</v>
      </c>
      <c r="F36" s="733"/>
      <c r="G36" s="733"/>
      <c r="H36" s="747">
        <v>0</v>
      </c>
      <c r="I36" s="733">
        <v>15</v>
      </c>
      <c r="J36" s="733">
        <v>6134.245926668862</v>
      </c>
      <c r="K36" s="747">
        <v>1</v>
      </c>
      <c r="L36" s="733">
        <v>15</v>
      </c>
      <c r="M36" s="734">
        <v>6134.245926668862</v>
      </c>
    </row>
    <row r="37" spans="1:13" ht="14.4" customHeight="1" x14ac:dyDescent="0.3">
      <c r="A37" s="728" t="s">
        <v>574</v>
      </c>
      <c r="B37" s="729" t="s">
        <v>1383</v>
      </c>
      <c r="C37" s="729" t="s">
        <v>1464</v>
      </c>
      <c r="D37" s="729" t="s">
        <v>646</v>
      </c>
      <c r="E37" s="729" t="s">
        <v>1465</v>
      </c>
      <c r="F37" s="733"/>
      <c r="G37" s="733"/>
      <c r="H37" s="747">
        <v>0</v>
      </c>
      <c r="I37" s="733">
        <v>1</v>
      </c>
      <c r="J37" s="733">
        <v>721.2</v>
      </c>
      <c r="K37" s="747">
        <v>1</v>
      </c>
      <c r="L37" s="733">
        <v>1</v>
      </c>
      <c r="M37" s="734">
        <v>721.2</v>
      </c>
    </row>
    <row r="38" spans="1:13" ht="14.4" customHeight="1" x14ac:dyDescent="0.3">
      <c r="A38" s="728" t="s">
        <v>574</v>
      </c>
      <c r="B38" s="729" t="s">
        <v>1383</v>
      </c>
      <c r="C38" s="729" t="s">
        <v>1466</v>
      </c>
      <c r="D38" s="729" t="s">
        <v>823</v>
      </c>
      <c r="E38" s="729" t="s">
        <v>1467</v>
      </c>
      <c r="F38" s="733"/>
      <c r="G38" s="733"/>
      <c r="H38" s="747">
        <v>0</v>
      </c>
      <c r="I38" s="733">
        <v>3</v>
      </c>
      <c r="J38" s="733">
        <v>818.58000000000015</v>
      </c>
      <c r="K38" s="747">
        <v>1</v>
      </c>
      <c r="L38" s="733">
        <v>3</v>
      </c>
      <c r="M38" s="734">
        <v>818.58000000000015</v>
      </c>
    </row>
    <row r="39" spans="1:13" ht="14.4" customHeight="1" x14ac:dyDescent="0.3">
      <c r="A39" s="728" t="s">
        <v>574</v>
      </c>
      <c r="B39" s="729" t="s">
        <v>1468</v>
      </c>
      <c r="C39" s="729" t="s">
        <v>1469</v>
      </c>
      <c r="D39" s="729" t="s">
        <v>1470</v>
      </c>
      <c r="E39" s="729" t="s">
        <v>1471</v>
      </c>
      <c r="F39" s="733"/>
      <c r="G39" s="733"/>
      <c r="H39" s="747">
        <v>0</v>
      </c>
      <c r="I39" s="733">
        <v>1</v>
      </c>
      <c r="J39" s="733">
        <v>70.039999999999992</v>
      </c>
      <c r="K39" s="747">
        <v>1</v>
      </c>
      <c r="L39" s="733">
        <v>1</v>
      </c>
      <c r="M39" s="734">
        <v>70.039999999999992</v>
      </c>
    </row>
    <row r="40" spans="1:13" ht="14.4" customHeight="1" x14ac:dyDescent="0.3">
      <c r="A40" s="728" t="s">
        <v>574</v>
      </c>
      <c r="B40" s="729" t="s">
        <v>1468</v>
      </c>
      <c r="C40" s="729" t="s">
        <v>1472</v>
      </c>
      <c r="D40" s="729" t="s">
        <v>1470</v>
      </c>
      <c r="E40" s="729" t="s">
        <v>1473</v>
      </c>
      <c r="F40" s="733"/>
      <c r="G40" s="733"/>
      <c r="H40" s="747">
        <v>0</v>
      </c>
      <c r="I40" s="733">
        <v>1</v>
      </c>
      <c r="J40" s="733">
        <v>140.08999999999995</v>
      </c>
      <c r="K40" s="747">
        <v>1</v>
      </c>
      <c r="L40" s="733">
        <v>1</v>
      </c>
      <c r="M40" s="734">
        <v>140.08999999999995</v>
      </c>
    </row>
    <row r="41" spans="1:13" ht="14.4" customHeight="1" x14ac:dyDescent="0.3">
      <c r="A41" s="728" t="s">
        <v>574</v>
      </c>
      <c r="B41" s="729" t="s">
        <v>1474</v>
      </c>
      <c r="C41" s="729" t="s">
        <v>1475</v>
      </c>
      <c r="D41" s="729" t="s">
        <v>887</v>
      </c>
      <c r="E41" s="729" t="s">
        <v>1398</v>
      </c>
      <c r="F41" s="733"/>
      <c r="G41" s="733"/>
      <c r="H41" s="747">
        <v>0</v>
      </c>
      <c r="I41" s="733">
        <v>1</v>
      </c>
      <c r="J41" s="733">
        <v>39.479999999999976</v>
      </c>
      <c r="K41" s="747">
        <v>1</v>
      </c>
      <c r="L41" s="733">
        <v>1</v>
      </c>
      <c r="M41" s="734">
        <v>39.479999999999976</v>
      </c>
    </row>
    <row r="42" spans="1:13" ht="14.4" customHeight="1" x14ac:dyDescent="0.3">
      <c r="A42" s="728" t="s">
        <v>574</v>
      </c>
      <c r="B42" s="729" t="s">
        <v>1476</v>
      </c>
      <c r="C42" s="729" t="s">
        <v>1477</v>
      </c>
      <c r="D42" s="729" t="s">
        <v>879</v>
      </c>
      <c r="E42" s="729" t="s">
        <v>1478</v>
      </c>
      <c r="F42" s="733"/>
      <c r="G42" s="733"/>
      <c r="H42" s="747">
        <v>0</v>
      </c>
      <c r="I42" s="733">
        <v>1</v>
      </c>
      <c r="J42" s="733">
        <v>86.679999999999993</v>
      </c>
      <c r="K42" s="747">
        <v>1</v>
      </c>
      <c r="L42" s="733">
        <v>1</v>
      </c>
      <c r="M42" s="734">
        <v>86.679999999999993</v>
      </c>
    </row>
    <row r="43" spans="1:13" ht="14.4" customHeight="1" x14ac:dyDescent="0.3">
      <c r="A43" s="728" t="s">
        <v>574</v>
      </c>
      <c r="B43" s="729" t="s">
        <v>1479</v>
      </c>
      <c r="C43" s="729" t="s">
        <v>1480</v>
      </c>
      <c r="D43" s="729" t="s">
        <v>1481</v>
      </c>
      <c r="E43" s="729" t="s">
        <v>1482</v>
      </c>
      <c r="F43" s="733"/>
      <c r="G43" s="733"/>
      <c r="H43" s="747">
        <v>0</v>
      </c>
      <c r="I43" s="733">
        <v>1</v>
      </c>
      <c r="J43" s="733">
        <v>12.059999999999997</v>
      </c>
      <c r="K43" s="747">
        <v>1</v>
      </c>
      <c r="L43" s="733">
        <v>1</v>
      </c>
      <c r="M43" s="734">
        <v>12.059999999999997</v>
      </c>
    </row>
    <row r="44" spans="1:13" ht="14.4" customHeight="1" x14ac:dyDescent="0.3">
      <c r="A44" s="728" t="s">
        <v>574</v>
      </c>
      <c r="B44" s="729" t="s">
        <v>1395</v>
      </c>
      <c r="C44" s="729" t="s">
        <v>1396</v>
      </c>
      <c r="D44" s="729" t="s">
        <v>1397</v>
      </c>
      <c r="E44" s="729" t="s">
        <v>1398</v>
      </c>
      <c r="F44" s="733"/>
      <c r="G44" s="733"/>
      <c r="H44" s="747">
        <v>0</v>
      </c>
      <c r="I44" s="733">
        <v>2</v>
      </c>
      <c r="J44" s="733">
        <v>88.240041843707417</v>
      </c>
      <c r="K44" s="747">
        <v>1</v>
      </c>
      <c r="L44" s="733">
        <v>2</v>
      </c>
      <c r="M44" s="734">
        <v>88.240041843707417</v>
      </c>
    </row>
    <row r="45" spans="1:13" ht="14.4" customHeight="1" x14ac:dyDescent="0.3">
      <c r="A45" s="728" t="s">
        <v>574</v>
      </c>
      <c r="B45" s="729" t="s">
        <v>1483</v>
      </c>
      <c r="C45" s="729" t="s">
        <v>1484</v>
      </c>
      <c r="D45" s="729" t="s">
        <v>1485</v>
      </c>
      <c r="E45" s="729" t="s">
        <v>1486</v>
      </c>
      <c r="F45" s="733"/>
      <c r="G45" s="733"/>
      <c r="H45" s="747">
        <v>0</v>
      </c>
      <c r="I45" s="733">
        <v>1</v>
      </c>
      <c r="J45" s="733">
        <v>107.46000000000002</v>
      </c>
      <c r="K45" s="747">
        <v>1</v>
      </c>
      <c r="L45" s="733">
        <v>1</v>
      </c>
      <c r="M45" s="734">
        <v>107.46000000000002</v>
      </c>
    </row>
    <row r="46" spans="1:13" ht="14.4" customHeight="1" x14ac:dyDescent="0.3">
      <c r="A46" s="728" t="s">
        <v>574</v>
      </c>
      <c r="B46" s="729" t="s">
        <v>1487</v>
      </c>
      <c r="C46" s="729" t="s">
        <v>1488</v>
      </c>
      <c r="D46" s="729" t="s">
        <v>1489</v>
      </c>
      <c r="E46" s="729" t="s">
        <v>1490</v>
      </c>
      <c r="F46" s="733"/>
      <c r="G46" s="733"/>
      <c r="H46" s="747">
        <v>0</v>
      </c>
      <c r="I46" s="733">
        <v>1</v>
      </c>
      <c r="J46" s="733">
        <v>92.839999999999989</v>
      </c>
      <c r="K46" s="747">
        <v>1</v>
      </c>
      <c r="L46" s="733">
        <v>1</v>
      </c>
      <c r="M46" s="734">
        <v>92.839999999999989</v>
      </c>
    </row>
    <row r="47" spans="1:13" ht="14.4" customHeight="1" x14ac:dyDescent="0.3">
      <c r="A47" s="728" t="s">
        <v>574</v>
      </c>
      <c r="B47" s="729" t="s">
        <v>1402</v>
      </c>
      <c r="C47" s="729" t="s">
        <v>1403</v>
      </c>
      <c r="D47" s="729" t="s">
        <v>952</v>
      </c>
      <c r="E47" s="729" t="s">
        <v>1404</v>
      </c>
      <c r="F47" s="733"/>
      <c r="G47" s="733"/>
      <c r="H47" s="747">
        <v>0</v>
      </c>
      <c r="I47" s="733">
        <v>1</v>
      </c>
      <c r="J47" s="733">
        <v>114.93000000000002</v>
      </c>
      <c r="K47" s="747">
        <v>1</v>
      </c>
      <c r="L47" s="733">
        <v>1</v>
      </c>
      <c r="M47" s="734">
        <v>114.93000000000002</v>
      </c>
    </row>
    <row r="48" spans="1:13" ht="14.4" customHeight="1" x14ac:dyDescent="0.3">
      <c r="A48" s="728" t="s">
        <v>574</v>
      </c>
      <c r="B48" s="729" t="s">
        <v>1409</v>
      </c>
      <c r="C48" s="729" t="s">
        <v>1491</v>
      </c>
      <c r="D48" s="729" t="s">
        <v>1411</v>
      </c>
      <c r="E48" s="729" t="s">
        <v>1492</v>
      </c>
      <c r="F48" s="733">
        <v>7</v>
      </c>
      <c r="G48" s="733">
        <v>889.53000000000009</v>
      </c>
      <c r="H48" s="747">
        <v>1</v>
      </c>
      <c r="I48" s="733"/>
      <c r="J48" s="733"/>
      <c r="K48" s="747">
        <v>0</v>
      </c>
      <c r="L48" s="733">
        <v>7</v>
      </c>
      <c r="M48" s="734">
        <v>889.53000000000009</v>
      </c>
    </row>
    <row r="49" spans="1:13" ht="14.4" customHeight="1" x14ac:dyDescent="0.3">
      <c r="A49" s="728" t="s">
        <v>574</v>
      </c>
      <c r="B49" s="729" t="s">
        <v>1493</v>
      </c>
      <c r="C49" s="729" t="s">
        <v>1494</v>
      </c>
      <c r="D49" s="729" t="s">
        <v>1495</v>
      </c>
      <c r="E49" s="729" t="s">
        <v>1496</v>
      </c>
      <c r="F49" s="733">
        <v>16</v>
      </c>
      <c r="G49" s="733">
        <v>425.76</v>
      </c>
      <c r="H49" s="747">
        <v>1</v>
      </c>
      <c r="I49" s="733"/>
      <c r="J49" s="733"/>
      <c r="K49" s="747">
        <v>0</v>
      </c>
      <c r="L49" s="733">
        <v>16</v>
      </c>
      <c r="M49" s="734">
        <v>425.76</v>
      </c>
    </row>
    <row r="50" spans="1:13" ht="14.4" customHeight="1" x14ac:dyDescent="0.3">
      <c r="A50" s="728" t="s">
        <v>574</v>
      </c>
      <c r="B50" s="729" t="s">
        <v>1413</v>
      </c>
      <c r="C50" s="729" t="s">
        <v>1414</v>
      </c>
      <c r="D50" s="729" t="s">
        <v>1415</v>
      </c>
      <c r="E50" s="729" t="s">
        <v>1416</v>
      </c>
      <c r="F50" s="733"/>
      <c r="G50" s="733"/>
      <c r="H50" s="747">
        <v>0</v>
      </c>
      <c r="I50" s="733">
        <v>2.7999999999999945</v>
      </c>
      <c r="J50" s="733">
        <v>738.86999999999853</v>
      </c>
      <c r="K50" s="747">
        <v>1</v>
      </c>
      <c r="L50" s="733">
        <v>2.7999999999999945</v>
      </c>
      <c r="M50" s="734">
        <v>738.86999999999853</v>
      </c>
    </row>
    <row r="51" spans="1:13" ht="14.4" customHeight="1" x14ac:dyDescent="0.3">
      <c r="A51" s="728" t="s">
        <v>574</v>
      </c>
      <c r="B51" s="729" t="s">
        <v>1497</v>
      </c>
      <c r="C51" s="729" t="s">
        <v>1498</v>
      </c>
      <c r="D51" s="729" t="s">
        <v>1499</v>
      </c>
      <c r="E51" s="729" t="s">
        <v>1500</v>
      </c>
      <c r="F51" s="733"/>
      <c r="G51" s="733"/>
      <c r="H51" s="747">
        <v>0</v>
      </c>
      <c r="I51" s="733">
        <v>10</v>
      </c>
      <c r="J51" s="733">
        <v>561</v>
      </c>
      <c r="K51" s="747">
        <v>1</v>
      </c>
      <c r="L51" s="733">
        <v>10</v>
      </c>
      <c r="M51" s="734">
        <v>561</v>
      </c>
    </row>
    <row r="52" spans="1:13" ht="14.4" customHeight="1" x14ac:dyDescent="0.3">
      <c r="A52" s="728" t="s">
        <v>574</v>
      </c>
      <c r="B52" s="729" t="s">
        <v>1501</v>
      </c>
      <c r="C52" s="729" t="s">
        <v>1502</v>
      </c>
      <c r="D52" s="729" t="s">
        <v>1503</v>
      </c>
      <c r="E52" s="729" t="s">
        <v>1504</v>
      </c>
      <c r="F52" s="733"/>
      <c r="G52" s="733"/>
      <c r="H52" s="747">
        <v>0</v>
      </c>
      <c r="I52" s="733">
        <v>33</v>
      </c>
      <c r="J52" s="733">
        <v>969.21</v>
      </c>
      <c r="K52" s="747">
        <v>1</v>
      </c>
      <c r="L52" s="733">
        <v>33</v>
      </c>
      <c r="M52" s="734">
        <v>969.21</v>
      </c>
    </row>
    <row r="53" spans="1:13" ht="14.4" customHeight="1" x14ac:dyDescent="0.3">
      <c r="A53" s="728" t="s">
        <v>574</v>
      </c>
      <c r="B53" s="729" t="s">
        <v>1505</v>
      </c>
      <c r="C53" s="729" t="s">
        <v>1506</v>
      </c>
      <c r="D53" s="729" t="s">
        <v>1507</v>
      </c>
      <c r="E53" s="729" t="s">
        <v>1508</v>
      </c>
      <c r="F53" s="733"/>
      <c r="G53" s="733"/>
      <c r="H53" s="747">
        <v>0</v>
      </c>
      <c r="I53" s="733">
        <v>5</v>
      </c>
      <c r="J53" s="733">
        <v>33249.15</v>
      </c>
      <c r="K53" s="747">
        <v>1</v>
      </c>
      <c r="L53" s="733">
        <v>5</v>
      </c>
      <c r="M53" s="734">
        <v>33249.15</v>
      </c>
    </row>
    <row r="54" spans="1:13" ht="14.4" customHeight="1" x14ac:dyDescent="0.3">
      <c r="A54" s="728" t="s">
        <v>574</v>
      </c>
      <c r="B54" s="729" t="s">
        <v>1509</v>
      </c>
      <c r="C54" s="729" t="s">
        <v>1510</v>
      </c>
      <c r="D54" s="729" t="s">
        <v>883</v>
      </c>
      <c r="E54" s="729" t="s">
        <v>1511</v>
      </c>
      <c r="F54" s="733"/>
      <c r="G54" s="733"/>
      <c r="H54" s="747">
        <v>0</v>
      </c>
      <c r="I54" s="733">
        <v>3</v>
      </c>
      <c r="J54" s="733">
        <v>144.95999999999998</v>
      </c>
      <c r="K54" s="747">
        <v>1</v>
      </c>
      <c r="L54" s="733">
        <v>3</v>
      </c>
      <c r="M54" s="734">
        <v>144.95999999999998</v>
      </c>
    </row>
    <row r="55" spans="1:13" ht="14.4" customHeight="1" x14ac:dyDescent="0.3">
      <c r="A55" s="728" t="s">
        <v>574</v>
      </c>
      <c r="B55" s="729" t="s">
        <v>1512</v>
      </c>
      <c r="C55" s="729" t="s">
        <v>1513</v>
      </c>
      <c r="D55" s="729" t="s">
        <v>784</v>
      </c>
      <c r="E55" s="729" t="s">
        <v>1514</v>
      </c>
      <c r="F55" s="733">
        <v>2</v>
      </c>
      <c r="G55" s="733">
        <v>137.09999999999997</v>
      </c>
      <c r="H55" s="747">
        <v>1</v>
      </c>
      <c r="I55" s="733"/>
      <c r="J55" s="733"/>
      <c r="K55" s="747">
        <v>0</v>
      </c>
      <c r="L55" s="733">
        <v>2</v>
      </c>
      <c r="M55" s="734">
        <v>137.09999999999997</v>
      </c>
    </row>
    <row r="56" spans="1:13" ht="14.4" customHeight="1" x14ac:dyDescent="0.3">
      <c r="A56" s="728" t="s">
        <v>574</v>
      </c>
      <c r="B56" s="729" t="s">
        <v>1512</v>
      </c>
      <c r="C56" s="729" t="s">
        <v>1515</v>
      </c>
      <c r="D56" s="729" t="s">
        <v>868</v>
      </c>
      <c r="E56" s="729" t="s">
        <v>1516</v>
      </c>
      <c r="F56" s="733">
        <v>1</v>
      </c>
      <c r="G56" s="733">
        <v>65.909999999999982</v>
      </c>
      <c r="H56" s="747">
        <v>1</v>
      </c>
      <c r="I56" s="733"/>
      <c r="J56" s="733"/>
      <c r="K56" s="747">
        <v>0</v>
      </c>
      <c r="L56" s="733">
        <v>1</v>
      </c>
      <c r="M56" s="734">
        <v>65.909999999999982</v>
      </c>
    </row>
    <row r="57" spans="1:13" ht="14.4" customHeight="1" x14ac:dyDescent="0.3">
      <c r="A57" s="728" t="s">
        <v>574</v>
      </c>
      <c r="B57" s="729" t="s">
        <v>1426</v>
      </c>
      <c r="C57" s="729" t="s">
        <v>1429</v>
      </c>
      <c r="D57" s="729" t="s">
        <v>745</v>
      </c>
      <c r="E57" s="729" t="s">
        <v>1430</v>
      </c>
      <c r="F57" s="733"/>
      <c r="G57" s="733"/>
      <c r="H57" s="747">
        <v>0</v>
      </c>
      <c r="I57" s="733">
        <v>1</v>
      </c>
      <c r="J57" s="733">
        <v>81.15000000000002</v>
      </c>
      <c r="K57" s="747">
        <v>1</v>
      </c>
      <c r="L57" s="733">
        <v>1</v>
      </c>
      <c r="M57" s="734">
        <v>81.15000000000002</v>
      </c>
    </row>
    <row r="58" spans="1:13" ht="14.4" customHeight="1" x14ac:dyDescent="0.3">
      <c r="A58" s="728" t="s">
        <v>574</v>
      </c>
      <c r="B58" s="729" t="s">
        <v>1426</v>
      </c>
      <c r="C58" s="729" t="s">
        <v>1431</v>
      </c>
      <c r="D58" s="729" t="s">
        <v>676</v>
      </c>
      <c r="E58" s="729" t="s">
        <v>1432</v>
      </c>
      <c r="F58" s="733">
        <v>3</v>
      </c>
      <c r="G58" s="733">
        <v>139.61999999999998</v>
      </c>
      <c r="H58" s="747">
        <v>1</v>
      </c>
      <c r="I58" s="733"/>
      <c r="J58" s="733"/>
      <c r="K58" s="747">
        <v>0</v>
      </c>
      <c r="L58" s="733">
        <v>3</v>
      </c>
      <c r="M58" s="734">
        <v>139.61999999999998</v>
      </c>
    </row>
    <row r="59" spans="1:13" ht="14.4" customHeight="1" x14ac:dyDescent="0.3">
      <c r="A59" s="728" t="s">
        <v>574</v>
      </c>
      <c r="B59" s="729" t="s">
        <v>1433</v>
      </c>
      <c r="C59" s="729" t="s">
        <v>1434</v>
      </c>
      <c r="D59" s="729" t="s">
        <v>1435</v>
      </c>
      <c r="E59" s="729" t="s">
        <v>1436</v>
      </c>
      <c r="F59" s="733"/>
      <c r="G59" s="733"/>
      <c r="H59" s="747">
        <v>0</v>
      </c>
      <c r="I59" s="733">
        <v>109</v>
      </c>
      <c r="J59" s="733">
        <v>4515.5941962467641</v>
      </c>
      <c r="K59" s="747">
        <v>1</v>
      </c>
      <c r="L59" s="733">
        <v>109</v>
      </c>
      <c r="M59" s="734">
        <v>4515.5941962467641</v>
      </c>
    </row>
    <row r="60" spans="1:13" ht="14.4" customHeight="1" x14ac:dyDescent="0.3">
      <c r="A60" s="728" t="s">
        <v>574</v>
      </c>
      <c r="B60" s="729" t="s">
        <v>1433</v>
      </c>
      <c r="C60" s="729" t="s">
        <v>1437</v>
      </c>
      <c r="D60" s="729" t="s">
        <v>1438</v>
      </c>
      <c r="E60" s="729" t="s">
        <v>1439</v>
      </c>
      <c r="F60" s="733"/>
      <c r="G60" s="733"/>
      <c r="H60" s="747">
        <v>0</v>
      </c>
      <c r="I60" s="733">
        <v>5</v>
      </c>
      <c r="J60" s="733">
        <v>271.92</v>
      </c>
      <c r="K60" s="747">
        <v>1</v>
      </c>
      <c r="L60" s="733">
        <v>5</v>
      </c>
      <c r="M60" s="734">
        <v>271.92</v>
      </c>
    </row>
    <row r="61" spans="1:13" ht="14.4" customHeight="1" x14ac:dyDescent="0.3">
      <c r="A61" s="728" t="s">
        <v>574</v>
      </c>
      <c r="B61" s="729" t="s">
        <v>1433</v>
      </c>
      <c r="C61" s="729" t="s">
        <v>1440</v>
      </c>
      <c r="D61" s="729" t="s">
        <v>1438</v>
      </c>
      <c r="E61" s="729" t="s">
        <v>1441</v>
      </c>
      <c r="F61" s="733"/>
      <c r="G61" s="733"/>
      <c r="H61" s="747">
        <v>0</v>
      </c>
      <c r="I61" s="733">
        <v>35</v>
      </c>
      <c r="J61" s="733">
        <v>1915.92</v>
      </c>
      <c r="K61" s="747">
        <v>1</v>
      </c>
      <c r="L61" s="733">
        <v>35</v>
      </c>
      <c r="M61" s="734">
        <v>1915.92</v>
      </c>
    </row>
    <row r="62" spans="1:13" ht="14.4" customHeight="1" x14ac:dyDescent="0.3">
      <c r="A62" s="728" t="s">
        <v>574</v>
      </c>
      <c r="B62" s="729" t="s">
        <v>1517</v>
      </c>
      <c r="C62" s="729" t="s">
        <v>1518</v>
      </c>
      <c r="D62" s="729" t="s">
        <v>1519</v>
      </c>
      <c r="E62" s="729" t="s">
        <v>1520</v>
      </c>
      <c r="F62" s="733"/>
      <c r="G62" s="733"/>
      <c r="H62" s="747">
        <v>0</v>
      </c>
      <c r="I62" s="733">
        <v>1</v>
      </c>
      <c r="J62" s="733">
        <v>135.89000000000004</v>
      </c>
      <c r="K62" s="747">
        <v>1</v>
      </c>
      <c r="L62" s="733">
        <v>1</v>
      </c>
      <c r="M62" s="734">
        <v>135.89000000000004</v>
      </c>
    </row>
    <row r="63" spans="1:13" ht="14.4" customHeight="1" x14ac:dyDescent="0.3">
      <c r="A63" s="728" t="s">
        <v>574</v>
      </c>
      <c r="B63" s="729" t="s">
        <v>1521</v>
      </c>
      <c r="C63" s="729" t="s">
        <v>1522</v>
      </c>
      <c r="D63" s="729" t="s">
        <v>1523</v>
      </c>
      <c r="E63" s="729" t="s">
        <v>1524</v>
      </c>
      <c r="F63" s="733">
        <v>1</v>
      </c>
      <c r="G63" s="733">
        <v>220.95</v>
      </c>
      <c r="H63" s="747">
        <v>1</v>
      </c>
      <c r="I63" s="733"/>
      <c r="J63" s="733"/>
      <c r="K63" s="747">
        <v>0</v>
      </c>
      <c r="L63" s="733">
        <v>1</v>
      </c>
      <c r="M63" s="734">
        <v>220.95</v>
      </c>
    </row>
    <row r="64" spans="1:13" ht="14.4" customHeight="1" x14ac:dyDescent="0.3">
      <c r="A64" s="728" t="s">
        <v>574</v>
      </c>
      <c r="B64" s="729" t="s">
        <v>1525</v>
      </c>
      <c r="C64" s="729" t="s">
        <v>1526</v>
      </c>
      <c r="D64" s="729" t="s">
        <v>1527</v>
      </c>
      <c r="E64" s="729" t="s">
        <v>1528</v>
      </c>
      <c r="F64" s="733"/>
      <c r="G64" s="733"/>
      <c r="H64" s="747">
        <v>0</v>
      </c>
      <c r="I64" s="733">
        <v>1</v>
      </c>
      <c r="J64" s="733">
        <v>253.51000000000022</v>
      </c>
      <c r="K64" s="747">
        <v>1</v>
      </c>
      <c r="L64" s="733">
        <v>1</v>
      </c>
      <c r="M64" s="734">
        <v>253.51000000000022</v>
      </c>
    </row>
    <row r="65" spans="1:13" ht="14.4" customHeight="1" x14ac:dyDescent="0.3">
      <c r="A65" s="728" t="s">
        <v>574</v>
      </c>
      <c r="B65" s="729" t="s">
        <v>1442</v>
      </c>
      <c r="C65" s="729" t="s">
        <v>1443</v>
      </c>
      <c r="D65" s="729" t="s">
        <v>1444</v>
      </c>
      <c r="E65" s="729" t="s">
        <v>1445</v>
      </c>
      <c r="F65" s="733"/>
      <c r="G65" s="733"/>
      <c r="H65" s="747">
        <v>0</v>
      </c>
      <c r="I65" s="733">
        <v>1</v>
      </c>
      <c r="J65" s="733">
        <v>9.1600000000000019</v>
      </c>
      <c r="K65" s="747">
        <v>1</v>
      </c>
      <c r="L65" s="733">
        <v>1</v>
      </c>
      <c r="M65" s="734">
        <v>9.1600000000000019</v>
      </c>
    </row>
    <row r="66" spans="1:13" ht="14.4" customHeight="1" x14ac:dyDescent="0.3">
      <c r="A66" s="728" t="s">
        <v>574</v>
      </c>
      <c r="B66" s="729" t="s">
        <v>1442</v>
      </c>
      <c r="C66" s="729" t="s">
        <v>1529</v>
      </c>
      <c r="D66" s="729" t="s">
        <v>910</v>
      </c>
      <c r="E66" s="729" t="s">
        <v>1530</v>
      </c>
      <c r="F66" s="733">
        <v>1</v>
      </c>
      <c r="G66" s="733">
        <v>106.54000000000003</v>
      </c>
      <c r="H66" s="747">
        <v>1</v>
      </c>
      <c r="I66" s="733"/>
      <c r="J66" s="733"/>
      <c r="K66" s="747">
        <v>0</v>
      </c>
      <c r="L66" s="733">
        <v>1</v>
      </c>
      <c r="M66" s="734">
        <v>106.54000000000003</v>
      </c>
    </row>
    <row r="67" spans="1:13" ht="14.4" customHeight="1" x14ac:dyDescent="0.3">
      <c r="A67" s="728" t="s">
        <v>574</v>
      </c>
      <c r="B67" s="729" t="s">
        <v>1531</v>
      </c>
      <c r="C67" s="729" t="s">
        <v>1532</v>
      </c>
      <c r="D67" s="729" t="s">
        <v>1533</v>
      </c>
      <c r="E67" s="729" t="s">
        <v>1534</v>
      </c>
      <c r="F67" s="733"/>
      <c r="G67" s="733"/>
      <c r="H67" s="747">
        <v>0</v>
      </c>
      <c r="I67" s="733">
        <v>1</v>
      </c>
      <c r="J67" s="733">
        <v>60.430000000000021</v>
      </c>
      <c r="K67" s="747">
        <v>1</v>
      </c>
      <c r="L67" s="733">
        <v>1</v>
      </c>
      <c r="M67" s="734">
        <v>60.430000000000021</v>
      </c>
    </row>
    <row r="68" spans="1:13" ht="14.4" customHeight="1" x14ac:dyDescent="0.3">
      <c r="A68" s="728" t="s">
        <v>574</v>
      </c>
      <c r="B68" s="729" t="s">
        <v>1446</v>
      </c>
      <c r="C68" s="729" t="s">
        <v>1447</v>
      </c>
      <c r="D68" s="729" t="s">
        <v>614</v>
      </c>
      <c r="E68" s="729" t="s">
        <v>1448</v>
      </c>
      <c r="F68" s="733"/>
      <c r="G68" s="733"/>
      <c r="H68" s="747">
        <v>0</v>
      </c>
      <c r="I68" s="733">
        <v>1</v>
      </c>
      <c r="J68" s="733">
        <v>90.379999999999939</v>
      </c>
      <c r="K68" s="747">
        <v>1</v>
      </c>
      <c r="L68" s="733">
        <v>1</v>
      </c>
      <c r="M68" s="734">
        <v>90.379999999999939</v>
      </c>
    </row>
    <row r="69" spans="1:13" ht="14.4" customHeight="1" x14ac:dyDescent="0.3">
      <c r="A69" s="728" t="s">
        <v>574</v>
      </c>
      <c r="B69" s="729" t="s">
        <v>1449</v>
      </c>
      <c r="C69" s="729" t="s">
        <v>1535</v>
      </c>
      <c r="D69" s="729" t="s">
        <v>750</v>
      </c>
      <c r="E69" s="729" t="s">
        <v>1536</v>
      </c>
      <c r="F69" s="733"/>
      <c r="G69" s="733"/>
      <c r="H69" s="747">
        <v>0</v>
      </c>
      <c r="I69" s="733">
        <v>1</v>
      </c>
      <c r="J69" s="733">
        <v>101.08999999999993</v>
      </c>
      <c r="K69" s="747">
        <v>1</v>
      </c>
      <c r="L69" s="733">
        <v>1</v>
      </c>
      <c r="M69" s="734">
        <v>101.08999999999993</v>
      </c>
    </row>
    <row r="70" spans="1:13" ht="14.4" customHeight="1" x14ac:dyDescent="0.3">
      <c r="A70" s="728" t="s">
        <v>577</v>
      </c>
      <c r="B70" s="729" t="s">
        <v>1433</v>
      </c>
      <c r="C70" s="729" t="s">
        <v>1434</v>
      </c>
      <c r="D70" s="729" t="s">
        <v>1435</v>
      </c>
      <c r="E70" s="729" t="s">
        <v>1436</v>
      </c>
      <c r="F70" s="733"/>
      <c r="G70" s="733"/>
      <c r="H70" s="747">
        <v>0</v>
      </c>
      <c r="I70" s="733">
        <v>1</v>
      </c>
      <c r="J70" s="733">
        <v>44.59</v>
      </c>
      <c r="K70" s="747">
        <v>1</v>
      </c>
      <c r="L70" s="733">
        <v>1</v>
      </c>
      <c r="M70" s="734">
        <v>44.59</v>
      </c>
    </row>
    <row r="71" spans="1:13" ht="14.4" customHeight="1" x14ac:dyDescent="0.3">
      <c r="A71" s="728" t="s">
        <v>580</v>
      </c>
      <c r="B71" s="729" t="s">
        <v>1373</v>
      </c>
      <c r="C71" s="729" t="s">
        <v>1374</v>
      </c>
      <c r="D71" s="729" t="s">
        <v>620</v>
      </c>
      <c r="E71" s="729" t="s">
        <v>1375</v>
      </c>
      <c r="F71" s="733"/>
      <c r="G71" s="733"/>
      <c r="H71" s="747">
        <v>0</v>
      </c>
      <c r="I71" s="733">
        <v>910</v>
      </c>
      <c r="J71" s="733">
        <v>61561.905397232367</v>
      </c>
      <c r="K71" s="747">
        <v>1</v>
      </c>
      <c r="L71" s="733">
        <v>910</v>
      </c>
      <c r="M71" s="734">
        <v>61561.905397232367</v>
      </c>
    </row>
    <row r="72" spans="1:13" ht="14.4" customHeight="1" x14ac:dyDescent="0.3">
      <c r="A72" s="728" t="s">
        <v>580</v>
      </c>
      <c r="B72" s="729" t="s">
        <v>1451</v>
      </c>
      <c r="C72" s="729" t="s">
        <v>1452</v>
      </c>
      <c r="D72" s="729" t="s">
        <v>804</v>
      </c>
      <c r="E72" s="729" t="s">
        <v>1453</v>
      </c>
      <c r="F72" s="733"/>
      <c r="G72" s="733"/>
      <c r="H72" s="747">
        <v>0</v>
      </c>
      <c r="I72" s="733">
        <v>1</v>
      </c>
      <c r="J72" s="733">
        <v>66.730000000000047</v>
      </c>
      <c r="K72" s="747">
        <v>1</v>
      </c>
      <c r="L72" s="733">
        <v>1</v>
      </c>
      <c r="M72" s="734">
        <v>66.730000000000047</v>
      </c>
    </row>
    <row r="73" spans="1:13" ht="14.4" customHeight="1" x14ac:dyDescent="0.3">
      <c r="A73" s="728" t="s">
        <v>580</v>
      </c>
      <c r="B73" s="729" t="s">
        <v>1454</v>
      </c>
      <c r="C73" s="729" t="s">
        <v>1455</v>
      </c>
      <c r="D73" s="729" t="s">
        <v>881</v>
      </c>
      <c r="E73" s="729" t="s">
        <v>1456</v>
      </c>
      <c r="F73" s="733"/>
      <c r="G73" s="733"/>
      <c r="H73" s="747">
        <v>0</v>
      </c>
      <c r="I73" s="733">
        <v>7</v>
      </c>
      <c r="J73" s="733">
        <v>731.49982866101959</v>
      </c>
      <c r="K73" s="747">
        <v>1</v>
      </c>
      <c r="L73" s="733">
        <v>7</v>
      </c>
      <c r="M73" s="734">
        <v>731.49982866101959</v>
      </c>
    </row>
    <row r="74" spans="1:13" ht="14.4" customHeight="1" x14ac:dyDescent="0.3">
      <c r="A74" s="728" t="s">
        <v>580</v>
      </c>
      <c r="B74" s="729" t="s">
        <v>1457</v>
      </c>
      <c r="C74" s="729" t="s">
        <v>1458</v>
      </c>
      <c r="D74" s="729" t="s">
        <v>894</v>
      </c>
      <c r="E74" s="729" t="s">
        <v>1459</v>
      </c>
      <c r="F74" s="733"/>
      <c r="G74" s="733"/>
      <c r="H74" s="747">
        <v>0</v>
      </c>
      <c r="I74" s="733">
        <v>1</v>
      </c>
      <c r="J74" s="733">
        <v>93.070000000000007</v>
      </c>
      <c r="K74" s="747">
        <v>1</v>
      </c>
      <c r="L74" s="733">
        <v>1</v>
      </c>
      <c r="M74" s="734">
        <v>93.070000000000007</v>
      </c>
    </row>
    <row r="75" spans="1:13" ht="14.4" customHeight="1" x14ac:dyDescent="0.3">
      <c r="A75" s="728" t="s">
        <v>580</v>
      </c>
      <c r="B75" s="729" t="s">
        <v>1383</v>
      </c>
      <c r="C75" s="729" t="s">
        <v>1384</v>
      </c>
      <c r="D75" s="729" t="s">
        <v>644</v>
      </c>
      <c r="E75" s="729" t="s">
        <v>1385</v>
      </c>
      <c r="F75" s="733"/>
      <c r="G75" s="733"/>
      <c r="H75" s="747">
        <v>0</v>
      </c>
      <c r="I75" s="733">
        <v>10</v>
      </c>
      <c r="J75" s="733">
        <v>33000</v>
      </c>
      <c r="K75" s="747">
        <v>1</v>
      </c>
      <c r="L75" s="733">
        <v>10</v>
      </c>
      <c r="M75" s="734">
        <v>33000</v>
      </c>
    </row>
    <row r="76" spans="1:13" ht="14.4" customHeight="1" x14ac:dyDescent="0.3">
      <c r="A76" s="728" t="s">
        <v>580</v>
      </c>
      <c r="B76" s="729" t="s">
        <v>1383</v>
      </c>
      <c r="C76" s="729" t="s">
        <v>1386</v>
      </c>
      <c r="D76" s="729" t="s">
        <v>646</v>
      </c>
      <c r="E76" s="729" t="s">
        <v>1387</v>
      </c>
      <c r="F76" s="733"/>
      <c r="G76" s="733"/>
      <c r="H76" s="747">
        <v>0</v>
      </c>
      <c r="I76" s="733">
        <v>6</v>
      </c>
      <c r="J76" s="733">
        <v>1808.82</v>
      </c>
      <c r="K76" s="747">
        <v>1</v>
      </c>
      <c r="L76" s="733">
        <v>6</v>
      </c>
      <c r="M76" s="734">
        <v>1808.82</v>
      </c>
    </row>
    <row r="77" spans="1:13" ht="14.4" customHeight="1" x14ac:dyDescent="0.3">
      <c r="A77" s="728" t="s">
        <v>580</v>
      </c>
      <c r="B77" s="729" t="s">
        <v>1383</v>
      </c>
      <c r="C77" s="729" t="s">
        <v>1460</v>
      </c>
      <c r="D77" s="729" t="s">
        <v>646</v>
      </c>
      <c r="E77" s="729" t="s">
        <v>1461</v>
      </c>
      <c r="F77" s="733"/>
      <c r="G77" s="733"/>
      <c r="H77" s="747">
        <v>0</v>
      </c>
      <c r="I77" s="733">
        <v>5</v>
      </c>
      <c r="J77" s="733">
        <v>3153.3</v>
      </c>
      <c r="K77" s="747">
        <v>1</v>
      </c>
      <c r="L77" s="733">
        <v>5</v>
      </c>
      <c r="M77" s="734">
        <v>3153.3</v>
      </c>
    </row>
    <row r="78" spans="1:13" ht="14.4" customHeight="1" x14ac:dyDescent="0.3">
      <c r="A78" s="728" t="s">
        <v>580</v>
      </c>
      <c r="B78" s="729" t="s">
        <v>1383</v>
      </c>
      <c r="C78" s="729" t="s">
        <v>1462</v>
      </c>
      <c r="D78" s="729" t="s">
        <v>646</v>
      </c>
      <c r="E78" s="729" t="s">
        <v>1463</v>
      </c>
      <c r="F78" s="733"/>
      <c r="G78" s="733"/>
      <c r="H78" s="747">
        <v>0</v>
      </c>
      <c r="I78" s="733">
        <v>11</v>
      </c>
      <c r="J78" s="733">
        <v>4498.4469450016459</v>
      </c>
      <c r="K78" s="747">
        <v>1</v>
      </c>
      <c r="L78" s="733">
        <v>11</v>
      </c>
      <c r="M78" s="734">
        <v>4498.4469450016459</v>
      </c>
    </row>
    <row r="79" spans="1:13" ht="14.4" customHeight="1" x14ac:dyDescent="0.3">
      <c r="A79" s="728" t="s">
        <v>580</v>
      </c>
      <c r="B79" s="729" t="s">
        <v>1468</v>
      </c>
      <c r="C79" s="729" t="s">
        <v>1472</v>
      </c>
      <c r="D79" s="729" t="s">
        <v>1470</v>
      </c>
      <c r="E79" s="729" t="s">
        <v>1473</v>
      </c>
      <c r="F79" s="733"/>
      <c r="G79" s="733"/>
      <c r="H79" s="747">
        <v>0</v>
      </c>
      <c r="I79" s="733">
        <v>2</v>
      </c>
      <c r="J79" s="733">
        <v>280.18000000000012</v>
      </c>
      <c r="K79" s="747">
        <v>1</v>
      </c>
      <c r="L79" s="733">
        <v>2</v>
      </c>
      <c r="M79" s="734">
        <v>280.18000000000012</v>
      </c>
    </row>
    <row r="80" spans="1:13" ht="14.4" customHeight="1" x14ac:dyDescent="0.3">
      <c r="A80" s="728" t="s">
        <v>580</v>
      </c>
      <c r="B80" s="729" t="s">
        <v>1537</v>
      </c>
      <c r="C80" s="729" t="s">
        <v>1538</v>
      </c>
      <c r="D80" s="729" t="s">
        <v>1539</v>
      </c>
      <c r="E80" s="729" t="s">
        <v>1540</v>
      </c>
      <c r="F80" s="733"/>
      <c r="G80" s="733"/>
      <c r="H80" s="747">
        <v>0</v>
      </c>
      <c r="I80" s="733">
        <v>1</v>
      </c>
      <c r="J80" s="733">
        <v>352.82999999999976</v>
      </c>
      <c r="K80" s="747">
        <v>1</v>
      </c>
      <c r="L80" s="733">
        <v>1</v>
      </c>
      <c r="M80" s="734">
        <v>352.82999999999976</v>
      </c>
    </row>
    <row r="81" spans="1:13" ht="14.4" customHeight="1" x14ac:dyDescent="0.3">
      <c r="A81" s="728" t="s">
        <v>580</v>
      </c>
      <c r="B81" s="729" t="s">
        <v>1541</v>
      </c>
      <c r="C81" s="729" t="s">
        <v>1542</v>
      </c>
      <c r="D81" s="729" t="s">
        <v>1001</v>
      </c>
      <c r="E81" s="729" t="s">
        <v>1543</v>
      </c>
      <c r="F81" s="733"/>
      <c r="G81" s="733"/>
      <c r="H81" s="747">
        <v>0</v>
      </c>
      <c r="I81" s="733">
        <v>8</v>
      </c>
      <c r="J81" s="733">
        <v>1034.6400000000006</v>
      </c>
      <c r="K81" s="747">
        <v>1</v>
      </c>
      <c r="L81" s="733">
        <v>8</v>
      </c>
      <c r="M81" s="734">
        <v>1034.6400000000006</v>
      </c>
    </row>
    <row r="82" spans="1:13" ht="14.4" customHeight="1" x14ac:dyDescent="0.3">
      <c r="A82" s="728" t="s">
        <v>580</v>
      </c>
      <c r="B82" s="729" t="s">
        <v>1541</v>
      </c>
      <c r="C82" s="729" t="s">
        <v>1544</v>
      </c>
      <c r="D82" s="729" t="s">
        <v>1001</v>
      </c>
      <c r="E82" s="729" t="s">
        <v>1545</v>
      </c>
      <c r="F82" s="733"/>
      <c r="G82" s="733"/>
      <c r="H82" s="747">
        <v>0</v>
      </c>
      <c r="I82" s="733">
        <v>1</v>
      </c>
      <c r="J82" s="733">
        <v>90.380000000000024</v>
      </c>
      <c r="K82" s="747">
        <v>1</v>
      </c>
      <c r="L82" s="733">
        <v>1</v>
      </c>
      <c r="M82" s="734">
        <v>90.380000000000024</v>
      </c>
    </row>
    <row r="83" spans="1:13" ht="14.4" customHeight="1" x14ac:dyDescent="0.3">
      <c r="A83" s="728" t="s">
        <v>580</v>
      </c>
      <c r="B83" s="729" t="s">
        <v>1546</v>
      </c>
      <c r="C83" s="729" t="s">
        <v>1547</v>
      </c>
      <c r="D83" s="729" t="s">
        <v>1548</v>
      </c>
      <c r="E83" s="729" t="s">
        <v>1549</v>
      </c>
      <c r="F83" s="733"/>
      <c r="G83" s="733"/>
      <c r="H83" s="747">
        <v>0</v>
      </c>
      <c r="I83" s="733">
        <v>1</v>
      </c>
      <c r="J83" s="733">
        <v>98.439999999999955</v>
      </c>
      <c r="K83" s="747">
        <v>1</v>
      </c>
      <c r="L83" s="733">
        <v>1</v>
      </c>
      <c r="M83" s="734">
        <v>98.439999999999955</v>
      </c>
    </row>
    <row r="84" spans="1:13" ht="14.4" customHeight="1" x14ac:dyDescent="0.3">
      <c r="A84" s="728" t="s">
        <v>580</v>
      </c>
      <c r="B84" s="729" t="s">
        <v>1550</v>
      </c>
      <c r="C84" s="729" t="s">
        <v>1551</v>
      </c>
      <c r="D84" s="729" t="s">
        <v>1200</v>
      </c>
      <c r="E84" s="729" t="s">
        <v>1552</v>
      </c>
      <c r="F84" s="733"/>
      <c r="G84" s="733"/>
      <c r="H84" s="747">
        <v>0</v>
      </c>
      <c r="I84" s="733">
        <v>1</v>
      </c>
      <c r="J84" s="733">
        <v>63.040000000000013</v>
      </c>
      <c r="K84" s="747">
        <v>1</v>
      </c>
      <c r="L84" s="733">
        <v>1</v>
      </c>
      <c r="M84" s="734">
        <v>63.040000000000013</v>
      </c>
    </row>
    <row r="85" spans="1:13" ht="14.4" customHeight="1" x14ac:dyDescent="0.3">
      <c r="A85" s="728" t="s">
        <v>580</v>
      </c>
      <c r="B85" s="729" t="s">
        <v>1553</v>
      </c>
      <c r="C85" s="729" t="s">
        <v>1554</v>
      </c>
      <c r="D85" s="729" t="s">
        <v>1555</v>
      </c>
      <c r="E85" s="729" t="s">
        <v>1556</v>
      </c>
      <c r="F85" s="733"/>
      <c r="G85" s="733"/>
      <c r="H85" s="747">
        <v>0</v>
      </c>
      <c r="I85" s="733">
        <v>2</v>
      </c>
      <c r="J85" s="733">
        <v>85.16</v>
      </c>
      <c r="K85" s="747">
        <v>1</v>
      </c>
      <c r="L85" s="733">
        <v>2</v>
      </c>
      <c r="M85" s="734">
        <v>85.16</v>
      </c>
    </row>
    <row r="86" spans="1:13" ht="14.4" customHeight="1" x14ac:dyDescent="0.3">
      <c r="A86" s="728" t="s">
        <v>580</v>
      </c>
      <c r="B86" s="729" t="s">
        <v>1474</v>
      </c>
      <c r="C86" s="729" t="s">
        <v>1557</v>
      </c>
      <c r="D86" s="729" t="s">
        <v>1131</v>
      </c>
      <c r="E86" s="729" t="s">
        <v>1478</v>
      </c>
      <c r="F86" s="733"/>
      <c r="G86" s="733"/>
      <c r="H86" s="747">
        <v>0</v>
      </c>
      <c r="I86" s="733">
        <v>1</v>
      </c>
      <c r="J86" s="733">
        <v>36.619999999999997</v>
      </c>
      <c r="K86" s="747">
        <v>1</v>
      </c>
      <c r="L86" s="733">
        <v>1</v>
      </c>
      <c r="M86" s="734">
        <v>36.619999999999997</v>
      </c>
    </row>
    <row r="87" spans="1:13" ht="14.4" customHeight="1" x14ac:dyDescent="0.3">
      <c r="A87" s="728" t="s">
        <v>580</v>
      </c>
      <c r="B87" s="729" t="s">
        <v>1476</v>
      </c>
      <c r="C87" s="729" t="s">
        <v>1558</v>
      </c>
      <c r="D87" s="729" t="s">
        <v>1121</v>
      </c>
      <c r="E87" s="729" t="s">
        <v>1398</v>
      </c>
      <c r="F87" s="733"/>
      <c r="G87" s="733"/>
      <c r="H87" s="747">
        <v>0</v>
      </c>
      <c r="I87" s="733">
        <v>2</v>
      </c>
      <c r="J87" s="733">
        <v>325.58</v>
      </c>
      <c r="K87" s="747">
        <v>1</v>
      </c>
      <c r="L87" s="733">
        <v>2</v>
      </c>
      <c r="M87" s="734">
        <v>325.58</v>
      </c>
    </row>
    <row r="88" spans="1:13" ht="14.4" customHeight="1" x14ac:dyDescent="0.3">
      <c r="A88" s="728" t="s">
        <v>580</v>
      </c>
      <c r="B88" s="729" t="s">
        <v>1479</v>
      </c>
      <c r="C88" s="729" t="s">
        <v>1480</v>
      </c>
      <c r="D88" s="729" t="s">
        <v>1481</v>
      </c>
      <c r="E88" s="729" t="s">
        <v>1482</v>
      </c>
      <c r="F88" s="733"/>
      <c r="G88" s="733"/>
      <c r="H88" s="747">
        <v>0</v>
      </c>
      <c r="I88" s="733">
        <v>4</v>
      </c>
      <c r="J88" s="733">
        <v>48.240000000000023</v>
      </c>
      <c r="K88" s="747">
        <v>1</v>
      </c>
      <c r="L88" s="733">
        <v>4</v>
      </c>
      <c r="M88" s="734">
        <v>48.240000000000023</v>
      </c>
    </row>
    <row r="89" spans="1:13" ht="14.4" customHeight="1" x14ac:dyDescent="0.3">
      <c r="A89" s="728" t="s">
        <v>580</v>
      </c>
      <c r="B89" s="729" t="s">
        <v>1388</v>
      </c>
      <c r="C89" s="729" t="s">
        <v>1559</v>
      </c>
      <c r="D89" s="729" t="s">
        <v>1390</v>
      </c>
      <c r="E89" s="729" t="s">
        <v>1560</v>
      </c>
      <c r="F89" s="733"/>
      <c r="G89" s="733"/>
      <c r="H89" s="747">
        <v>0</v>
      </c>
      <c r="I89" s="733">
        <v>1</v>
      </c>
      <c r="J89" s="733">
        <v>170.84999999999997</v>
      </c>
      <c r="K89" s="747">
        <v>1</v>
      </c>
      <c r="L89" s="733">
        <v>1</v>
      </c>
      <c r="M89" s="734">
        <v>170.84999999999997</v>
      </c>
    </row>
    <row r="90" spans="1:13" ht="14.4" customHeight="1" x14ac:dyDescent="0.3">
      <c r="A90" s="728" t="s">
        <v>580</v>
      </c>
      <c r="B90" s="729" t="s">
        <v>1561</v>
      </c>
      <c r="C90" s="729" t="s">
        <v>1562</v>
      </c>
      <c r="D90" s="729" t="s">
        <v>1563</v>
      </c>
      <c r="E90" s="729" t="s">
        <v>1564</v>
      </c>
      <c r="F90" s="733"/>
      <c r="G90" s="733"/>
      <c r="H90" s="747">
        <v>0</v>
      </c>
      <c r="I90" s="733">
        <v>1</v>
      </c>
      <c r="J90" s="733">
        <v>158.97999999999999</v>
      </c>
      <c r="K90" s="747">
        <v>1</v>
      </c>
      <c r="L90" s="733">
        <v>1</v>
      </c>
      <c r="M90" s="734">
        <v>158.97999999999999</v>
      </c>
    </row>
    <row r="91" spans="1:13" ht="14.4" customHeight="1" x14ac:dyDescent="0.3">
      <c r="A91" s="728" t="s">
        <v>580</v>
      </c>
      <c r="B91" s="729" t="s">
        <v>1399</v>
      </c>
      <c r="C91" s="729" t="s">
        <v>1400</v>
      </c>
      <c r="D91" s="729" t="s">
        <v>723</v>
      </c>
      <c r="E91" s="729" t="s">
        <v>1401</v>
      </c>
      <c r="F91" s="733"/>
      <c r="G91" s="733"/>
      <c r="H91" s="747">
        <v>0</v>
      </c>
      <c r="I91" s="733">
        <v>1</v>
      </c>
      <c r="J91" s="733">
        <v>37.099999999999994</v>
      </c>
      <c r="K91" s="747">
        <v>1</v>
      </c>
      <c r="L91" s="733">
        <v>1</v>
      </c>
      <c r="M91" s="734">
        <v>37.099999999999994</v>
      </c>
    </row>
    <row r="92" spans="1:13" ht="14.4" customHeight="1" x14ac:dyDescent="0.3">
      <c r="A92" s="728" t="s">
        <v>580</v>
      </c>
      <c r="B92" s="729" t="s">
        <v>1399</v>
      </c>
      <c r="C92" s="729" t="s">
        <v>1565</v>
      </c>
      <c r="D92" s="729" t="s">
        <v>723</v>
      </c>
      <c r="E92" s="729" t="s">
        <v>1566</v>
      </c>
      <c r="F92" s="733"/>
      <c r="G92" s="733"/>
      <c r="H92" s="747">
        <v>0</v>
      </c>
      <c r="I92" s="733">
        <v>110</v>
      </c>
      <c r="J92" s="733">
        <v>27597.19</v>
      </c>
      <c r="K92" s="747">
        <v>1</v>
      </c>
      <c r="L92" s="733">
        <v>110</v>
      </c>
      <c r="M92" s="734">
        <v>27597.19</v>
      </c>
    </row>
    <row r="93" spans="1:13" ht="14.4" customHeight="1" x14ac:dyDescent="0.3">
      <c r="A93" s="728" t="s">
        <v>580</v>
      </c>
      <c r="B93" s="729" t="s">
        <v>1487</v>
      </c>
      <c r="C93" s="729" t="s">
        <v>1488</v>
      </c>
      <c r="D93" s="729" t="s">
        <v>1489</v>
      </c>
      <c r="E93" s="729" t="s">
        <v>1490</v>
      </c>
      <c r="F93" s="733"/>
      <c r="G93" s="733"/>
      <c r="H93" s="747">
        <v>0</v>
      </c>
      <c r="I93" s="733">
        <v>1</v>
      </c>
      <c r="J93" s="733">
        <v>92.84</v>
      </c>
      <c r="K93" s="747">
        <v>1</v>
      </c>
      <c r="L93" s="733">
        <v>1</v>
      </c>
      <c r="M93" s="734">
        <v>92.84</v>
      </c>
    </row>
    <row r="94" spans="1:13" ht="14.4" customHeight="1" x14ac:dyDescent="0.3">
      <c r="A94" s="728" t="s">
        <v>580</v>
      </c>
      <c r="B94" s="729" t="s">
        <v>1487</v>
      </c>
      <c r="C94" s="729" t="s">
        <v>1567</v>
      </c>
      <c r="D94" s="729" t="s">
        <v>1489</v>
      </c>
      <c r="E94" s="729" t="s">
        <v>1568</v>
      </c>
      <c r="F94" s="733"/>
      <c r="G94" s="733"/>
      <c r="H94" s="747">
        <v>0</v>
      </c>
      <c r="I94" s="733">
        <v>3</v>
      </c>
      <c r="J94" s="733">
        <v>183.87999999999994</v>
      </c>
      <c r="K94" s="747">
        <v>1</v>
      </c>
      <c r="L94" s="733">
        <v>3</v>
      </c>
      <c r="M94" s="734">
        <v>183.87999999999994</v>
      </c>
    </row>
    <row r="95" spans="1:13" ht="14.4" customHeight="1" x14ac:dyDescent="0.3">
      <c r="A95" s="728" t="s">
        <v>580</v>
      </c>
      <c r="B95" s="729" t="s">
        <v>1569</v>
      </c>
      <c r="C95" s="729" t="s">
        <v>1570</v>
      </c>
      <c r="D95" s="729" t="s">
        <v>1571</v>
      </c>
      <c r="E95" s="729" t="s">
        <v>1572</v>
      </c>
      <c r="F95" s="733"/>
      <c r="G95" s="733"/>
      <c r="H95" s="747">
        <v>0</v>
      </c>
      <c r="I95" s="733">
        <v>8</v>
      </c>
      <c r="J95" s="733">
        <v>99303.600262560329</v>
      </c>
      <c r="K95" s="747">
        <v>1</v>
      </c>
      <c r="L95" s="733">
        <v>8</v>
      </c>
      <c r="M95" s="734">
        <v>99303.600262560329</v>
      </c>
    </row>
    <row r="96" spans="1:13" ht="14.4" customHeight="1" x14ac:dyDescent="0.3">
      <c r="A96" s="728" t="s">
        <v>580</v>
      </c>
      <c r="B96" s="729" t="s">
        <v>1402</v>
      </c>
      <c r="C96" s="729" t="s">
        <v>1573</v>
      </c>
      <c r="D96" s="729" t="s">
        <v>952</v>
      </c>
      <c r="E96" s="729" t="s">
        <v>1574</v>
      </c>
      <c r="F96" s="733"/>
      <c r="G96" s="733"/>
      <c r="H96" s="747">
        <v>0</v>
      </c>
      <c r="I96" s="733">
        <v>3</v>
      </c>
      <c r="J96" s="733">
        <v>502.68</v>
      </c>
      <c r="K96" s="747">
        <v>1</v>
      </c>
      <c r="L96" s="733">
        <v>3</v>
      </c>
      <c r="M96" s="734">
        <v>502.68</v>
      </c>
    </row>
    <row r="97" spans="1:13" ht="14.4" customHeight="1" x14ac:dyDescent="0.3">
      <c r="A97" s="728" t="s">
        <v>580</v>
      </c>
      <c r="B97" s="729" t="s">
        <v>1402</v>
      </c>
      <c r="C97" s="729" t="s">
        <v>1403</v>
      </c>
      <c r="D97" s="729" t="s">
        <v>952</v>
      </c>
      <c r="E97" s="729" t="s">
        <v>1404</v>
      </c>
      <c r="F97" s="733"/>
      <c r="G97" s="733"/>
      <c r="H97" s="747">
        <v>0</v>
      </c>
      <c r="I97" s="733">
        <v>2</v>
      </c>
      <c r="J97" s="733">
        <v>229.86000000000004</v>
      </c>
      <c r="K97" s="747">
        <v>1</v>
      </c>
      <c r="L97" s="733">
        <v>2</v>
      </c>
      <c r="M97" s="734">
        <v>229.86000000000004</v>
      </c>
    </row>
    <row r="98" spans="1:13" ht="14.4" customHeight="1" x14ac:dyDescent="0.3">
      <c r="A98" s="728" t="s">
        <v>580</v>
      </c>
      <c r="B98" s="729" t="s">
        <v>1402</v>
      </c>
      <c r="C98" s="729" t="s">
        <v>1575</v>
      </c>
      <c r="D98" s="729" t="s">
        <v>973</v>
      </c>
      <c r="E98" s="729" t="s">
        <v>1576</v>
      </c>
      <c r="F98" s="733">
        <v>2</v>
      </c>
      <c r="G98" s="733">
        <v>231.44</v>
      </c>
      <c r="H98" s="747">
        <v>1</v>
      </c>
      <c r="I98" s="733"/>
      <c r="J98" s="733"/>
      <c r="K98" s="747">
        <v>0</v>
      </c>
      <c r="L98" s="733">
        <v>2</v>
      </c>
      <c r="M98" s="734">
        <v>231.44</v>
      </c>
    </row>
    <row r="99" spans="1:13" ht="14.4" customHeight="1" x14ac:dyDescent="0.3">
      <c r="A99" s="728" t="s">
        <v>580</v>
      </c>
      <c r="B99" s="729" t="s">
        <v>1405</v>
      </c>
      <c r="C99" s="729" t="s">
        <v>1406</v>
      </c>
      <c r="D99" s="729" t="s">
        <v>1407</v>
      </c>
      <c r="E99" s="729" t="s">
        <v>1408</v>
      </c>
      <c r="F99" s="733"/>
      <c r="G99" s="733"/>
      <c r="H99" s="747">
        <v>0</v>
      </c>
      <c r="I99" s="733">
        <v>7</v>
      </c>
      <c r="J99" s="733">
        <v>3234</v>
      </c>
      <c r="K99" s="747">
        <v>1</v>
      </c>
      <c r="L99" s="733">
        <v>7</v>
      </c>
      <c r="M99" s="734">
        <v>3234</v>
      </c>
    </row>
    <row r="100" spans="1:13" ht="14.4" customHeight="1" x14ac:dyDescent="0.3">
      <c r="A100" s="728" t="s">
        <v>580</v>
      </c>
      <c r="B100" s="729" t="s">
        <v>1493</v>
      </c>
      <c r="C100" s="729" t="s">
        <v>1494</v>
      </c>
      <c r="D100" s="729" t="s">
        <v>1495</v>
      </c>
      <c r="E100" s="729" t="s">
        <v>1496</v>
      </c>
      <c r="F100" s="733">
        <v>100</v>
      </c>
      <c r="G100" s="733">
        <v>2661</v>
      </c>
      <c r="H100" s="747">
        <v>1</v>
      </c>
      <c r="I100" s="733"/>
      <c r="J100" s="733"/>
      <c r="K100" s="747">
        <v>0</v>
      </c>
      <c r="L100" s="733">
        <v>100</v>
      </c>
      <c r="M100" s="734">
        <v>2661</v>
      </c>
    </row>
    <row r="101" spans="1:13" ht="14.4" customHeight="1" x14ac:dyDescent="0.3">
      <c r="A101" s="728" t="s">
        <v>580</v>
      </c>
      <c r="B101" s="729" t="s">
        <v>1493</v>
      </c>
      <c r="C101" s="729" t="s">
        <v>1577</v>
      </c>
      <c r="D101" s="729" t="s">
        <v>1578</v>
      </c>
      <c r="E101" s="729" t="s">
        <v>1579</v>
      </c>
      <c r="F101" s="733">
        <v>8</v>
      </c>
      <c r="G101" s="733">
        <v>2528.2399999999998</v>
      </c>
      <c r="H101" s="747">
        <v>1</v>
      </c>
      <c r="I101" s="733"/>
      <c r="J101" s="733"/>
      <c r="K101" s="747">
        <v>0</v>
      </c>
      <c r="L101" s="733">
        <v>8</v>
      </c>
      <c r="M101" s="734">
        <v>2528.2399999999998</v>
      </c>
    </row>
    <row r="102" spans="1:13" ht="14.4" customHeight="1" x14ac:dyDescent="0.3">
      <c r="A102" s="728" t="s">
        <v>580</v>
      </c>
      <c r="B102" s="729" t="s">
        <v>1580</v>
      </c>
      <c r="C102" s="729" t="s">
        <v>1581</v>
      </c>
      <c r="D102" s="729" t="s">
        <v>1582</v>
      </c>
      <c r="E102" s="729" t="s">
        <v>1583</v>
      </c>
      <c r="F102" s="733"/>
      <c r="G102" s="733"/>
      <c r="H102" s="747">
        <v>0</v>
      </c>
      <c r="I102" s="733">
        <v>10</v>
      </c>
      <c r="J102" s="733">
        <v>9450.4199999999983</v>
      </c>
      <c r="K102" s="747">
        <v>1</v>
      </c>
      <c r="L102" s="733">
        <v>10</v>
      </c>
      <c r="M102" s="734">
        <v>9450.4199999999983</v>
      </c>
    </row>
    <row r="103" spans="1:13" ht="14.4" customHeight="1" x14ac:dyDescent="0.3">
      <c r="A103" s="728" t="s">
        <v>580</v>
      </c>
      <c r="B103" s="729" t="s">
        <v>1584</v>
      </c>
      <c r="C103" s="729" t="s">
        <v>1585</v>
      </c>
      <c r="D103" s="729" t="s">
        <v>610</v>
      </c>
      <c r="E103" s="729" t="s">
        <v>1586</v>
      </c>
      <c r="F103" s="733"/>
      <c r="G103" s="733"/>
      <c r="H103" s="747">
        <v>0</v>
      </c>
      <c r="I103" s="733">
        <v>18</v>
      </c>
      <c r="J103" s="733">
        <v>4198.5599999999995</v>
      </c>
      <c r="K103" s="747">
        <v>1</v>
      </c>
      <c r="L103" s="733">
        <v>18</v>
      </c>
      <c r="M103" s="734">
        <v>4198.5599999999995</v>
      </c>
    </row>
    <row r="104" spans="1:13" ht="14.4" customHeight="1" x14ac:dyDescent="0.3">
      <c r="A104" s="728" t="s">
        <v>580</v>
      </c>
      <c r="B104" s="729" t="s">
        <v>1413</v>
      </c>
      <c r="C104" s="729" t="s">
        <v>1587</v>
      </c>
      <c r="D104" s="729" t="s">
        <v>1415</v>
      </c>
      <c r="E104" s="729" t="s">
        <v>1588</v>
      </c>
      <c r="F104" s="733"/>
      <c r="G104" s="733"/>
      <c r="H104" s="747">
        <v>0</v>
      </c>
      <c r="I104" s="733">
        <v>4</v>
      </c>
      <c r="J104" s="733">
        <v>620.4</v>
      </c>
      <c r="K104" s="747">
        <v>1</v>
      </c>
      <c r="L104" s="733">
        <v>4</v>
      </c>
      <c r="M104" s="734">
        <v>620.4</v>
      </c>
    </row>
    <row r="105" spans="1:13" ht="14.4" customHeight="1" x14ac:dyDescent="0.3">
      <c r="A105" s="728" t="s">
        <v>580</v>
      </c>
      <c r="B105" s="729" t="s">
        <v>1413</v>
      </c>
      <c r="C105" s="729" t="s">
        <v>1414</v>
      </c>
      <c r="D105" s="729" t="s">
        <v>1415</v>
      </c>
      <c r="E105" s="729" t="s">
        <v>1416</v>
      </c>
      <c r="F105" s="733"/>
      <c r="G105" s="733"/>
      <c r="H105" s="747">
        <v>0</v>
      </c>
      <c r="I105" s="733">
        <v>4.9000000000000004</v>
      </c>
      <c r="J105" s="733">
        <v>1293.3799999999999</v>
      </c>
      <c r="K105" s="747">
        <v>1</v>
      </c>
      <c r="L105" s="733">
        <v>4.9000000000000004</v>
      </c>
      <c r="M105" s="734">
        <v>1293.3799999999999</v>
      </c>
    </row>
    <row r="106" spans="1:13" ht="14.4" customHeight="1" x14ac:dyDescent="0.3">
      <c r="A106" s="728" t="s">
        <v>580</v>
      </c>
      <c r="B106" s="729" t="s">
        <v>1589</v>
      </c>
      <c r="C106" s="729" t="s">
        <v>1590</v>
      </c>
      <c r="D106" s="729" t="s">
        <v>1591</v>
      </c>
      <c r="E106" s="729" t="s">
        <v>1592</v>
      </c>
      <c r="F106" s="733"/>
      <c r="G106" s="733"/>
      <c r="H106" s="747">
        <v>0</v>
      </c>
      <c r="I106" s="733">
        <v>2.2999999999999998</v>
      </c>
      <c r="J106" s="733">
        <v>1291.473</v>
      </c>
      <c r="K106" s="747">
        <v>1</v>
      </c>
      <c r="L106" s="733">
        <v>2.2999999999999998</v>
      </c>
      <c r="M106" s="734">
        <v>1291.473</v>
      </c>
    </row>
    <row r="107" spans="1:13" ht="14.4" customHeight="1" x14ac:dyDescent="0.3">
      <c r="A107" s="728" t="s">
        <v>580</v>
      </c>
      <c r="B107" s="729" t="s">
        <v>1497</v>
      </c>
      <c r="C107" s="729" t="s">
        <v>1593</v>
      </c>
      <c r="D107" s="729" t="s">
        <v>1499</v>
      </c>
      <c r="E107" s="729" t="s">
        <v>1594</v>
      </c>
      <c r="F107" s="733"/>
      <c r="G107" s="733"/>
      <c r="H107" s="747">
        <v>0</v>
      </c>
      <c r="I107" s="733">
        <v>10</v>
      </c>
      <c r="J107" s="733">
        <v>359</v>
      </c>
      <c r="K107" s="747">
        <v>1</v>
      </c>
      <c r="L107" s="733">
        <v>10</v>
      </c>
      <c r="M107" s="734">
        <v>359</v>
      </c>
    </row>
    <row r="108" spans="1:13" ht="14.4" customHeight="1" x14ac:dyDescent="0.3">
      <c r="A108" s="728" t="s">
        <v>580</v>
      </c>
      <c r="B108" s="729" t="s">
        <v>1497</v>
      </c>
      <c r="C108" s="729" t="s">
        <v>1498</v>
      </c>
      <c r="D108" s="729" t="s">
        <v>1499</v>
      </c>
      <c r="E108" s="729" t="s">
        <v>1500</v>
      </c>
      <c r="F108" s="733"/>
      <c r="G108" s="733"/>
      <c r="H108" s="747">
        <v>0</v>
      </c>
      <c r="I108" s="733">
        <v>3</v>
      </c>
      <c r="J108" s="733">
        <v>168.3</v>
      </c>
      <c r="K108" s="747">
        <v>1</v>
      </c>
      <c r="L108" s="733">
        <v>3</v>
      </c>
      <c r="M108" s="734">
        <v>168.3</v>
      </c>
    </row>
    <row r="109" spans="1:13" ht="14.4" customHeight="1" x14ac:dyDescent="0.3">
      <c r="A109" s="728" t="s">
        <v>580</v>
      </c>
      <c r="B109" s="729" t="s">
        <v>1501</v>
      </c>
      <c r="C109" s="729" t="s">
        <v>1502</v>
      </c>
      <c r="D109" s="729" t="s">
        <v>1503</v>
      </c>
      <c r="E109" s="729" t="s">
        <v>1504</v>
      </c>
      <c r="F109" s="733"/>
      <c r="G109" s="733"/>
      <c r="H109" s="747">
        <v>0</v>
      </c>
      <c r="I109" s="733">
        <v>130</v>
      </c>
      <c r="J109" s="733">
        <v>3431.32</v>
      </c>
      <c r="K109" s="747">
        <v>1</v>
      </c>
      <c r="L109" s="733">
        <v>130</v>
      </c>
      <c r="M109" s="734">
        <v>3431.32</v>
      </c>
    </row>
    <row r="110" spans="1:13" ht="14.4" customHeight="1" x14ac:dyDescent="0.3">
      <c r="A110" s="728" t="s">
        <v>580</v>
      </c>
      <c r="B110" s="729" t="s">
        <v>1417</v>
      </c>
      <c r="C110" s="729" t="s">
        <v>1595</v>
      </c>
      <c r="D110" s="729" t="s">
        <v>1596</v>
      </c>
      <c r="E110" s="729" t="s">
        <v>1597</v>
      </c>
      <c r="F110" s="733"/>
      <c r="G110" s="733"/>
      <c r="H110" s="747">
        <v>0</v>
      </c>
      <c r="I110" s="733">
        <v>3.8</v>
      </c>
      <c r="J110" s="733">
        <v>597.29999999999995</v>
      </c>
      <c r="K110" s="747">
        <v>1</v>
      </c>
      <c r="L110" s="733">
        <v>3.8</v>
      </c>
      <c r="M110" s="734">
        <v>597.29999999999995</v>
      </c>
    </row>
    <row r="111" spans="1:13" ht="14.4" customHeight="1" x14ac:dyDescent="0.3">
      <c r="A111" s="728" t="s">
        <v>580</v>
      </c>
      <c r="B111" s="729" t="s">
        <v>1417</v>
      </c>
      <c r="C111" s="729" t="s">
        <v>1598</v>
      </c>
      <c r="D111" s="729" t="s">
        <v>1596</v>
      </c>
      <c r="E111" s="729" t="s">
        <v>1599</v>
      </c>
      <c r="F111" s="733"/>
      <c r="G111" s="733"/>
      <c r="H111" s="747">
        <v>0</v>
      </c>
      <c r="I111" s="733">
        <v>6</v>
      </c>
      <c r="J111" s="733">
        <v>1848</v>
      </c>
      <c r="K111" s="747">
        <v>1</v>
      </c>
      <c r="L111" s="733">
        <v>6</v>
      </c>
      <c r="M111" s="734">
        <v>1848</v>
      </c>
    </row>
    <row r="112" spans="1:13" ht="14.4" customHeight="1" x14ac:dyDescent="0.3">
      <c r="A112" s="728" t="s">
        <v>580</v>
      </c>
      <c r="B112" s="729" t="s">
        <v>1421</v>
      </c>
      <c r="C112" s="729" t="s">
        <v>1600</v>
      </c>
      <c r="D112" s="729" t="s">
        <v>602</v>
      </c>
      <c r="E112" s="729" t="s">
        <v>1425</v>
      </c>
      <c r="F112" s="733"/>
      <c r="G112" s="733"/>
      <c r="H112" s="747">
        <v>0</v>
      </c>
      <c r="I112" s="733">
        <v>9</v>
      </c>
      <c r="J112" s="733">
        <v>935.42000000000007</v>
      </c>
      <c r="K112" s="747">
        <v>1</v>
      </c>
      <c r="L112" s="733">
        <v>9</v>
      </c>
      <c r="M112" s="734">
        <v>935.42000000000007</v>
      </c>
    </row>
    <row r="113" spans="1:13" ht="14.4" customHeight="1" x14ac:dyDescent="0.3">
      <c r="A113" s="728" t="s">
        <v>580</v>
      </c>
      <c r="B113" s="729" t="s">
        <v>1421</v>
      </c>
      <c r="C113" s="729" t="s">
        <v>1424</v>
      </c>
      <c r="D113" s="729" t="s">
        <v>602</v>
      </c>
      <c r="E113" s="729" t="s">
        <v>1425</v>
      </c>
      <c r="F113" s="733">
        <v>4</v>
      </c>
      <c r="G113" s="733">
        <v>413.27999999999986</v>
      </c>
      <c r="H113" s="747">
        <v>1</v>
      </c>
      <c r="I113" s="733"/>
      <c r="J113" s="733"/>
      <c r="K113" s="747">
        <v>0</v>
      </c>
      <c r="L113" s="733">
        <v>4</v>
      </c>
      <c r="M113" s="734">
        <v>413.27999999999986</v>
      </c>
    </row>
    <row r="114" spans="1:13" ht="14.4" customHeight="1" x14ac:dyDescent="0.3">
      <c r="A114" s="728" t="s">
        <v>580</v>
      </c>
      <c r="B114" s="729" t="s">
        <v>1512</v>
      </c>
      <c r="C114" s="729" t="s">
        <v>1515</v>
      </c>
      <c r="D114" s="729" t="s">
        <v>868</v>
      </c>
      <c r="E114" s="729" t="s">
        <v>1516</v>
      </c>
      <c r="F114" s="733">
        <v>2</v>
      </c>
      <c r="G114" s="733">
        <v>131.82</v>
      </c>
      <c r="H114" s="747">
        <v>1</v>
      </c>
      <c r="I114" s="733"/>
      <c r="J114" s="733"/>
      <c r="K114" s="747">
        <v>0</v>
      </c>
      <c r="L114" s="733">
        <v>2</v>
      </c>
      <c r="M114" s="734">
        <v>131.82</v>
      </c>
    </row>
    <row r="115" spans="1:13" ht="14.4" customHeight="1" x14ac:dyDescent="0.3">
      <c r="A115" s="728" t="s">
        <v>580</v>
      </c>
      <c r="B115" s="729" t="s">
        <v>1512</v>
      </c>
      <c r="C115" s="729" t="s">
        <v>1601</v>
      </c>
      <c r="D115" s="729" t="s">
        <v>1080</v>
      </c>
      <c r="E115" s="729" t="s">
        <v>1602</v>
      </c>
      <c r="F115" s="733">
        <v>1</v>
      </c>
      <c r="G115" s="733">
        <v>63.049999999999969</v>
      </c>
      <c r="H115" s="747">
        <v>1</v>
      </c>
      <c r="I115" s="733"/>
      <c r="J115" s="733"/>
      <c r="K115" s="747">
        <v>0</v>
      </c>
      <c r="L115" s="733">
        <v>1</v>
      </c>
      <c r="M115" s="734">
        <v>63.049999999999969</v>
      </c>
    </row>
    <row r="116" spans="1:13" ht="14.4" customHeight="1" x14ac:dyDescent="0.3">
      <c r="A116" s="728" t="s">
        <v>580</v>
      </c>
      <c r="B116" s="729" t="s">
        <v>1603</v>
      </c>
      <c r="C116" s="729" t="s">
        <v>1604</v>
      </c>
      <c r="D116" s="729" t="s">
        <v>1164</v>
      </c>
      <c r="E116" s="729" t="s">
        <v>1605</v>
      </c>
      <c r="F116" s="733">
        <v>20</v>
      </c>
      <c r="G116" s="733">
        <v>1362.9976839182793</v>
      </c>
      <c r="H116" s="747">
        <v>1</v>
      </c>
      <c r="I116" s="733"/>
      <c r="J116" s="733"/>
      <c r="K116" s="747">
        <v>0</v>
      </c>
      <c r="L116" s="733">
        <v>20</v>
      </c>
      <c r="M116" s="734">
        <v>1362.9976839182793</v>
      </c>
    </row>
    <row r="117" spans="1:13" ht="14.4" customHeight="1" x14ac:dyDescent="0.3">
      <c r="A117" s="728" t="s">
        <v>580</v>
      </c>
      <c r="B117" s="729" t="s">
        <v>1603</v>
      </c>
      <c r="C117" s="729" t="s">
        <v>1606</v>
      </c>
      <c r="D117" s="729" t="s">
        <v>1607</v>
      </c>
      <c r="E117" s="729" t="s">
        <v>1608</v>
      </c>
      <c r="F117" s="733"/>
      <c r="G117" s="733"/>
      <c r="H117" s="747">
        <v>0</v>
      </c>
      <c r="I117" s="733">
        <v>2</v>
      </c>
      <c r="J117" s="733">
        <v>914.28000000000009</v>
      </c>
      <c r="K117" s="747">
        <v>1</v>
      </c>
      <c r="L117" s="733">
        <v>2</v>
      </c>
      <c r="M117" s="734">
        <v>914.28000000000009</v>
      </c>
    </row>
    <row r="118" spans="1:13" ht="14.4" customHeight="1" x14ac:dyDescent="0.3">
      <c r="A118" s="728" t="s">
        <v>580</v>
      </c>
      <c r="B118" s="729" t="s">
        <v>1603</v>
      </c>
      <c r="C118" s="729" t="s">
        <v>1609</v>
      </c>
      <c r="D118" s="729" t="s">
        <v>1607</v>
      </c>
      <c r="E118" s="729" t="s">
        <v>1579</v>
      </c>
      <c r="F118" s="733"/>
      <c r="G118" s="733"/>
      <c r="H118" s="747">
        <v>0</v>
      </c>
      <c r="I118" s="733">
        <v>2</v>
      </c>
      <c r="J118" s="733">
        <v>1059.6799999999998</v>
      </c>
      <c r="K118" s="747">
        <v>1</v>
      </c>
      <c r="L118" s="733">
        <v>2</v>
      </c>
      <c r="M118" s="734">
        <v>1059.6799999999998</v>
      </c>
    </row>
    <row r="119" spans="1:13" ht="14.4" customHeight="1" x14ac:dyDescent="0.3">
      <c r="A119" s="728" t="s">
        <v>580</v>
      </c>
      <c r="B119" s="729" t="s">
        <v>1610</v>
      </c>
      <c r="C119" s="729" t="s">
        <v>1611</v>
      </c>
      <c r="D119" s="729" t="s">
        <v>1612</v>
      </c>
      <c r="E119" s="729" t="s">
        <v>1613</v>
      </c>
      <c r="F119" s="733"/>
      <c r="G119" s="733"/>
      <c r="H119" s="747">
        <v>0</v>
      </c>
      <c r="I119" s="733">
        <v>86</v>
      </c>
      <c r="J119" s="733">
        <v>58944.4</v>
      </c>
      <c r="K119" s="747">
        <v>1</v>
      </c>
      <c r="L119" s="733">
        <v>86</v>
      </c>
      <c r="M119" s="734">
        <v>58944.4</v>
      </c>
    </row>
    <row r="120" spans="1:13" ht="14.4" customHeight="1" x14ac:dyDescent="0.3">
      <c r="A120" s="728" t="s">
        <v>580</v>
      </c>
      <c r="B120" s="729" t="s">
        <v>1614</v>
      </c>
      <c r="C120" s="729" t="s">
        <v>1615</v>
      </c>
      <c r="D120" s="729" t="s">
        <v>1122</v>
      </c>
      <c r="E120" s="729" t="s">
        <v>1616</v>
      </c>
      <c r="F120" s="733">
        <v>2</v>
      </c>
      <c r="G120" s="733">
        <v>1702.8</v>
      </c>
      <c r="H120" s="747">
        <v>1</v>
      </c>
      <c r="I120" s="733"/>
      <c r="J120" s="733"/>
      <c r="K120" s="747">
        <v>0</v>
      </c>
      <c r="L120" s="733">
        <v>2</v>
      </c>
      <c r="M120" s="734">
        <v>1702.8</v>
      </c>
    </row>
    <row r="121" spans="1:13" ht="14.4" customHeight="1" x14ac:dyDescent="0.3">
      <c r="A121" s="728" t="s">
        <v>580</v>
      </c>
      <c r="B121" s="729" t="s">
        <v>1426</v>
      </c>
      <c r="C121" s="729" t="s">
        <v>1431</v>
      </c>
      <c r="D121" s="729" t="s">
        <v>676</v>
      </c>
      <c r="E121" s="729" t="s">
        <v>1432</v>
      </c>
      <c r="F121" s="733">
        <v>3</v>
      </c>
      <c r="G121" s="733">
        <v>139.61999999999998</v>
      </c>
      <c r="H121" s="747">
        <v>1</v>
      </c>
      <c r="I121" s="733"/>
      <c r="J121" s="733"/>
      <c r="K121" s="747">
        <v>0</v>
      </c>
      <c r="L121" s="733">
        <v>3</v>
      </c>
      <c r="M121" s="734">
        <v>139.61999999999998</v>
      </c>
    </row>
    <row r="122" spans="1:13" ht="14.4" customHeight="1" x14ac:dyDescent="0.3">
      <c r="A122" s="728" t="s">
        <v>580</v>
      </c>
      <c r="B122" s="729" t="s">
        <v>1433</v>
      </c>
      <c r="C122" s="729" t="s">
        <v>1434</v>
      </c>
      <c r="D122" s="729" t="s">
        <v>1435</v>
      </c>
      <c r="E122" s="729" t="s">
        <v>1436</v>
      </c>
      <c r="F122" s="733"/>
      <c r="G122" s="733"/>
      <c r="H122" s="747">
        <v>0</v>
      </c>
      <c r="I122" s="733">
        <v>14</v>
      </c>
      <c r="J122" s="733">
        <v>602.88191763227132</v>
      </c>
      <c r="K122" s="747">
        <v>1</v>
      </c>
      <c r="L122" s="733">
        <v>14</v>
      </c>
      <c r="M122" s="734">
        <v>602.88191763227132</v>
      </c>
    </row>
    <row r="123" spans="1:13" ht="14.4" customHeight="1" x14ac:dyDescent="0.3">
      <c r="A123" s="728" t="s">
        <v>580</v>
      </c>
      <c r="B123" s="729" t="s">
        <v>1433</v>
      </c>
      <c r="C123" s="729" t="s">
        <v>1437</v>
      </c>
      <c r="D123" s="729" t="s">
        <v>1438</v>
      </c>
      <c r="E123" s="729" t="s">
        <v>1439</v>
      </c>
      <c r="F123" s="733"/>
      <c r="G123" s="733"/>
      <c r="H123" s="747">
        <v>0</v>
      </c>
      <c r="I123" s="733">
        <v>35</v>
      </c>
      <c r="J123" s="733">
        <v>1959.6026764130515</v>
      </c>
      <c r="K123" s="747">
        <v>1</v>
      </c>
      <c r="L123" s="733">
        <v>35</v>
      </c>
      <c r="M123" s="734">
        <v>1959.6026764130515</v>
      </c>
    </row>
    <row r="124" spans="1:13" ht="14.4" customHeight="1" x14ac:dyDescent="0.3">
      <c r="A124" s="728" t="s">
        <v>580</v>
      </c>
      <c r="B124" s="729" t="s">
        <v>1433</v>
      </c>
      <c r="C124" s="729" t="s">
        <v>1440</v>
      </c>
      <c r="D124" s="729" t="s">
        <v>1438</v>
      </c>
      <c r="E124" s="729" t="s">
        <v>1441</v>
      </c>
      <c r="F124" s="733"/>
      <c r="G124" s="733"/>
      <c r="H124" s="747">
        <v>0</v>
      </c>
      <c r="I124" s="733">
        <v>7</v>
      </c>
      <c r="J124" s="733">
        <v>398.16000000000008</v>
      </c>
      <c r="K124" s="747">
        <v>1</v>
      </c>
      <c r="L124" s="733">
        <v>7</v>
      </c>
      <c r="M124" s="734">
        <v>398.16000000000008</v>
      </c>
    </row>
    <row r="125" spans="1:13" ht="14.4" customHeight="1" x14ac:dyDescent="0.3">
      <c r="A125" s="728" t="s">
        <v>580</v>
      </c>
      <c r="B125" s="729" t="s">
        <v>1617</v>
      </c>
      <c r="C125" s="729" t="s">
        <v>1618</v>
      </c>
      <c r="D125" s="729" t="s">
        <v>1619</v>
      </c>
      <c r="E125" s="729" t="s">
        <v>1620</v>
      </c>
      <c r="F125" s="733"/>
      <c r="G125" s="733"/>
      <c r="H125" s="747">
        <v>0</v>
      </c>
      <c r="I125" s="733">
        <v>15</v>
      </c>
      <c r="J125" s="733">
        <v>4877.3999999999996</v>
      </c>
      <c r="K125" s="747">
        <v>1</v>
      </c>
      <c r="L125" s="733">
        <v>15</v>
      </c>
      <c r="M125" s="734">
        <v>4877.3999999999996</v>
      </c>
    </row>
    <row r="126" spans="1:13" ht="14.4" customHeight="1" x14ac:dyDescent="0.3">
      <c r="A126" s="728" t="s">
        <v>580</v>
      </c>
      <c r="B126" s="729" t="s">
        <v>1517</v>
      </c>
      <c r="C126" s="729" t="s">
        <v>1621</v>
      </c>
      <c r="D126" s="729" t="s">
        <v>1007</v>
      </c>
      <c r="E126" s="729" t="s">
        <v>1622</v>
      </c>
      <c r="F126" s="733"/>
      <c r="G126" s="733"/>
      <c r="H126" s="747">
        <v>0</v>
      </c>
      <c r="I126" s="733">
        <v>108</v>
      </c>
      <c r="J126" s="733">
        <v>97807.656755383592</v>
      </c>
      <c r="K126" s="747">
        <v>1</v>
      </c>
      <c r="L126" s="733">
        <v>108</v>
      </c>
      <c r="M126" s="734">
        <v>97807.656755383592</v>
      </c>
    </row>
    <row r="127" spans="1:13" ht="14.4" customHeight="1" x14ac:dyDescent="0.3">
      <c r="A127" s="728" t="s">
        <v>580</v>
      </c>
      <c r="B127" s="729" t="s">
        <v>1517</v>
      </c>
      <c r="C127" s="729" t="s">
        <v>1518</v>
      </c>
      <c r="D127" s="729" t="s">
        <v>1519</v>
      </c>
      <c r="E127" s="729" t="s">
        <v>1520</v>
      </c>
      <c r="F127" s="733"/>
      <c r="G127" s="733"/>
      <c r="H127" s="747">
        <v>0</v>
      </c>
      <c r="I127" s="733">
        <v>3</v>
      </c>
      <c r="J127" s="733">
        <v>407.66999999999996</v>
      </c>
      <c r="K127" s="747">
        <v>1</v>
      </c>
      <c r="L127" s="733">
        <v>3</v>
      </c>
      <c r="M127" s="734">
        <v>407.66999999999996</v>
      </c>
    </row>
    <row r="128" spans="1:13" ht="14.4" customHeight="1" x14ac:dyDescent="0.3">
      <c r="A128" s="728" t="s">
        <v>580</v>
      </c>
      <c r="B128" s="729" t="s">
        <v>1521</v>
      </c>
      <c r="C128" s="729" t="s">
        <v>1623</v>
      </c>
      <c r="D128" s="729" t="s">
        <v>1624</v>
      </c>
      <c r="E128" s="729" t="s">
        <v>1524</v>
      </c>
      <c r="F128" s="733"/>
      <c r="G128" s="733"/>
      <c r="H128" s="747">
        <v>0</v>
      </c>
      <c r="I128" s="733">
        <v>1</v>
      </c>
      <c r="J128" s="733">
        <v>220.94999999999993</v>
      </c>
      <c r="K128" s="747">
        <v>1</v>
      </c>
      <c r="L128" s="733">
        <v>1</v>
      </c>
      <c r="M128" s="734">
        <v>220.94999999999993</v>
      </c>
    </row>
    <row r="129" spans="1:13" ht="14.4" customHeight="1" x14ac:dyDescent="0.3">
      <c r="A129" s="728" t="s">
        <v>580</v>
      </c>
      <c r="B129" s="729" t="s">
        <v>1521</v>
      </c>
      <c r="C129" s="729" t="s">
        <v>1625</v>
      </c>
      <c r="D129" s="729" t="s">
        <v>1624</v>
      </c>
      <c r="E129" s="729" t="s">
        <v>1626</v>
      </c>
      <c r="F129" s="733"/>
      <c r="G129" s="733"/>
      <c r="H129" s="747">
        <v>0</v>
      </c>
      <c r="I129" s="733">
        <v>2</v>
      </c>
      <c r="J129" s="733">
        <v>1904.4400000000005</v>
      </c>
      <c r="K129" s="747">
        <v>1</v>
      </c>
      <c r="L129" s="733">
        <v>2</v>
      </c>
      <c r="M129" s="734">
        <v>1904.4400000000005</v>
      </c>
    </row>
    <row r="130" spans="1:13" ht="14.4" customHeight="1" x14ac:dyDescent="0.3">
      <c r="A130" s="728" t="s">
        <v>580</v>
      </c>
      <c r="B130" s="729" t="s">
        <v>1627</v>
      </c>
      <c r="C130" s="729" t="s">
        <v>1628</v>
      </c>
      <c r="D130" s="729" t="s">
        <v>1629</v>
      </c>
      <c r="E130" s="729" t="s">
        <v>1630</v>
      </c>
      <c r="F130" s="733"/>
      <c r="G130" s="733"/>
      <c r="H130" s="747">
        <v>0</v>
      </c>
      <c r="I130" s="733">
        <v>2</v>
      </c>
      <c r="J130" s="733">
        <v>224.09798811362086</v>
      </c>
      <c r="K130" s="747">
        <v>1</v>
      </c>
      <c r="L130" s="733">
        <v>2</v>
      </c>
      <c r="M130" s="734">
        <v>224.09798811362086</v>
      </c>
    </row>
    <row r="131" spans="1:13" ht="14.4" customHeight="1" x14ac:dyDescent="0.3">
      <c r="A131" s="728" t="s">
        <v>580</v>
      </c>
      <c r="B131" s="729" t="s">
        <v>1627</v>
      </c>
      <c r="C131" s="729" t="s">
        <v>1631</v>
      </c>
      <c r="D131" s="729" t="s">
        <v>1629</v>
      </c>
      <c r="E131" s="729" t="s">
        <v>1632</v>
      </c>
      <c r="F131" s="733"/>
      <c r="G131" s="733"/>
      <c r="H131" s="747">
        <v>0</v>
      </c>
      <c r="I131" s="733">
        <v>1</v>
      </c>
      <c r="J131" s="733">
        <v>457.42000000000013</v>
      </c>
      <c r="K131" s="747">
        <v>1</v>
      </c>
      <c r="L131" s="733">
        <v>1</v>
      </c>
      <c r="M131" s="734">
        <v>457.42000000000013</v>
      </c>
    </row>
    <row r="132" spans="1:13" ht="14.4" customHeight="1" x14ac:dyDescent="0.3">
      <c r="A132" s="728" t="s">
        <v>580</v>
      </c>
      <c r="B132" s="729" t="s">
        <v>1627</v>
      </c>
      <c r="C132" s="729" t="s">
        <v>1633</v>
      </c>
      <c r="D132" s="729" t="s">
        <v>1629</v>
      </c>
      <c r="E132" s="729" t="s">
        <v>1634</v>
      </c>
      <c r="F132" s="733"/>
      <c r="G132" s="733"/>
      <c r="H132" s="747">
        <v>0</v>
      </c>
      <c r="I132" s="733">
        <v>1</v>
      </c>
      <c r="J132" s="733">
        <v>225.74000000000007</v>
      </c>
      <c r="K132" s="747">
        <v>1</v>
      </c>
      <c r="L132" s="733">
        <v>1</v>
      </c>
      <c r="M132" s="734">
        <v>225.74000000000007</v>
      </c>
    </row>
    <row r="133" spans="1:13" ht="14.4" customHeight="1" x14ac:dyDescent="0.3">
      <c r="A133" s="728" t="s">
        <v>580</v>
      </c>
      <c r="B133" s="729" t="s">
        <v>1627</v>
      </c>
      <c r="C133" s="729" t="s">
        <v>1635</v>
      </c>
      <c r="D133" s="729" t="s">
        <v>1636</v>
      </c>
      <c r="E133" s="729" t="s">
        <v>1630</v>
      </c>
      <c r="F133" s="733">
        <v>1</v>
      </c>
      <c r="G133" s="733">
        <v>107.45</v>
      </c>
      <c r="H133" s="747">
        <v>1</v>
      </c>
      <c r="I133" s="733"/>
      <c r="J133" s="733"/>
      <c r="K133" s="747">
        <v>0</v>
      </c>
      <c r="L133" s="733">
        <v>1</v>
      </c>
      <c r="M133" s="734">
        <v>107.45</v>
      </c>
    </row>
    <row r="134" spans="1:13" ht="14.4" customHeight="1" x14ac:dyDescent="0.3">
      <c r="A134" s="728" t="s">
        <v>580</v>
      </c>
      <c r="B134" s="729" t="s">
        <v>1637</v>
      </c>
      <c r="C134" s="729" t="s">
        <v>1638</v>
      </c>
      <c r="D134" s="729" t="s">
        <v>1054</v>
      </c>
      <c r="E134" s="729" t="s">
        <v>1639</v>
      </c>
      <c r="F134" s="733">
        <v>1</v>
      </c>
      <c r="G134" s="733">
        <v>276.10000000000002</v>
      </c>
      <c r="H134" s="747">
        <v>1</v>
      </c>
      <c r="I134" s="733"/>
      <c r="J134" s="733"/>
      <c r="K134" s="747">
        <v>0</v>
      </c>
      <c r="L134" s="733">
        <v>1</v>
      </c>
      <c r="M134" s="734">
        <v>276.10000000000002</v>
      </c>
    </row>
    <row r="135" spans="1:13" ht="14.4" customHeight="1" x14ac:dyDescent="0.3">
      <c r="A135" s="728" t="s">
        <v>580</v>
      </c>
      <c r="B135" s="729" t="s">
        <v>1442</v>
      </c>
      <c r="C135" s="729" t="s">
        <v>1443</v>
      </c>
      <c r="D135" s="729" t="s">
        <v>1444</v>
      </c>
      <c r="E135" s="729" t="s">
        <v>1445</v>
      </c>
      <c r="F135" s="733"/>
      <c r="G135" s="733"/>
      <c r="H135" s="747">
        <v>0</v>
      </c>
      <c r="I135" s="733">
        <v>1</v>
      </c>
      <c r="J135" s="733">
        <v>29.769999999999978</v>
      </c>
      <c r="K135" s="747">
        <v>1</v>
      </c>
      <c r="L135" s="733">
        <v>1</v>
      </c>
      <c r="M135" s="734">
        <v>29.769999999999978</v>
      </c>
    </row>
    <row r="136" spans="1:13" ht="14.4" customHeight="1" x14ac:dyDescent="0.3">
      <c r="A136" s="728" t="s">
        <v>580</v>
      </c>
      <c r="B136" s="729" t="s">
        <v>1531</v>
      </c>
      <c r="C136" s="729" t="s">
        <v>1640</v>
      </c>
      <c r="D136" s="729" t="s">
        <v>1641</v>
      </c>
      <c r="E136" s="729" t="s">
        <v>1642</v>
      </c>
      <c r="F136" s="733"/>
      <c r="G136" s="733"/>
      <c r="H136" s="747">
        <v>0</v>
      </c>
      <c r="I136" s="733">
        <v>76</v>
      </c>
      <c r="J136" s="733">
        <v>7248.1200614994377</v>
      </c>
      <c r="K136" s="747">
        <v>1</v>
      </c>
      <c r="L136" s="733">
        <v>76</v>
      </c>
      <c r="M136" s="734">
        <v>7248.1200614994377</v>
      </c>
    </row>
    <row r="137" spans="1:13" ht="14.4" customHeight="1" x14ac:dyDescent="0.3">
      <c r="A137" s="728" t="s">
        <v>580</v>
      </c>
      <c r="B137" s="729" t="s">
        <v>1643</v>
      </c>
      <c r="C137" s="729" t="s">
        <v>1644</v>
      </c>
      <c r="D137" s="729" t="s">
        <v>1197</v>
      </c>
      <c r="E137" s="729" t="s">
        <v>1645</v>
      </c>
      <c r="F137" s="733"/>
      <c r="G137" s="733"/>
      <c r="H137" s="747">
        <v>0</v>
      </c>
      <c r="I137" s="733">
        <v>2</v>
      </c>
      <c r="J137" s="733">
        <v>44.180000000000007</v>
      </c>
      <c r="K137" s="747">
        <v>1</v>
      </c>
      <c r="L137" s="733">
        <v>2</v>
      </c>
      <c r="M137" s="734">
        <v>44.180000000000007</v>
      </c>
    </row>
    <row r="138" spans="1:13" ht="14.4" customHeight="1" x14ac:dyDescent="0.3">
      <c r="A138" s="728" t="s">
        <v>580</v>
      </c>
      <c r="B138" s="729" t="s">
        <v>1643</v>
      </c>
      <c r="C138" s="729" t="s">
        <v>1646</v>
      </c>
      <c r="D138" s="729" t="s">
        <v>1197</v>
      </c>
      <c r="E138" s="729" t="s">
        <v>1647</v>
      </c>
      <c r="F138" s="733"/>
      <c r="G138" s="733"/>
      <c r="H138" s="747">
        <v>0</v>
      </c>
      <c r="I138" s="733">
        <v>1</v>
      </c>
      <c r="J138" s="733">
        <v>45.489999999999995</v>
      </c>
      <c r="K138" s="747">
        <v>1</v>
      </c>
      <c r="L138" s="733">
        <v>1</v>
      </c>
      <c r="M138" s="734">
        <v>45.489999999999995</v>
      </c>
    </row>
    <row r="139" spans="1:13" ht="14.4" customHeight="1" x14ac:dyDescent="0.3">
      <c r="A139" s="728" t="s">
        <v>580</v>
      </c>
      <c r="B139" s="729" t="s">
        <v>1648</v>
      </c>
      <c r="C139" s="729" t="s">
        <v>1649</v>
      </c>
      <c r="D139" s="729" t="s">
        <v>997</v>
      </c>
      <c r="E139" s="729" t="s">
        <v>1398</v>
      </c>
      <c r="F139" s="733"/>
      <c r="G139" s="733"/>
      <c r="H139" s="747">
        <v>0</v>
      </c>
      <c r="I139" s="733">
        <v>3</v>
      </c>
      <c r="J139" s="733">
        <v>60.050000000000011</v>
      </c>
      <c r="K139" s="747">
        <v>1</v>
      </c>
      <c r="L139" s="733">
        <v>3</v>
      </c>
      <c r="M139" s="734">
        <v>60.050000000000011</v>
      </c>
    </row>
    <row r="140" spans="1:13" ht="14.4" customHeight="1" x14ac:dyDescent="0.3">
      <c r="A140" s="728" t="s">
        <v>580</v>
      </c>
      <c r="B140" s="729" t="s">
        <v>1648</v>
      </c>
      <c r="C140" s="729" t="s">
        <v>1650</v>
      </c>
      <c r="D140" s="729" t="s">
        <v>999</v>
      </c>
      <c r="E140" s="729" t="s">
        <v>1651</v>
      </c>
      <c r="F140" s="733"/>
      <c r="G140" s="733"/>
      <c r="H140" s="747">
        <v>0</v>
      </c>
      <c r="I140" s="733">
        <v>1</v>
      </c>
      <c r="J140" s="733">
        <v>54.21</v>
      </c>
      <c r="K140" s="747">
        <v>1</v>
      </c>
      <c r="L140" s="733">
        <v>1</v>
      </c>
      <c r="M140" s="734">
        <v>54.21</v>
      </c>
    </row>
    <row r="141" spans="1:13" ht="14.4" customHeight="1" x14ac:dyDescent="0.3">
      <c r="A141" s="728" t="s">
        <v>580</v>
      </c>
      <c r="B141" s="729" t="s">
        <v>1652</v>
      </c>
      <c r="C141" s="729" t="s">
        <v>1653</v>
      </c>
      <c r="D141" s="729" t="s">
        <v>1654</v>
      </c>
      <c r="E141" s="729" t="s">
        <v>1655</v>
      </c>
      <c r="F141" s="733"/>
      <c r="G141" s="733"/>
      <c r="H141" s="747">
        <v>0</v>
      </c>
      <c r="I141" s="733">
        <v>6</v>
      </c>
      <c r="J141" s="733">
        <v>487.34000000000003</v>
      </c>
      <c r="K141" s="747">
        <v>1</v>
      </c>
      <c r="L141" s="733">
        <v>6</v>
      </c>
      <c r="M141" s="734">
        <v>487.34000000000003</v>
      </c>
    </row>
    <row r="142" spans="1:13" ht="14.4" customHeight="1" x14ac:dyDescent="0.3">
      <c r="A142" s="728" t="s">
        <v>580</v>
      </c>
      <c r="B142" s="729" t="s">
        <v>1449</v>
      </c>
      <c r="C142" s="729" t="s">
        <v>1656</v>
      </c>
      <c r="D142" s="729" t="s">
        <v>750</v>
      </c>
      <c r="E142" s="729" t="s">
        <v>1657</v>
      </c>
      <c r="F142" s="733"/>
      <c r="G142" s="733"/>
      <c r="H142" s="747">
        <v>0</v>
      </c>
      <c r="I142" s="733">
        <v>1</v>
      </c>
      <c r="J142" s="733">
        <v>75.919999999999987</v>
      </c>
      <c r="K142" s="747">
        <v>1</v>
      </c>
      <c r="L142" s="733">
        <v>1</v>
      </c>
      <c r="M142" s="734">
        <v>75.919999999999987</v>
      </c>
    </row>
    <row r="143" spans="1:13" ht="14.4" customHeight="1" x14ac:dyDescent="0.3">
      <c r="A143" s="728" t="s">
        <v>580</v>
      </c>
      <c r="B143" s="729" t="s">
        <v>1658</v>
      </c>
      <c r="C143" s="729" t="s">
        <v>1659</v>
      </c>
      <c r="D143" s="729" t="s">
        <v>1660</v>
      </c>
      <c r="E143" s="729" t="s">
        <v>1661</v>
      </c>
      <c r="F143" s="733"/>
      <c r="G143" s="733"/>
      <c r="H143" s="747">
        <v>0</v>
      </c>
      <c r="I143" s="733">
        <v>2</v>
      </c>
      <c r="J143" s="733">
        <v>287.71000000000015</v>
      </c>
      <c r="K143" s="747">
        <v>1</v>
      </c>
      <c r="L143" s="733">
        <v>2</v>
      </c>
      <c r="M143" s="734">
        <v>287.71000000000015</v>
      </c>
    </row>
    <row r="144" spans="1:13" ht="14.4" customHeight="1" x14ac:dyDescent="0.3">
      <c r="A144" s="728" t="s">
        <v>580</v>
      </c>
      <c r="B144" s="729" t="s">
        <v>1662</v>
      </c>
      <c r="C144" s="729" t="s">
        <v>1663</v>
      </c>
      <c r="D144" s="729" t="s">
        <v>1223</v>
      </c>
      <c r="E144" s="729" t="s">
        <v>1224</v>
      </c>
      <c r="F144" s="733"/>
      <c r="G144" s="733"/>
      <c r="H144" s="747">
        <v>0</v>
      </c>
      <c r="I144" s="733">
        <v>6</v>
      </c>
      <c r="J144" s="733">
        <v>245.52</v>
      </c>
      <c r="K144" s="747">
        <v>1</v>
      </c>
      <c r="L144" s="733">
        <v>6</v>
      </c>
      <c r="M144" s="734">
        <v>245.52</v>
      </c>
    </row>
    <row r="145" spans="1:13" ht="14.4" customHeight="1" x14ac:dyDescent="0.3">
      <c r="A145" s="728" t="s">
        <v>580</v>
      </c>
      <c r="B145" s="729" t="s">
        <v>1662</v>
      </c>
      <c r="C145" s="729" t="s">
        <v>1664</v>
      </c>
      <c r="D145" s="729" t="s">
        <v>1225</v>
      </c>
      <c r="E145" s="729" t="s">
        <v>1224</v>
      </c>
      <c r="F145" s="733"/>
      <c r="G145" s="733"/>
      <c r="H145" s="747">
        <v>0</v>
      </c>
      <c r="I145" s="733">
        <v>7</v>
      </c>
      <c r="J145" s="733">
        <v>286.44</v>
      </c>
      <c r="K145" s="747">
        <v>1</v>
      </c>
      <c r="L145" s="733">
        <v>7</v>
      </c>
      <c r="M145" s="734">
        <v>286.44</v>
      </c>
    </row>
    <row r="146" spans="1:13" ht="14.4" customHeight="1" x14ac:dyDescent="0.3">
      <c r="A146" s="728" t="s">
        <v>580</v>
      </c>
      <c r="B146" s="729" t="s">
        <v>1662</v>
      </c>
      <c r="C146" s="729" t="s">
        <v>1665</v>
      </c>
      <c r="D146" s="729" t="s">
        <v>1246</v>
      </c>
      <c r="E146" s="729" t="s">
        <v>1249</v>
      </c>
      <c r="F146" s="733"/>
      <c r="G146" s="733"/>
      <c r="H146" s="747">
        <v>0</v>
      </c>
      <c r="I146" s="733">
        <v>16</v>
      </c>
      <c r="J146" s="733">
        <v>2503.8400000000006</v>
      </c>
      <c r="K146" s="747">
        <v>1</v>
      </c>
      <c r="L146" s="733">
        <v>16</v>
      </c>
      <c r="M146" s="734">
        <v>2503.8400000000006</v>
      </c>
    </row>
    <row r="147" spans="1:13" ht="14.4" customHeight="1" x14ac:dyDescent="0.3">
      <c r="A147" s="728" t="s">
        <v>580</v>
      </c>
      <c r="B147" s="729" t="s">
        <v>1662</v>
      </c>
      <c r="C147" s="729" t="s">
        <v>1666</v>
      </c>
      <c r="D147" s="729" t="s">
        <v>1244</v>
      </c>
      <c r="E147" s="729" t="s">
        <v>1245</v>
      </c>
      <c r="F147" s="733"/>
      <c r="G147" s="733"/>
      <c r="H147" s="747">
        <v>0</v>
      </c>
      <c r="I147" s="733">
        <v>8</v>
      </c>
      <c r="J147" s="733">
        <v>2228.1502737611672</v>
      </c>
      <c r="K147" s="747">
        <v>1</v>
      </c>
      <c r="L147" s="733">
        <v>8</v>
      </c>
      <c r="M147" s="734">
        <v>2228.1502737611672</v>
      </c>
    </row>
    <row r="148" spans="1:13" ht="14.4" customHeight="1" x14ac:dyDescent="0.3">
      <c r="A148" s="728" t="s">
        <v>580</v>
      </c>
      <c r="B148" s="729" t="s">
        <v>1662</v>
      </c>
      <c r="C148" s="729" t="s">
        <v>1667</v>
      </c>
      <c r="D148" s="729" t="s">
        <v>1229</v>
      </c>
      <c r="E148" s="729" t="s">
        <v>1230</v>
      </c>
      <c r="F148" s="733"/>
      <c r="G148" s="733"/>
      <c r="H148" s="747">
        <v>0</v>
      </c>
      <c r="I148" s="733">
        <v>1</v>
      </c>
      <c r="J148" s="733">
        <v>148.95999999999998</v>
      </c>
      <c r="K148" s="747">
        <v>1</v>
      </c>
      <c r="L148" s="733">
        <v>1</v>
      </c>
      <c r="M148" s="734">
        <v>148.95999999999998</v>
      </c>
    </row>
    <row r="149" spans="1:13" ht="14.4" customHeight="1" x14ac:dyDescent="0.3">
      <c r="A149" s="728" t="s">
        <v>580</v>
      </c>
      <c r="B149" s="729" t="s">
        <v>1662</v>
      </c>
      <c r="C149" s="729" t="s">
        <v>1668</v>
      </c>
      <c r="D149" s="729" t="s">
        <v>1232</v>
      </c>
      <c r="E149" s="729" t="s">
        <v>1669</v>
      </c>
      <c r="F149" s="733"/>
      <c r="G149" s="733"/>
      <c r="H149" s="747">
        <v>0</v>
      </c>
      <c r="I149" s="733">
        <v>1</v>
      </c>
      <c r="J149" s="733">
        <v>111.95000000000003</v>
      </c>
      <c r="K149" s="747">
        <v>1</v>
      </c>
      <c r="L149" s="733">
        <v>1</v>
      </c>
      <c r="M149" s="734">
        <v>111.95000000000003</v>
      </c>
    </row>
    <row r="150" spans="1:13" ht="14.4" customHeight="1" x14ac:dyDescent="0.3">
      <c r="A150" s="728" t="s">
        <v>580</v>
      </c>
      <c r="B150" s="729" t="s">
        <v>1662</v>
      </c>
      <c r="C150" s="729" t="s">
        <v>1670</v>
      </c>
      <c r="D150" s="729" t="s">
        <v>1237</v>
      </c>
      <c r="E150" s="729" t="s">
        <v>1669</v>
      </c>
      <c r="F150" s="733"/>
      <c r="G150" s="733"/>
      <c r="H150" s="747">
        <v>0</v>
      </c>
      <c r="I150" s="733">
        <v>5</v>
      </c>
      <c r="J150" s="733">
        <v>559.75</v>
      </c>
      <c r="K150" s="747">
        <v>1</v>
      </c>
      <c r="L150" s="733">
        <v>5</v>
      </c>
      <c r="M150" s="734">
        <v>559.75</v>
      </c>
    </row>
    <row r="151" spans="1:13" ht="14.4" customHeight="1" x14ac:dyDescent="0.3">
      <c r="A151" s="728" t="s">
        <v>580</v>
      </c>
      <c r="B151" s="729" t="s">
        <v>1662</v>
      </c>
      <c r="C151" s="729" t="s">
        <v>1671</v>
      </c>
      <c r="D151" s="729" t="s">
        <v>1234</v>
      </c>
      <c r="E151" s="729" t="s">
        <v>1669</v>
      </c>
      <c r="F151" s="733"/>
      <c r="G151" s="733"/>
      <c r="H151" s="747">
        <v>0</v>
      </c>
      <c r="I151" s="733">
        <v>3</v>
      </c>
      <c r="J151" s="733">
        <v>335.85</v>
      </c>
      <c r="K151" s="747">
        <v>1</v>
      </c>
      <c r="L151" s="733">
        <v>3</v>
      </c>
      <c r="M151" s="734">
        <v>335.85</v>
      </c>
    </row>
    <row r="152" spans="1:13" ht="14.4" customHeight="1" x14ac:dyDescent="0.3">
      <c r="A152" s="728" t="s">
        <v>580</v>
      </c>
      <c r="B152" s="729" t="s">
        <v>1662</v>
      </c>
      <c r="C152" s="729" t="s">
        <v>1672</v>
      </c>
      <c r="D152" s="729" t="s">
        <v>1673</v>
      </c>
      <c r="E152" s="729" t="s">
        <v>1669</v>
      </c>
      <c r="F152" s="733"/>
      <c r="G152" s="733"/>
      <c r="H152" s="747">
        <v>0</v>
      </c>
      <c r="I152" s="733">
        <v>3</v>
      </c>
      <c r="J152" s="733">
        <v>335.84999999999997</v>
      </c>
      <c r="K152" s="747">
        <v>1</v>
      </c>
      <c r="L152" s="733">
        <v>3</v>
      </c>
      <c r="M152" s="734">
        <v>335.84999999999997</v>
      </c>
    </row>
    <row r="153" spans="1:13" ht="14.4" customHeight="1" x14ac:dyDescent="0.3">
      <c r="A153" s="728" t="s">
        <v>580</v>
      </c>
      <c r="B153" s="729" t="s">
        <v>1662</v>
      </c>
      <c r="C153" s="729" t="s">
        <v>1674</v>
      </c>
      <c r="D153" s="729" t="s">
        <v>1221</v>
      </c>
      <c r="E153" s="729" t="s">
        <v>1222</v>
      </c>
      <c r="F153" s="733"/>
      <c r="G153" s="733"/>
      <c r="H153" s="747">
        <v>0</v>
      </c>
      <c r="I153" s="733">
        <v>2</v>
      </c>
      <c r="J153" s="733">
        <v>327.33999999999997</v>
      </c>
      <c r="K153" s="747">
        <v>1</v>
      </c>
      <c r="L153" s="733">
        <v>2</v>
      </c>
      <c r="M153" s="734">
        <v>327.33999999999997</v>
      </c>
    </row>
    <row r="154" spans="1:13" ht="14.4" customHeight="1" x14ac:dyDescent="0.3">
      <c r="A154" s="728" t="s">
        <v>580</v>
      </c>
      <c r="B154" s="729" t="s">
        <v>1662</v>
      </c>
      <c r="C154" s="729" t="s">
        <v>1675</v>
      </c>
      <c r="D154" s="729" t="s">
        <v>1240</v>
      </c>
      <c r="E154" s="729" t="s">
        <v>1222</v>
      </c>
      <c r="F154" s="733"/>
      <c r="G154" s="733"/>
      <c r="H154" s="747">
        <v>0</v>
      </c>
      <c r="I154" s="733">
        <v>1</v>
      </c>
      <c r="J154" s="733">
        <v>145.49999999999997</v>
      </c>
      <c r="K154" s="747">
        <v>1</v>
      </c>
      <c r="L154" s="733">
        <v>1</v>
      </c>
      <c r="M154" s="734">
        <v>145.49999999999997</v>
      </c>
    </row>
    <row r="155" spans="1:13" ht="14.4" customHeight="1" x14ac:dyDescent="0.3">
      <c r="A155" s="728" t="s">
        <v>580</v>
      </c>
      <c r="B155" s="729" t="s">
        <v>1662</v>
      </c>
      <c r="C155" s="729" t="s">
        <v>1676</v>
      </c>
      <c r="D155" s="729" t="s">
        <v>1239</v>
      </c>
      <c r="E155" s="729" t="s">
        <v>1222</v>
      </c>
      <c r="F155" s="733"/>
      <c r="G155" s="733"/>
      <c r="H155" s="747">
        <v>0</v>
      </c>
      <c r="I155" s="733">
        <v>1</v>
      </c>
      <c r="J155" s="733">
        <v>129.97000000000003</v>
      </c>
      <c r="K155" s="747">
        <v>1</v>
      </c>
      <c r="L155" s="733">
        <v>1</v>
      </c>
      <c r="M155" s="734">
        <v>129.97000000000003</v>
      </c>
    </row>
    <row r="156" spans="1:13" ht="14.4" customHeight="1" x14ac:dyDescent="0.3">
      <c r="A156" s="728" t="s">
        <v>580</v>
      </c>
      <c r="B156" s="729" t="s">
        <v>1662</v>
      </c>
      <c r="C156" s="729" t="s">
        <v>1677</v>
      </c>
      <c r="D156" s="729" t="s">
        <v>1238</v>
      </c>
      <c r="E156" s="729" t="s">
        <v>1222</v>
      </c>
      <c r="F156" s="733"/>
      <c r="G156" s="733"/>
      <c r="H156" s="747">
        <v>0</v>
      </c>
      <c r="I156" s="733">
        <v>1</v>
      </c>
      <c r="J156" s="733">
        <v>129.97</v>
      </c>
      <c r="K156" s="747">
        <v>1</v>
      </c>
      <c r="L156" s="733">
        <v>1</v>
      </c>
      <c r="M156" s="734">
        <v>129.97</v>
      </c>
    </row>
    <row r="157" spans="1:13" ht="14.4" customHeight="1" x14ac:dyDescent="0.3">
      <c r="A157" s="728" t="s">
        <v>580</v>
      </c>
      <c r="B157" s="729" t="s">
        <v>1662</v>
      </c>
      <c r="C157" s="729" t="s">
        <v>1678</v>
      </c>
      <c r="D157" s="729" t="s">
        <v>1231</v>
      </c>
      <c r="E157" s="729" t="s">
        <v>1230</v>
      </c>
      <c r="F157" s="733"/>
      <c r="G157" s="733"/>
      <c r="H157" s="747">
        <v>0</v>
      </c>
      <c r="I157" s="733">
        <v>1</v>
      </c>
      <c r="J157" s="733">
        <v>135.6</v>
      </c>
      <c r="K157" s="747">
        <v>1</v>
      </c>
      <c r="L157" s="733">
        <v>1</v>
      </c>
      <c r="M157" s="734">
        <v>135.6</v>
      </c>
    </row>
    <row r="158" spans="1:13" ht="14.4" customHeight="1" thickBot="1" x14ac:dyDescent="0.35">
      <c r="A158" s="735" t="s">
        <v>583</v>
      </c>
      <c r="B158" s="736" t="s">
        <v>1383</v>
      </c>
      <c r="C158" s="736" t="s">
        <v>1462</v>
      </c>
      <c r="D158" s="736" t="s">
        <v>646</v>
      </c>
      <c r="E158" s="736" t="s">
        <v>1463</v>
      </c>
      <c r="F158" s="740"/>
      <c r="G158" s="740"/>
      <c r="H158" s="748">
        <v>0</v>
      </c>
      <c r="I158" s="740">
        <v>6</v>
      </c>
      <c r="J158" s="740">
        <v>2453.6819999999998</v>
      </c>
      <c r="K158" s="748">
        <v>1</v>
      </c>
      <c r="L158" s="740">
        <v>6</v>
      </c>
      <c r="M158" s="741">
        <v>2453.6819999999998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7" t="s">
        <v>255</v>
      </c>
      <c r="B1" s="567"/>
      <c r="C1" s="567"/>
      <c r="D1" s="567"/>
      <c r="E1" s="567"/>
      <c r="F1" s="529"/>
      <c r="G1" s="529"/>
      <c r="H1" s="529"/>
      <c r="I1" s="529"/>
      <c r="J1" s="560"/>
      <c r="K1" s="560"/>
      <c r="L1" s="560"/>
      <c r="M1" s="560"/>
      <c r="N1" s="560"/>
      <c r="O1" s="560"/>
      <c r="P1" s="560"/>
      <c r="Q1" s="560"/>
    </row>
    <row r="2" spans="1:17" ht="14.4" customHeight="1" thickBot="1" x14ac:dyDescent="0.35">
      <c r="A2" s="374" t="s">
        <v>323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1532</v>
      </c>
      <c r="C3" s="437">
        <f>SUM(C6:C1048576)</f>
        <v>745</v>
      </c>
      <c r="D3" s="437">
        <f>SUM(D6:D1048576)</f>
        <v>807</v>
      </c>
      <c r="E3" s="438">
        <f>SUM(E6:E1048576)</f>
        <v>0</v>
      </c>
      <c r="F3" s="435">
        <f>IF(SUM($B3:$E3)=0,"",B3/SUM($B3:$E3))</f>
        <v>0.49675745784695202</v>
      </c>
      <c r="G3" s="433">
        <f t="shared" ref="G3:I3" si="0">IF(SUM($B3:$E3)=0,"",C3/SUM($B3:$E3))</f>
        <v>0.24156939040207523</v>
      </c>
      <c r="H3" s="433">
        <f t="shared" si="0"/>
        <v>0.26167315175097278</v>
      </c>
      <c r="I3" s="434">
        <f t="shared" si="0"/>
        <v>0</v>
      </c>
      <c r="J3" s="437">
        <f>SUM(J6:J1048576)</f>
        <v>235</v>
      </c>
      <c r="K3" s="437">
        <f>SUM(K6:K1048576)</f>
        <v>320</v>
      </c>
      <c r="L3" s="437">
        <f>SUM(L6:L1048576)</f>
        <v>807</v>
      </c>
      <c r="M3" s="438">
        <f>SUM(M6:M1048576)</f>
        <v>0</v>
      </c>
      <c r="N3" s="435">
        <f>IF(SUM($J3:$M3)=0,"",J3/SUM($J3:$M3))</f>
        <v>0.17254038179148312</v>
      </c>
      <c r="O3" s="433">
        <f t="shared" ref="O3:Q3" si="1">IF(SUM($J3:$M3)=0,"",K3/SUM($J3:$M3))</f>
        <v>0.23494860499265785</v>
      </c>
      <c r="P3" s="433">
        <f t="shared" si="1"/>
        <v>0.59251101321585908</v>
      </c>
      <c r="Q3" s="434">
        <f t="shared" si="1"/>
        <v>0</v>
      </c>
    </row>
    <row r="4" spans="1:17" ht="14.4" customHeight="1" thickBot="1" x14ac:dyDescent="0.35">
      <c r="A4" s="431"/>
      <c r="B4" s="580" t="s">
        <v>257</v>
      </c>
      <c r="C4" s="581"/>
      <c r="D4" s="581"/>
      <c r="E4" s="582"/>
      <c r="F4" s="577" t="s">
        <v>262</v>
      </c>
      <c r="G4" s="578"/>
      <c r="H4" s="578"/>
      <c r="I4" s="579"/>
      <c r="J4" s="580" t="s">
        <v>263</v>
      </c>
      <c r="K4" s="581"/>
      <c r="L4" s="581"/>
      <c r="M4" s="582"/>
      <c r="N4" s="577" t="s">
        <v>264</v>
      </c>
      <c r="O4" s="578"/>
      <c r="P4" s="578"/>
      <c r="Q4" s="579"/>
    </row>
    <row r="5" spans="1:17" ht="14.4" customHeight="1" thickBot="1" x14ac:dyDescent="0.35">
      <c r="A5" s="763" t="s">
        <v>256</v>
      </c>
      <c r="B5" s="764" t="s">
        <v>258</v>
      </c>
      <c r="C5" s="764" t="s">
        <v>259</v>
      </c>
      <c r="D5" s="764" t="s">
        <v>260</v>
      </c>
      <c r="E5" s="765" t="s">
        <v>261</v>
      </c>
      <c r="F5" s="766" t="s">
        <v>258</v>
      </c>
      <c r="G5" s="767" t="s">
        <v>259</v>
      </c>
      <c r="H5" s="767" t="s">
        <v>260</v>
      </c>
      <c r="I5" s="768" t="s">
        <v>261</v>
      </c>
      <c r="J5" s="764" t="s">
        <v>258</v>
      </c>
      <c r="K5" s="764" t="s">
        <v>259</v>
      </c>
      <c r="L5" s="764" t="s">
        <v>260</v>
      </c>
      <c r="M5" s="765" t="s">
        <v>261</v>
      </c>
      <c r="N5" s="766" t="s">
        <v>258</v>
      </c>
      <c r="O5" s="767" t="s">
        <v>259</v>
      </c>
      <c r="P5" s="767" t="s">
        <v>260</v>
      </c>
      <c r="Q5" s="768" t="s">
        <v>261</v>
      </c>
    </row>
    <row r="6" spans="1:17" ht="14.4" customHeight="1" x14ac:dyDescent="0.3">
      <c r="A6" s="772" t="s">
        <v>1680</v>
      </c>
      <c r="B6" s="778"/>
      <c r="C6" s="726"/>
      <c r="D6" s="726"/>
      <c r="E6" s="727"/>
      <c r="F6" s="775"/>
      <c r="G6" s="746"/>
      <c r="H6" s="746"/>
      <c r="I6" s="781"/>
      <c r="J6" s="778"/>
      <c r="K6" s="726"/>
      <c r="L6" s="726"/>
      <c r="M6" s="727"/>
      <c r="N6" s="775"/>
      <c r="O6" s="746"/>
      <c r="P6" s="746"/>
      <c r="Q6" s="769"/>
    </row>
    <row r="7" spans="1:17" ht="14.4" customHeight="1" x14ac:dyDescent="0.3">
      <c r="A7" s="773" t="s">
        <v>1681</v>
      </c>
      <c r="B7" s="779">
        <v>276</v>
      </c>
      <c r="C7" s="733">
        <v>188</v>
      </c>
      <c r="D7" s="733">
        <v>331</v>
      </c>
      <c r="E7" s="734"/>
      <c r="F7" s="776">
        <v>0.3471698113207547</v>
      </c>
      <c r="G7" s="747">
        <v>0.23647798742138365</v>
      </c>
      <c r="H7" s="747">
        <v>0.41635220125786165</v>
      </c>
      <c r="I7" s="782">
        <v>0</v>
      </c>
      <c r="J7" s="779">
        <v>50</v>
      </c>
      <c r="K7" s="733">
        <v>82</v>
      </c>
      <c r="L7" s="733">
        <v>331</v>
      </c>
      <c r="M7" s="734"/>
      <c r="N7" s="776">
        <v>0.10799136069114471</v>
      </c>
      <c r="O7" s="747">
        <v>0.17710583153347731</v>
      </c>
      <c r="P7" s="747">
        <v>0.71490280777537796</v>
      </c>
      <c r="Q7" s="770">
        <v>0</v>
      </c>
    </row>
    <row r="8" spans="1:17" ht="14.4" customHeight="1" x14ac:dyDescent="0.3">
      <c r="A8" s="773" t="s">
        <v>1682</v>
      </c>
      <c r="B8" s="779">
        <v>184</v>
      </c>
      <c r="C8" s="733">
        <v>212</v>
      </c>
      <c r="D8" s="733">
        <v>219</v>
      </c>
      <c r="E8" s="734"/>
      <c r="F8" s="776">
        <v>0.29918699186991871</v>
      </c>
      <c r="G8" s="747">
        <v>0.34471544715447155</v>
      </c>
      <c r="H8" s="747">
        <v>0.35609756097560974</v>
      </c>
      <c r="I8" s="782">
        <v>0</v>
      </c>
      <c r="J8" s="779">
        <v>36</v>
      </c>
      <c r="K8" s="733">
        <v>86</v>
      </c>
      <c r="L8" s="733">
        <v>219</v>
      </c>
      <c r="M8" s="734"/>
      <c r="N8" s="776">
        <v>0.10557184750733138</v>
      </c>
      <c r="O8" s="747">
        <v>0.25219941348973607</v>
      </c>
      <c r="P8" s="747">
        <v>0.64222873900293254</v>
      </c>
      <c r="Q8" s="770">
        <v>0</v>
      </c>
    </row>
    <row r="9" spans="1:17" ht="14.4" customHeight="1" x14ac:dyDescent="0.3">
      <c r="A9" s="773" t="s">
        <v>1683</v>
      </c>
      <c r="B9" s="779">
        <v>22</v>
      </c>
      <c r="C9" s="733">
        <v>1</v>
      </c>
      <c r="D9" s="733"/>
      <c r="E9" s="734"/>
      <c r="F9" s="776">
        <v>0.95652173913043481</v>
      </c>
      <c r="G9" s="747">
        <v>4.3478260869565216E-2</v>
      </c>
      <c r="H9" s="747">
        <v>0</v>
      </c>
      <c r="I9" s="782">
        <v>0</v>
      </c>
      <c r="J9" s="779">
        <v>7</v>
      </c>
      <c r="K9" s="733">
        <v>1</v>
      </c>
      <c r="L9" s="733"/>
      <c r="M9" s="734"/>
      <c r="N9" s="776">
        <v>0.875</v>
      </c>
      <c r="O9" s="747">
        <v>0.125</v>
      </c>
      <c r="P9" s="747">
        <v>0</v>
      </c>
      <c r="Q9" s="770">
        <v>0</v>
      </c>
    </row>
    <row r="10" spans="1:17" ht="14.4" customHeight="1" x14ac:dyDescent="0.3">
      <c r="A10" s="773" t="s">
        <v>1684</v>
      </c>
      <c r="B10" s="779">
        <v>690</v>
      </c>
      <c r="C10" s="733">
        <v>319</v>
      </c>
      <c r="D10" s="733">
        <v>257</v>
      </c>
      <c r="E10" s="734"/>
      <c r="F10" s="776">
        <v>0.54502369668246442</v>
      </c>
      <c r="G10" s="747">
        <v>0.25197472353870459</v>
      </c>
      <c r="H10" s="747">
        <v>0.20300157977883096</v>
      </c>
      <c r="I10" s="782">
        <v>0</v>
      </c>
      <c r="J10" s="779">
        <v>71</v>
      </c>
      <c r="K10" s="733">
        <v>135</v>
      </c>
      <c r="L10" s="733">
        <v>257</v>
      </c>
      <c r="M10" s="734"/>
      <c r="N10" s="776">
        <v>0.15334773218142547</v>
      </c>
      <c r="O10" s="747">
        <v>0.29157667386609071</v>
      </c>
      <c r="P10" s="747">
        <v>0.55507559395248385</v>
      </c>
      <c r="Q10" s="770">
        <v>0</v>
      </c>
    </row>
    <row r="11" spans="1:17" ht="14.4" customHeight="1" thickBot="1" x14ac:dyDescent="0.35">
      <c r="A11" s="774" t="s">
        <v>1685</v>
      </c>
      <c r="B11" s="780">
        <v>360</v>
      </c>
      <c r="C11" s="740">
        <v>25</v>
      </c>
      <c r="D11" s="740"/>
      <c r="E11" s="741"/>
      <c r="F11" s="777">
        <v>0.93506493506493504</v>
      </c>
      <c r="G11" s="748">
        <v>6.4935064935064929E-2</v>
      </c>
      <c r="H11" s="748">
        <v>0</v>
      </c>
      <c r="I11" s="783">
        <v>0</v>
      </c>
      <c r="J11" s="780">
        <v>71</v>
      </c>
      <c r="K11" s="740">
        <v>16</v>
      </c>
      <c r="L11" s="740"/>
      <c r="M11" s="741"/>
      <c r="N11" s="777">
        <v>0.81609195402298851</v>
      </c>
      <c r="O11" s="748">
        <v>0.18390804597701149</v>
      </c>
      <c r="P11" s="748">
        <v>0</v>
      </c>
      <c r="Q11" s="77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7" t="s">
        <v>177</v>
      </c>
      <c r="B1" s="567"/>
      <c r="C1" s="567"/>
      <c r="D1" s="567"/>
      <c r="E1" s="567"/>
      <c r="F1" s="567"/>
      <c r="G1" s="567"/>
      <c r="H1" s="567"/>
      <c r="I1" s="529"/>
      <c r="J1" s="529"/>
      <c r="K1" s="529"/>
      <c r="L1" s="529"/>
    </row>
    <row r="2" spans="1:14" ht="14.4" customHeight="1" thickBot="1" x14ac:dyDescent="0.35">
      <c r="A2" s="374" t="s">
        <v>323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4" t="s">
        <v>15</v>
      </c>
      <c r="D3" s="583"/>
      <c r="E3" s="583" t="s">
        <v>16</v>
      </c>
      <c r="F3" s="583"/>
      <c r="G3" s="583"/>
      <c r="H3" s="583"/>
      <c r="I3" s="583" t="s">
        <v>190</v>
      </c>
      <c r="J3" s="583"/>
      <c r="K3" s="583"/>
      <c r="L3" s="58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10">
        <v>6</v>
      </c>
      <c r="B5" s="711" t="s">
        <v>1686</v>
      </c>
      <c r="C5" s="714">
        <v>372245.49</v>
      </c>
      <c r="D5" s="714">
        <v>367</v>
      </c>
      <c r="E5" s="714">
        <v>340307.98</v>
      </c>
      <c r="F5" s="784">
        <v>0.91420309753114803</v>
      </c>
      <c r="G5" s="714">
        <v>303</v>
      </c>
      <c r="H5" s="784">
        <v>0.82561307901907355</v>
      </c>
      <c r="I5" s="714">
        <v>31937.510000000002</v>
      </c>
      <c r="J5" s="784">
        <v>8.5796902468851952E-2</v>
      </c>
      <c r="K5" s="714">
        <v>64</v>
      </c>
      <c r="L5" s="784">
        <v>0.17438692098092642</v>
      </c>
      <c r="M5" s="714" t="s">
        <v>74</v>
      </c>
      <c r="N5" s="270"/>
    </row>
    <row r="6" spans="1:14" ht="14.4" customHeight="1" x14ac:dyDescent="0.3">
      <c r="A6" s="710">
        <v>6</v>
      </c>
      <c r="B6" s="711" t="s">
        <v>1687</v>
      </c>
      <c r="C6" s="714">
        <v>22497.019999999997</v>
      </c>
      <c r="D6" s="714">
        <v>94</v>
      </c>
      <c r="E6" s="714">
        <v>12627.369999999999</v>
      </c>
      <c r="F6" s="784">
        <v>0.56129078429054158</v>
      </c>
      <c r="G6" s="714">
        <v>50</v>
      </c>
      <c r="H6" s="784">
        <v>0.53191489361702127</v>
      </c>
      <c r="I6" s="714">
        <v>9869.65</v>
      </c>
      <c r="J6" s="784">
        <v>0.43870921570945848</v>
      </c>
      <c r="K6" s="714">
        <v>44</v>
      </c>
      <c r="L6" s="784">
        <v>0.46808510638297873</v>
      </c>
      <c r="M6" s="714" t="s">
        <v>1</v>
      </c>
      <c r="N6" s="270"/>
    </row>
    <row r="7" spans="1:14" ht="14.4" customHeight="1" x14ac:dyDescent="0.3">
      <c r="A7" s="710">
        <v>6</v>
      </c>
      <c r="B7" s="711" t="s">
        <v>1688</v>
      </c>
      <c r="C7" s="714">
        <v>349748.47</v>
      </c>
      <c r="D7" s="714">
        <v>273</v>
      </c>
      <c r="E7" s="714">
        <v>327680.61</v>
      </c>
      <c r="F7" s="784">
        <v>0.93690362676926087</v>
      </c>
      <c r="G7" s="714">
        <v>253</v>
      </c>
      <c r="H7" s="784">
        <v>0.92673992673992678</v>
      </c>
      <c r="I7" s="714">
        <v>22067.86</v>
      </c>
      <c r="J7" s="784">
        <v>6.3096373230739231E-2</v>
      </c>
      <c r="K7" s="714">
        <v>20</v>
      </c>
      <c r="L7" s="784">
        <v>7.3260073260073263E-2</v>
      </c>
      <c r="M7" s="714" t="s">
        <v>1</v>
      </c>
      <c r="N7" s="270"/>
    </row>
    <row r="8" spans="1:14" ht="14.4" customHeight="1" x14ac:dyDescent="0.3">
      <c r="A8" s="710" t="s">
        <v>1689</v>
      </c>
      <c r="B8" s="711" t="s">
        <v>3</v>
      </c>
      <c r="C8" s="714">
        <v>372245.49</v>
      </c>
      <c r="D8" s="714">
        <v>367</v>
      </c>
      <c r="E8" s="714">
        <v>340307.98</v>
      </c>
      <c r="F8" s="784">
        <v>0.91420309753114803</v>
      </c>
      <c r="G8" s="714">
        <v>303</v>
      </c>
      <c r="H8" s="784">
        <v>0.82561307901907355</v>
      </c>
      <c r="I8" s="714">
        <v>31937.510000000002</v>
      </c>
      <c r="J8" s="784">
        <v>8.5796902468851952E-2</v>
      </c>
      <c r="K8" s="714">
        <v>64</v>
      </c>
      <c r="L8" s="784">
        <v>0.17438692098092642</v>
      </c>
      <c r="M8" s="714" t="s">
        <v>568</v>
      </c>
      <c r="N8" s="270"/>
    </row>
    <row r="10" spans="1:14" ht="14.4" customHeight="1" x14ac:dyDescent="0.3">
      <c r="A10" s="710">
        <v>6</v>
      </c>
      <c r="B10" s="711" t="s">
        <v>1686</v>
      </c>
      <c r="C10" s="714" t="s">
        <v>555</v>
      </c>
      <c r="D10" s="714" t="s">
        <v>555</v>
      </c>
      <c r="E10" s="714" t="s">
        <v>555</v>
      </c>
      <c r="F10" s="784" t="s">
        <v>555</v>
      </c>
      <c r="G10" s="714" t="s">
        <v>555</v>
      </c>
      <c r="H10" s="784" t="s">
        <v>555</v>
      </c>
      <c r="I10" s="714" t="s">
        <v>555</v>
      </c>
      <c r="J10" s="784" t="s">
        <v>555</v>
      </c>
      <c r="K10" s="714" t="s">
        <v>555</v>
      </c>
      <c r="L10" s="784" t="s">
        <v>555</v>
      </c>
      <c r="M10" s="714" t="s">
        <v>74</v>
      </c>
      <c r="N10" s="270"/>
    </row>
    <row r="11" spans="1:14" ht="14.4" customHeight="1" x14ac:dyDescent="0.3">
      <c r="A11" s="710" t="s">
        <v>1690</v>
      </c>
      <c r="B11" s="711" t="s">
        <v>1687</v>
      </c>
      <c r="C11" s="714">
        <v>736.33</v>
      </c>
      <c r="D11" s="714">
        <v>1</v>
      </c>
      <c r="E11" s="714" t="s">
        <v>555</v>
      </c>
      <c r="F11" s="784">
        <v>0</v>
      </c>
      <c r="G11" s="714" t="s">
        <v>555</v>
      </c>
      <c r="H11" s="784">
        <v>0</v>
      </c>
      <c r="I11" s="714">
        <v>736.33</v>
      </c>
      <c r="J11" s="784">
        <v>1</v>
      </c>
      <c r="K11" s="714">
        <v>1</v>
      </c>
      <c r="L11" s="784">
        <v>1</v>
      </c>
      <c r="M11" s="714" t="s">
        <v>1</v>
      </c>
      <c r="N11" s="270"/>
    </row>
    <row r="12" spans="1:14" ht="14.4" customHeight="1" x14ac:dyDescent="0.3">
      <c r="A12" s="710" t="s">
        <v>1690</v>
      </c>
      <c r="B12" s="711" t="s">
        <v>1691</v>
      </c>
      <c r="C12" s="714">
        <v>736.33</v>
      </c>
      <c r="D12" s="714">
        <v>1</v>
      </c>
      <c r="E12" s="714" t="s">
        <v>555</v>
      </c>
      <c r="F12" s="784">
        <v>0</v>
      </c>
      <c r="G12" s="714" t="s">
        <v>555</v>
      </c>
      <c r="H12" s="784">
        <v>0</v>
      </c>
      <c r="I12" s="714">
        <v>736.33</v>
      </c>
      <c r="J12" s="784">
        <v>1</v>
      </c>
      <c r="K12" s="714">
        <v>1</v>
      </c>
      <c r="L12" s="784">
        <v>1</v>
      </c>
      <c r="M12" s="714" t="s">
        <v>572</v>
      </c>
      <c r="N12" s="270"/>
    </row>
    <row r="13" spans="1:14" ht="14.4" customHeight="1" x14ac:dyDescent="0.3">
      <c r="A13" s="710" t="s">
        <v>555</v>
      </c>
      <c r="B13" s="711" t="s">
        <v>555</v>
      </c>
      <c r="C13" s="714" t="s">
        <v>555</v>
      </c>
      <c r="D13" s="714" t="s">
        <v>555</v>
      </c>
      <c r="E13" s="714" t="s">
        <v>555</v>
      </c>
      <c r="F13" s="784" t="s">
        <v>555</v>
      </c>
      <c r="G13" s="714" t="s">
        <v>555</v>
      </c>
      <c r="H13" s="784" t="s">
        <v>555</v>
      </c>
      <c r="I13" s="714" t="s">
        <v>555</v>
      </c>
      <c r="J13" s="784" t="s">
        <v>555</v>
      </c>
      <c r="K13" s="714" t="s">
        <v>555</v>
      </c>
      <c r="L13" s="784" t="s">
        <v>555</v>
      </c>
      <c r="M13" s="714" t="s">
        <v>573</v>
      </c>
      <c r="N13" s="270"/>
    </row>
    <row r="14" spans="1:14" ht="14.4" customHeight="1" x14ac:dyDescent="0.3">
      <c r="A14" s="710" t="s">
        <v>1692</v>
      </c>
      <c r="B14" s="711" t="s">
        <v>1687</v>
      </c>
      <c r="C14" s="714">
        <v>21760.69</v>
      </c>
      <c r="D14" s="714">
        <v>93</v>
      </c>
      <c r="E14" s="714">
        <v>12627.369999999999</v>
      </c>
      <c r="F14" s="784">
        <v>0.5802835296123422</v>
      </c>
      <c r="G14" s="714">
        <v>50</v>
      </c>
      <c r="H14" s="784">
        <v>0.5376344086021505</v>
      </c>
      <c r="I14" s="714">
        <v>9133.32</v>
      </c>
      <c r="J14" s="784">
        <v>0.41971647038765775</v>
      </c>
      <c r="K14" s="714">
        <v>43</v>
      </c>
      <c r="L14" s="784">
        <v>0.46236559139784944</v>
      </c>
      <c r="M14" s="714" t="s">
        <v>1</v>
      </c>
      <c r="N14" s="270"/>
    </row>
    <row r="15" spans="1:14" ht="14.4" customHeight="1" x14ac:dyDescent="0.3">
      <c r="A15" s="710" t="s">
        <v>1692</v>
      </c>
      <c r="B15" s="711" t="s">
        <v>1688</v>
      </c>
      <c r="C15" s="714">
        <v>349748.47</v>
      </c>
      <c r="D15" s="714">
        <v>273</v>
      </c>
      <c r="E15" s="714">
        <v>327680.61</v>
      </c>
      <c r="F15" s="784">
        <v>0.93690362676926087</v>
      </c>
      <c r="G15" s="714">
        <v>253</v>
      </c>
      <c r="H15" s="784">
        <v>0.92673992673992678</v>
      </c>
      <c r="I15" s="714">
        <v>22067.86</v>
      </c>
      <c r="J15" s="784">
        <v>6.3096373230739231E-2</v>
      </c>
      <c r="K15" s="714">
        <v>20</v>
      </c>
      <c r="L15" s="784">
        <v>7.3260073260073263E-2</v>
      </c>
      <c r="M15" s="714" t="s">
        <v>1</v>
      </c>
      <c r="N15" s="270"/>
    </row>
    <row r="16" spans="1:14" ht="14.4" customHeight="1" x14ac:dyDescent="0.3">
      <c r="A16" s="710" t="s">
        <v>1692</v>
      </c>
      <c r="B16" s="711" t="s">
        <v>1693</v>
      </c>
      <c r="C16" s="714">
        <v>371509.16</v>
      </c>
      <c r="D16" s="714">
        <v>366</v>
      </c>
      <c r="E16" s="714">
        <v>340307.98</v>
      </c>
      <c r="F16" s="784">
        <v>0.91601504522795618</v>
      </c>
      <c r="G16" s="714">
        <v>303</v>
      </c>
      <c r="H16" s="784">
        <v>0.82786885245901642</v>
      </c>
      <c r="I16" s="714">
        <v>31201.18</v>
      </c>
      <c r="J16" s="784">
        <v>8.3984954772043846E-2</v>
      </c>
      <c r="K16" s="714">
        <v>63</v>
      </c>
      <c r="L16" s="784">
        <v>0.1721311475409836</v>
      </c>
      <c r="M16" s="714" t="s">
        <v>572</v>
      </c>
      <c r="N16" s="270"/>
    </row>
    <row r="17" spans="1:14" ht="14.4" customHeight="1" x14ac:dyDescent="0.3">
      <c r="A17" s="710" t="s">
        <v>555</v>
      </c>
      <c r="B17" s="711" t="s">
        <v>555</v>
      </c>
      <c r="C17" s="714" t="s">
        <v>555</v>
      </c>
      <c r="D17" s="714" t="s">
        <v>555</v>
      </c>
      <c r="E17" s="714" t="s">
        <v>555</v>
      </c>
      <c r="F17" s="784" t="s">
        <v>555</v>
      </c>
      <c r="G17" s="714" t="s">
        <v>555</v>
      </c>
      <c r="H17" s="784" t="s">
        <v>555</v>
      </c>
      <c r="I17" s="714" t="s">
        <v>555</v>
      </c>
      <c r="J17" s="784" t="s">
        <v>555</v>
      </c>
      <c r="K17" s="714" t="s">
        <v>555</v>
      </c>
      <c r="L17" s="784" t="s">
        <v>555</v>
      </c>
      <c r="M17" s="714" t="s">
        <v>573</v>
      </c>
      <c r="N17" s="270"/>
    </row>
    <row r="18" spans="1:14" ht="14.4" customHeight="1" x14ac:dyDescent="0.3">
      <c r="A18" s="710" t="s">
        <v>1689</v>
      </c>
      <c r="B18" s="711" t="s">
        <v>1694</v>
      </c>
      <c r="C18" s="714">
        <v>372245.49</v>
      </c>
      <c r="D18" s="714">
        <v>367</v>
      </c>
      <c r="E18" s="714">
        <v>340307.98</v>
      </c>
      <c r="F18" s="784">
        <v>0.91420309753114803</v>
      </c>
      <c r="G18" s="714">
        <v>303</v>
      </c>
      <c r="H18" s="784">
        <v>0.82561307901907355</v>
      </c>
      <c r="I18" s="714">
        <v>31937.510000000002</v>
      </c>
      <c r="J18" s="784">
        <v>8.5796902468851952E-2</v>
      </c>
      <c r="K18" s="714">
        <v>64</v>
      </c>
      <c r="L18" s="784">
        <v>0.17438692098092642</v>
      </c>
      <c r="M18" s="714" t="s">
        <v>568</v>
      </c>
      <c r="N18" s="270"/>
    </row>
    <row r="19" spans="1:14" ht="14.4" customHeight="1" x14ac:dyDescent="0.3">
      <c r="A19" s="785" t="s">
        <v>1695</v>
      </c>
    </row>
    <row r="20" spans="1:14" ht="14.4" customHeight="1" x14ac:dyDescent="0.3">
      <c r="A20" s="786" t="s">
        <v>1696</v>
      </c>
    </row>
    <row r="21" spans="1:14" ht="14.4" customHeight="1" x14ac:dyDescent="0.3">
      <c r="A21" s="785" t="s">
        <v>1697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18">
    <cfRule type="expression" dxfId="54" priority="4">
      <formula>AND(LEFT(M10,6)&lt;&gt;"mezera",M10&lt;&gt;"")</formula>
    </cfRule>
  </conditionalFormatting>
  <conditionalFormatting sqref="A10:A18">
    <cfRule type="expression" dxfId="53" priority="2">
      <formula>AND(M10&lt;&gt;"",M10&lt;&gt;"mezeraKL")</formula>
    </cfRule>
  </conditionalFormatting>
  <conditionalFormatting sqref="F10:F18">
    <cfRule type="cellIs" dxfId="52" priority="1" operator="lessThan">
      <formula>0.6</formula>
    </cfRule>
  </conditionalFormatting>
  <conditionalFormatting sqref="B10:L18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18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7" t="s">
        <v>191</v>
      </c>
      <c r="B1" s="567"/>
      <c r="C1" s="567"/>
      <c r="D1" s="567"/>
      <c r="E1" s="567"/>
      <c r="F1" s="567"/>
      <c r="G1" s="567"/>
      <c r="H1" s="567"/>
      <c r="I1" s="567"/>
      <c r="J1" s="529"/>
      <c r="K1" s="529"/>
      <c r="L1" s="529"/>
      <c r="M1" s="529"/>
    </row>
    <row r="2" spans="1:13" ht="14.4" customHeight="1" thickBot="1" x14ac:dyDescent="0.35">
      <c r="A2" s="374" t="s">
        <v>323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4" t="s">
        <v>15</v>
      </c>
      <c r="C3" s="586"/>
      <c r="D3" s="583"/>
      <c r="E3" s="261"/>
      <c r="F3" s="583" t="s">
        <v>16</v>
      </c>
      <c r="G3" s="583"/>
      <c r="H3" s="583"/>
      <c r="I3" s="583"/>
      <c r="J3" s="583" t="s">
        <v>190</v>
      </c>
      <c r="K3" s="583"/>
      <c r="L3" s="583"/>
      <c r="M3" s="585"/>
    </row>
    <row r="4" spans="1:13" ht="14.4" customHeight="1" thickBot="1" x14ac:dyDescent="0.35">
      <c r="A4" s="763" t="s">
        <v>167</v>
      </c>
      <c r="B4" s="764" t="s">
        <v>19</v>
      </c>
      <c r="C4" s="790"/>
      <c r="D4" s="764" t="s">
        <v>20</v>
      </c>
      <c r="E4" s="790"/>
      <c r="F4" s="764" t="s">
        <v>19</v>
      </c>
      <c r="G4" s="767" t="s">
        <v>2</v>
      </c>
      <c r="H4" s="764" t="s">
        <v>20</v>
      </c>
      <c r="I4" s="767" t="s">
        <v>2</v>
      </c>
      <c r="J4" s="764" t="s">
        <v>19</v>
      </c>
      <c r="K4" s="767" t="s">
        <v>2</v>
      </c>
      <c r="L4" s="764" t="s">
        <v>20</v>
      </c>
      <c r="M4" s="768" t="s">
        <v>2</v>
      </c>
    </row>
    <row r="5" spans="1:13" ht="14.4" customHeight="1" x14ac:dyDescent="0.3">
      <c r="A5" s="787" t="s">
        <v>1698</v>
      </c>
      <c r="B5" s="778">
        <v>6364.22</v>
      </c>
      <c r="C5" s="722">
        <v>1</v>
      </c>
      <c r="D5" s="791">
        <v>8</v>
      </c>
      <c r="E5" s="794" t="s">
        <v>1698</v>
      </c>
      <c r="F5" s="778">
        <v>6209.8600000000006</v>
      </c>
      <c r="G5" s="746">
        <v>0.97574565304153538</v>
      </c>
      <c r="H5" s="726">
        <v>6</v>
      </c>
      <c r="I5" s="769">
        <v>0.75</v>
      </c>
      <c r="J5" s="797">
        <v>154.36000000000001</v>
      </c>
      <c r="K5" s="746">
        <v>2.4254346958464668E-2</v>
      </c>
      <c r="L5" s="726">
        <v>2</v>
      </c>
      <c r="M5" s="769">
        <v>0.25</v>
      </c>
    </row>
    <row r="6" spans="1:13" ht="14.4" customHeight="1" x14ac:dyDescent="0.3">
      <c r="A6" s="788" t="s">
        <v>1699</v>
      </c>
      <c r="B6" s="779">
        <v>1018.55</v>
      </c>
      <c r="C6" s="729">
        <v>1</v>
      </c>
      <c r="D6" s="792">
        <v>5</v>
      </c>
      <c r="E6" s="795" t="s">
        <v>1699</v>
      </c>
      <c r="F6" s="779">
        <v>1018.55</v>
      </c>
      <c r="G6" s="747">
        <v>1</v>
      </c>
      <c r="H6" s="733">
        <v>5</v>
      </c>
      <c r="I6" s="770">
        <v>1</v>
      </c>
      <c r="J6" s="798"/>
      <c r="K6" s="747">
        <v>0</v>
      </c>
      <c r="L6" s="733"/>
      <c r="M6" s="770">
        <v>0</v>
      </c>
    </row>
    <row r="7" spans="1:13" ht="14.4" customHeight="1" x14ac:dyDescent="0.3">
      <c r="A7" s="788" t="s">
        <v>1700</v>
      </c>
      <c r="B7" s="779">
        <v>54224.73000000001</v>
      </c>
      <c r="C7" s="729">
        <v>1</v>
      </c>
      <c r="D7" s="792">
        <v>38</v>
      </c>
      <c r="E7" s="795" t="s">
        <v>1700</v>
      </c>
      <c r="F7" s="779">
        <v>45538.790000000008</v>
      </c>
      <c r="G7" s="747">
        <v>0.83981589212154673</v>
      </c>
      <c r="H7" s="733">
        <v>29</v>
      </c>
      <c r="I7" s="770">
        <v>0.76315789473684215</v>
      </c>
      <c r="J7" s="798">
        <v>8685.9399999999987</v>
      </c>
      <c r="K7" s="747">
        <v>0.16018410787845319</v>
      </c>
      <c r="L7" s="733">
        <v>9</v>
      </c>
      <c r="M7" s="770">
        <v>0.23684210526315788</v>
      </c>
    </row>
    <row r="8" spans="1:13" ht="14.4" customHeight="1" x14ac:dyDescent="0.3">
      <c r="A8" s="788" t="s">
        <v>1701</v>
      </c>
      <c r="B8" s="779">
        <v>40824.9</v>
      </c>
      <c r="C8" s="729">
        <v>1</v>
      </c>
      <c r="D8" s="792">
        <v>36</v>
      </c>
      <c r="E8" s="795" t="s">
        <v>1701</v>
      </c>
      <c r="F8" s="779">
        <v>35631.94</v>
      </c>
      <c r="G8" s="747">
        <v>0.8727991985283492</v>
      </c>
      <c r="H8" s="733">
        <v>28</v>
      </c>
      <c r="I8" s="770">
        <v>0.77777777777777779</v>
      </c>
      <c r="J8" s="798">
        <v>5192.96</v>
      </c>
      <c r="K8" s="747">
        <v>0.12720080147165089</v>
      </c>
      <c r="L8" s="733">
        <v>8</v>
      </c>
      <c r="M8" s="770">
        <v>0.22222222222222221</v>
      </c>
    </row>
    <row r="9" spans="1:13" ht="14.4" customHeight="1" x14ac:dyDescent="0.3">
      <c r="A9" s="788" t="s">
        <v>1702</v>
      </c>
      <c r="B9" s="779">
        <v>427.9</v>
      </c>
      <c r="C9" s="729">
        <v>1</v>
      </c>
      <c r="D9" s="792">
        <v>2</v>
      </c>
      <c r="E9" s="795" t="s">
        <v>1702</v>
      </c>
      <c r="F9" s="779">
        <v>427.9</v>
      </c>
      <c r="G9" s="747">
        <v>1</v>
      </c>
      <c r="H9" s="733">
        <v>2</v>
      </c>
      <c r="I9" s="770">
        <v>1</v>
      </c>
      <c r="J9" s="798"/>
      <c r="K9" s="747">
        <v>0</v>
      </c>
      <c r="L9" s="733"/>
      <c r="M9" s="770">
        <v>0</v>
      </c>
    </row>
    <row r="10" spans="1:13" ht="14.4" customHeight="1" x14ac:dyDescent="0.3">
      <c r="A10" s="788" t="s">
        <v>1703</v>
      </c>
      <c r="B10" s="779">
        <v>4169.0599999999995</v>
      </c>
      <c r="C10" s="729">
        <v>1</v>
      </c>
      <c r="D10" s="792">
        <v>4</v>
      </c>
      <c r="E10" s="795" t="s">
        <v>1703</v>
      </c>
      <c r="F10" s="779">
        <v>1978.94</v>
      </c>
      <c r="G10" s="747">
        <v>0.47467294785875003</v>
      </c>
      <c r="H10" s="733">
        <v>1</v>
      </c>
      <c r="I10" s="770">
        <v>0.25</v>
      </c>
      <c r="J10" s="798">
        <v>2190.12</v>
      </c>
      <c r="K10" s="747">
        <v>0.52532705214125008</v>
      </c>
      <c r="L10" s="733">
        <v>3</v>
      </c>
      <c r="M10" s="770">
        <v>0.75</v>
      </c>
    </row>
    <row r="11" spans="1:13" ht="14.4" customHeight="1" x14ac:dyDescent="0.3">
      <c r="A11" s="788" t="s">
        <v>1704</v>
      </c>
      <c r="B11" s="779">
        <v>75799</v>
      </c>
      <c r="C11" s="729">
        <v>1</v>
      </c>
      <c r="D11" s="792">
        <v>63</v>
      </c>
      <c r="E11" s="795" t="s">
        <v>1704</v>
      </c>
      <c r="F11" s="779">
        <v>69848.25</v>
      </c>
      <c r="G11" s="747">
        <v>0.92149302761250151</v>
      </c>
      <c r="H11" s="733">
        <v>53</v>
      </c>
      <c r="I11" s="770">
        <v>0.84126984126984128</v>
      </c>
      <c r="J11" s="798">
        <v>5950.75</v>
      </c>
      <c r="K11" s="747">
        <v>7.8506972387498514E-2</v>
      </c>
      <c r="L11" s="733">
        <v>10</v>
      </c>
      <c r="M11" s="770">
        <v>0.15873015873015872</v>
      </c>
    </row>
    <row r="12" spans="1:13" ht="14.4" customHeight="1" x14ac:dyDescent="0.3">
      <c r="A12" s="788" t="s">
        <v>1705</v>
      </c>
      <c r="B12" s="779">
        <v>74786.979999999981</v>
      </c>
      <c r="C12" s="729">
        <v>1</v>
      </c>
      <c r="D12" s="792">
        <v>77</v>
      </c>
      <c r="E12" s="795" t="s">
        <v>1705</v>
      </c>
      <c r="F12" s="779">
        <v>72491.219999999987</v>
      </c>
      <c r="G12" s="747">
        <v>0.96930267808647985</v>
      </c>
      <c r="H12" s="733">
        <v>63</v>
      </c>
      <c r="I12" s="770">
        <v>0.81818181818181823</v>
      </c>
      <c r="J12" s="798">
        <v>2295.7600000000002</v>
      </c>
      <c r="K12" s="747">
        <v>3.0697321913520252E-2</v>
      </c>
      <c r="L12" s="733">
        <v>14</v>
      </c>
      <c r="M12" s="770">
        <v>0.18181818181818182</v>
      </c>
    </row>
    <row r="13" spans="1:13" ht="14.4" customHeight="1" x14ac:dyDescent="0.3">
      <c r="A13" s="788" t="s">
        <v>1706</v>
      </c>
      <c r="B13" s="779">
        <v>15915.76</v>
      </c>
      <c r="C13" s="729">
        <v>1</v>
      </c>
      <c r="D13" s="792">
        <v>21</v>
      </c>
      <c r="E13" s="795" t="s">
        <v>1706</v>
      </c>
      <c r="F13" s="779">
        <v>12455.7</v>
      </c>
      <c r="G13" s="747">
        <v>0.78260164767500895</v>
      </c>
      <c r="H13" s="733">
        <v>14</v>
      </c>
      <c r="I13" s="770">
        <v>0.66666666666666663</v>
      </c>
      <c r="J13" s="798">
        <v>3460.06</v>
      </c>
      <c r="K13" s="747">
        <v>0.21739835232499108</v>
      </c>
      <c r="L13" s="733">
        <v>7</v>
      </c>
      <c r="M13" s="770">
        <v>0.33333333333333331</v>
      </c>
    </row>
    <row r="14" spans="1:13" ht="14.4" customHeight="1" x14ac:dyDescent="0.3">
      <c r="A14" s="788" t="s">
        <v>1707</v>
      </c>
      <c r="B14" s="779">
        <v>98391.169999999984</v>
      </c>
      <c r="C14" s="729">
        <v>1</v>
      </c>
      <c r="D14" s="792">
        <v>111</v>
      </c>
      <c r="E14" s="795" t="s">
        <v>1707</v>
      </c>
      <c r="F14" s="779">
        <v>94706.829999999987</v>
      </c>
      <c r="G14" s="747">
        <v>0.96255416009383776</v>
      </c>
      <c r="H14" s="733">
        <v>102</v>
      </c>
      <c r="I14" s="770">
        <v>0.91891891891891897</v>
      </c>
      <c r="J14" s="798">
        <v>3684.34</v>
      </c>
      <c r="K14" s="747">
        <v>3.744583990616232E-2</v>
      </c>
      <c r="L14" s="733">
        <v>9</v>
      </c>
      <c r="M14" s="770">
        <v>8.1081081081081086E-2</v>
      </c>
    </row>
    <row r="15" spans="1:13" ht="14.4" customHeight="1" thickBot="1" x14ac:dyDescent="0.35">
      <c r="A15" s="789" t="s">
        <v>1708</v>
      </c>
      <c r="B15" s="780">
        <v>323.21999999999997</v>
      </c>
      <c r="C15" s="736">
        <v>1</v>
      </c>
      <c r="D15" s="793">
        <v>2</v>
      </c>
      <c r="E15" s="796" t="s">
        <v>1708</v>
      </c>
      <c r="F15" s="780"/>
      <c r="G15" s="748">
        <v>0</v>
      </c>
      <c r="H15" s="740"/>
      <c r="I15" s="771">
        <v>0</v>
      </c>
      <c r="J15" s="799">
        <v>323.21999999999997</v>
      </c>
      <c r="K15" s="748">
        <v>1</v>
      </c>
      <c r="L15" s="740">
        <v>2</v>
      </c>
      <c r="M15" s="77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8" t="s">
        <v>1978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</row>
    <row r="2" spans="1:21" ht="14.4" customHeight="1" thickBot="1" x14ac:dyDescent="0.35">
      <c r="A2" s="374" t="s">
        <v>323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90"/>
      <c r="B3" s="591"/>
      <c r="C3" s="591"/>
      <c r="D3" s="591"/>
      <c r="E3" s="591"/>
      <c r="F3" s="591"/>
      <c r="G3" s="591"/>
      <c r="H3" s="591"/>
      <c r="I3" s="591"/>
      <c r="J3" s="591"/>
      <c r="K3" s="592" t="s">
        <v>159</v>
      </c>
      <c r="L3" s="593"/>
      <c r="M3" s="70">
        <f>SUBTOTAL(9,M7:M1048576)</f>
        <v>372245.49000000005</v>
      </c>
      <c r="N3" s="70">
        <f>SUBTOTAL(9,N7:N1048576)</f>
        <v>452</v>
      </c>
      <c r="O3" s="70">
        <f>SUBTOTAL(9,O7:O1048576)</f>
        <v>367</v>
      </c>
      <c r="P3" s="70">
        <f>SUBTOTAL(9,P7:P1048576)</f>
        <v>340307.98000000004</v>
      </c>
      <c r="Q3" s="71">
        <f>IF(M3=0,0,P3/M3)</f>
        <v>0.91420309753114803</v>
      </c>
      <c r="R3" s="70">
        <f>SUBTOTAL(9,R7:R1048576)</f>
        <v>345</v>
      </c>
      <c r="S3" s="71">
        <f>IF(N3=0,0,R3/N3)</f>
        <v>0.76327433628318586</v>
      </c>
      <c r="T3" s="70">
        <f>SUBTOTAL(9,T7:T1048576)</f>
        <v>303</v>
      </c>
      <c r="U3" s="72">
        <f>IF(O3=0,0,T3/O3)</f>
        <v>0.82561307901907355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4" t="s">
        <v>15</v>
      </c>
      <c r="N4" s="595"/>
      <c r="O4" s="595"/>
      <c r="P4" s="596" t="s">
        <v>21</v>
      </c>
      <c r="Q4" s="595"/>
      <c r="R4" s="595"/>
      <c r="S4" s="595"/>
      <c r="T4" s="595"/>
      <c r="U4" s="59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7" t="s">
        <v>22</v>
      </c>
      <c r="Q5" s="588"/>
      <c r="R5" s="587" t="s">
        <v>13</v>
      </c>
      <c r="S5" s="588"/>
      <c r="T5" s="587" t="s">
        <v>20</v>
      </c>
      <c r="U5" s="589"/>
    </row>
    <row r="6" spans="1:21" s="330" customFormat="1" ht="14.4" customHeight="1" thickBot="1" x14ac:dyDescent="0.35">
      <c r="A6" s="800" t="s">
        <v>23</v>
      </c>
      <c r="B6" s="801" t="s">
        <v>5</v>
      </c>
      <c r="C6" s="800" t="s">
        <v>24</v>
      </c>
      <c r="D6" s="801" t="s">
        <v>6</v>
      </c>
      <c r="E6" s="801" t="s">
        <v>193</v>
      </c>
      <c r="F6" s="801" t="s">
        <v>25</v>
      </c>
      <c r="G6" s="801" t="s">
        <v>26</v>
      </c>
      <c r="H6" s="801" t="s">
        <v>8</v>
      </c>
      <c r="I6" s="801" t="s">
        <v>10</v>
      </c>
      <c r="J6" s="801" t="s">
        <v>11</v>
      </c>
      <c r="K6" s="801" t="s">
        <v>12</v>
      </c>
      <c r="L6" s="801" t="s">
        <v>27</v>
      </c>
      <c r="M6" s="802" t="s">
        <v>14</v>
      </c>
      <c r="N6" s="803" t="s">
        <v>28</v>
      </c>
      <c r="O6" s="803" t="s">
        <v>28</v>
      </c>
      <c r="P6" s="803" t="s">
        <v>14</v>
      </c>
      <c r="Q6" s="803" t="s">
        <v>2</v>
      </c>
      <c r="R6" s="803" t="s">
        <v>28</v>
      </c>
      <c r="S6" s="803" t="s">
        <v>2</v>
      </c>
      <c r="T6" s="803" t="s">
        <v>28</v>
      </c>
      <c r="U6" s="804" t="s">
        <v>2</v>
      </c>
    </row>
    <row r="7" spans="1:21" ht="14.4" customHeight="1" x14ac:dyDescent="0.3">
      <c r="A7" s="805">
        <v>6</v>
      </c>
      <c r="B7" s="806" t="s">
        <v>1686</v>
      </c>
      <c r="C7" s="806" t="s">
        <v>1692</v>
      </c>
      <c r="D7" s="807" t="s">
        <v>1976</v>
      </c>
      <c r="E7" s="808" t="s">
        <v>1698</v>
      </c>
      <c r="F7" s="806" t="s">
        <v>1687</v>
      </c>
      <c r="G7" s="806" t="s">
        <v>1709</v>
      </c>
      <c r="H7" s="806" t="s">
        <v>555</v>
      </c>
      <c r="I7" s="806" t="s">
        <v>1710</v>
      </c>
      <c r="J7" s="806" t="s">
        <v>973</v>
      </c>
      <c r="K7" s="806" t="s">
        <v>1711</v>
      </c>
      <c r="L7" s="809">
        <v>154.36000000000001</v>
      </c>
      <c r="M7" s="809">
        <v>154.36000000000001</v>
      </c>
      <c r="N7" s="806">
        <v>1</v>
      </c>
      <c r="O7" s="810">
        <v>1</v>
      </c>
      <c r="P7" s="809"/>
      <c r="Q7" s="811">
        <v>0</v>
      </c>
      <c r="R7" s="806"/>
      <c r="S7" s="811">
        <v>0</v>
      </c>
      <c r="T7" s="810"/>
      <c r="U7" s="231">
        <v>0</v>
      </c>
    </row>
    <row r="8" spans="1:21" ht="14.4" customHeight="1" x14ac:dyDescent="0.3">
      <c r="A8" s="728">
        <v>6</v>
      </c>
      <c r="B8" s="729" t="s">
        <v>1686</v>
      </c>
      <c r="C8" s="729" t="s">
        <v>1692</v>
      </c>
      <c r="D8" s="812" t="s">
        <v>1976</v>
      </c>
      <c r="E8" s="813" t="s">
        <v>1698</v>
      </c>
      <c r="F8" s="729" t="s">
        <v>1687</v>
      </c>
      <c r="G8" s="729" t="s">
        <v>1712</v>
      </c>
      <c r="H8" s="729" t="s">
        <v>555</v>
      </c>
      <c r="I8" s="729" t="s">
        <v>1713</v>
      </c>
      <c r="J8" s="729" t="s">
        <v>642</v>
      </c>
      <c r="K8" s="729" t="s">
        <v>1714</v>
      </c>
      <c r="L8" s="730">
        <v>344</v>
      </c>
      <c r="M8" s="730">
        <v>344</v>
      </c>
      <c r="N8" s="729">
        <v>1</v>
      </c>
      <c r="O8" s="814">
        <v>1</v>
      </c>
      <c r="P8" s="730">
        <v>344</v>
      </c>
      <c r="Q8" s="747">
        <v>1</v>
      </c>
      <c r="R8" s="729">
        <v>1</v>
      </c>
      <c r="S8" s="747">
        <v>1</v>
      </c>
      <c r="T8" s="814">
        <v>1</v>
      </c>
      <c r="U8" s="770">
        <v>1</v>
      </c>
    </row>
    <row r="9" spans="1:21" ht="14.4" customHeight="1" x14ac:dyDescent="0.3">
      <c r="A9" s="728">
        <v>6</v>
      </c>
      <c r="B9" s="729" t="s">
        <v>1686</v>
      </c>
      <c r="C9" s="729" t="s">
        <v>1692</v>
      </c>
      <c r="D9" s="812" t="s">
        <v>1976</v>
      </c>
      <c r="E9" s="813" t="s">
        <v>1698</v>
      </c>
      <c r="F9" s="729" t="s">
        <v>1688</v>
      </c>
      <c r="G9" s="729" t="s">
        <v>1715</v>
      </c>
      <c r="H9" s="729" t="s">
        <v>555</v>
      </c>
      <c r="I9" s="729" t="s">
        <v>1716</v>
      </c>
      <c r="J9" s="729" t="s">
        <v>1717</v>
      </c>
      <c r="K9" s="729" t="s">
        <v>1718</v>
      </c>
      <c r="L9" s="730">
        <v>179.2</v>
      </c>
      <c r="M9" s="730">
        <v>179.2</v>
      </c>
      <c r="N9" s="729">
        <v>1</v>
      </c>
      <c r="O9" s="814">
        <v>1</v>
      </c>
      <c r="P9" s="730">
        <v>179.2</v>
      </c>
      <c r="Q9" s="747">
        <v>1</v>
      </c>
      <c r="R9" s="729">
        <v>1</v>
      </c>
      <c r="S9" s="747">
        <v>1</v>
      </c>
      <c r="T9" s="814">
        <v>1</v>
      </c>
      <c r="U9" s="770">
        <v>1</v>
      </c>
    </row>
    <row r="10" spans="1:21" ht="14.4" customHeight="1" x14ac:dyDescent="0.3">
      <c r="A10" s="728">
        <v>6</v>
      </c>
      <c r="B10" s="729" t="s">
        <v>1686</v>
      </c>
      <c r="C10" s="729" t="s">
        <v>1692</v>
      </c>
      <c r="D10" s="812" t="s">
        <v>1976</v>
      </c>
      <c r="E10" s="813" t="s">
        <v>1698</v>
      </c>
      <c r="F10" s="729" t="s">
        <v>1688</v>
      </c>
      <c r="G10" s="729" t="s">
        <v>1715</v>
      </c>
      <c r="H10" s="729" t="s">
        <v>555</v>
      </c>
      <c r="I10" s="729" t="s">
        <v>1719</v>
      </c>
      <c r="J10" s="729" t="s">
        <v>1720</v>
      </c>
      <c r="K10" s="729" t="s">
        <v>1721</v>
      </c>
      <c r="L10" s="730">
        <v>864.39</v>
      </c>
      <c r="M10" s="730">
        <v>1728.78</v>
      </c>
      <c r="N10" s="729">
        <v>2</v>
      </c>
      <c r="O10" s="814">
        <v>2</v>
      </c>
      <c r="P10" s="730">
        <v>1728.78</v>
      </c>
      <c r="Q10" s="747">
        <v>1</v>
      </c>
      <c r="R10" s="729">
        <v>2</v>
      </c>
      <c r="S10" s="747">
        <v>1</v>
      </c>
      <c r="T10" s="814">
        <v>2</v>
      </c>
      <c r="U10" s="770">
        <v>1</v>
      </c>
    </row>
    <row r="11" spans="1:21" ht="14.4" customHeight="1" x14ac:dyDescent="0.3">
      <c r="A11" s="728">
        <v>6</v>
      </c>
      <c r="B11" s="729" t="s">
        <v>1686</v>
      </c>
      <c r="C11" s="729" t="s">
        <v>1692</v>
      </c>
      <c r="D11" s="812" t="s">
        <v>1976</v>
      </c>
      <c r="E11" s="813" t="s">
        <v>1698</v>
      </c>
      <c r="F11" s="729" t="s">
        <v>1688</v>
      </c>
      <c r="G11" s="729" t="s">
        <v>1715</v>
      </c>
      <c r="H11" s="729" t="s">
        <v>555</v>
      </c>
      <c r="I11" s="729" t="s">
        <v>1722</v>
      </c>
      <c r="J11" s="729" t="s">
        <v>1723</v>
      </c>
      <c r="K11" s="729" t="s">
        <v>1724</v>
      </c>
      <c r="L11" s="730">
        <v>1978.94</v>
      </c>
      <c r="M11" s="730">
        <v>3957.88</v>
      </c>
      <c r="N11" s="729">
        <v>2</v>
      </c>
      <c r="O11" s="814">
        <v>2</v>
      </c>
      <c r="P11" s="730">
        <v>3957.88</v>
      </c>
      <c r="Q11" s="747">
        <v>1</v>
      </c>
      <c r="R11" s="729">
        <v>2</v>
      </c>
      <c r="S11" s="747">
        <v>1</v>
      </c>
      <c r="T11" s="814">
        <v>2</v>
      </c>
      <c r="U11" s="770">
        <v>1</v>
      </c>
    </row>
    <row r="12" spans="1:21" ht="14.4" customHeight="1" x14ac:dyDescent="0.3">
      <c r="A12" s="728">
        <v>6</v>
      </c>
      <c r="B12" s="729" t="s">
        <v>1686</v>
      </c>
      <c r="C12" s="729" t="s">
        <v>1692</v>
      </c>
      <c r="D12" s="812" t="s">
        <v>1976</v>
      </c>
      <c r="E12" s="813" t="s">
        <v>1698</v>
      </c>
      <c r="F12" s="729" t="s">
        <v>1688</v>
      </c>
      <c r="G12" s="729" t="s">
        <v>1725</v>
      </c>
      <c r="H12" s="729" t="s">
        <v>555</v>
      </c>
      <c r="I12" s="729" t="s">
        <v>1726</v>
      </c>
      <c r="J12" s="729" t="s">
        <v>1727</v>
      </c>
      <c r="K12" s="729" t="s">
        <v>1728</v>
      </c>
      <c r="L12" s="730">
        <v>0</v>
      </c>
      <c r="M12" s="730">
        <v>0</v>
      </c>
      <c r="N12" s="729">
        <v>1</v>
      </c>
      <c r="O12" s="814">
        <v>1</v>
      </c>
      <c r="P12" s="730"/>
      <c r="Q12" s="747"/>
      <c r="R12" s="729"/>
      <c r="S12" s="747">
        <v>0</v>
      </c>
      <c r="T12" s="814"/>
      <c r="U12" s="770">
        <v>0</v>
      </c>
    </row>
    <row r="13" spans="1:21" ht="14.4" customHeight="1" x14ac:dyDescent="0.3">
      <c r="A13" s="728">
        <v>6</v>
      </c>
      <c r="B13" s="729" t="s">
        <v>1686</v>
      </c>
      <c r="C13" s="729" t="s">
        <v>1692</v>
      </c>
      <c r="D13" s="812" t="s">
        <v>1976</v>
      </c>
      <c r="E13" s="813" t="s">
        <v>1702</v>
      </c>
      <c r="F13" s="729" t="s">
        <v>1687</v>
      </c>
      <c r="G13" s="729" t="s">
        <v>1729</v>
      </c>
      <c r="H13" s="729" t="s">
        <v>604</v>
      </c>
      <c r="I13" s="729" t="s">
        <v>1730</v>
      </c>
      <c r="J13" s="729" t="s">
        <v>1397</v>
      </c>
      <c r="K13" s="729" t="s">
        <v>1486</v>
      </c>
      <c r="L13" s="730">
        <v>93.18</v>
      </c>
      <c r="M13" s="730">
        <v>186.36</v>
      </c>
      <c r="N13" s="729">
        <v>2</v>
      </c>
      <c r="O13" s="814">
        <v>1</v>
      </c>
      <c r="P13" s="730">
        <v>186.36</v>
      </c>
      <c r="Q13" s="747">
        <v>1</v>
      </c>
      <c r="R13" s="729">
        <v>2</v>
      </c>
      <c r="S13" s="747">
        <v>1</v>
      </c>
      <c r="T13" s="814">
        <v>1</v>
      </c>
      <c r="U13" s="770">
        <v>1</v>
      </c>
    </row>
    <row r="14" spans="1:21" ht="14.4" customHeight="1" x14ac:dyDescent="0.3">
      <c r="A14" s="728">
        <v>6</v>
      </c>
      <c r="B14" s="729" t="s">
        <v>1686</v>
      </c>
      <c r="C14" s="729" t="s">
        <v>1692</v>
      </c>
      <c r="D14" s="812" t="s">
        <v>1976</v>
      </c>
      <c r="E14" s="813" t="s">
        <v>1702</v>
      </c>
      <c r="F14" s="729" t="s">
        <v>1687</v>
      </c>
      <c r="G14" s="729" t="s">
        <v>1731</v>
      </c>
      <c r="H14" s="729" t="s">
        <v>604</v>
      </c>
      <c r="I14" s="729" t="s">
        <v>1732</v>
      </c>
      <c r="J14" s="729" t="s">
        <v>1733</v>
      </c>
      <c r="K14" s="729" t="s">
        <v>1734</v>
      </c>
      <c r="L14" s="730">
        <v>120.77</v>
      </c>
      <c r="M14" s="730">
        <v>241.54</v>
      </c>
      <c r="N14" s="729">
        <v>2</v>
      </c>
      <c r="O14" s="814">
        <v>1</v>
      </c>
      <c r="P14" s="730">
        <v>241.54</v>
      </c>
      <c r="Q14" s="747">
        <v>1</v>
      </c>
      <c r="R14" s="729">
        <v>2</v>
      </c>
      <c r="S14" s="747">
        <v>1</v>
      </c>
      <c r="T14" s="814">
        <v>1</v>
      </c>
      <c r="U14" s="770">
        <v>1</v>
      </c>
    </row>
    <row r="15" spans="1:21" ht="14.4" customHeight="1" x14ac:dyDescent="0.3">
      <c r="A15" s="728">
        <v>6</v>
      </c>
      <c r="B15" s="729" t="s">
        <v>1686</v>
      </c>
      <c r="C15" s="729" t="s">
        <v>1692</v>
      </c>
      <c r="D15" s="812" t="s">
        <v>1976</v>
      </c>
      <c r="E15" s="813" t="s">
        <v>1704</v>
      </c>
      <c r="F15" s="729" t="s">
        <v>1687</v>
      </c>
      <c r="G15" s="729" t="s">
        <v>1735</v>
      </c>
      <c r="H15" s="729" t="s">
        <v>555</v>
      </c>
      <c r="I15" s="729" t="s">
        <v>1736</v>
      </c>
      <c r="J15" s="729" t="s">
        <v>1737</v>
      </c>
      <c r="K15" s="729" t="s">
        <v>1738</v>
      </c>
      <c r="L15" s="730">
        <v>0</v>
      </c>
      <c r="M15" s="730">
        <v>0</v>
      </c>
      <c r="N15" s="729">
        <v>1</v>
      </c>
      <c r="O15" s="814">
        <v>1</v>
      </c>
      <c r="P15" s="730"/>
      <c r="Q15" s="747"/>
      <c r="R15" s="729"/>
      <c r="S15" s="747">
        <v>0</v>
      </c>
      <c r="T15" s="814"/>
      <c r="U15" s="770">
        <v>0</v>
      </c>
    </row>
    <row r="16" spans="1:21" ht="14.4" customHeight="1" x14ac:dyDescent="0.3">
      <c r="A16" s="728">
        <v>6</v>
      </c>
      <c r="B16" s="729" t="s">
        <v>1686</v>
      </c>
      <c r="C16" s="729" t="s">
        <v>1692</v>
      </c>
      <c r="D16" s="812" t="s">
        <v>1976</v>
      </c>
      <c r="E16" s="813" t="s">
        <v>1704</v>
      </c>
      <c r="F16" s="729" t="s">
        <v>1687</v>
      </c>
      <c r="G16" s="729" t="s">
        <v>1739</v>
      </c>
      <c r="H16" s="729" t="s">
        <v>555</v>
      </c>
      <c r="I16" s="729" t="s">
        <v>1740</v>
      </c>
      <c r="J16" s="729" t="s">
        <v>1009</v>
      </c>
      <c r="K16" s="729" t="s">
        <v>1741</v>
      </c>
      <c r="L16" s="730">
        <v>91.11</v>
      </c>
      <c r="M16" s="730">
        <v>182.22</v>
      </c>
      <c r="N16" s="729">
        <v>2</v>
      </c>
      <c r="O16" s="814">
        <v>1</v>
      </c>
      <c r="P16" s="730"/>
      <c r="Q16" s="747">
        <v>0</v>
      </c>
      <c r="R16" s="729"/>
      <c r="S16" s="747">
        <v>0</v>
      </c>
      <c r="T16" s="814"/>
      <c r="U16" s="770">
        <v>0</v>
      </c>
    </row>
    <row r="17" spans="1:21" ht="14.4" customHeight="1" x14ac:dyDescent="0.3">
      <c r="A17" s="728">
        <v>6</v>
      </c>
      <c r="B17" s="729" t="s">
        <v>1686</v>
      </c>
      <c r="C17" s="729" t="s">
        <v>1692</v>
      </c>
      <c r="D17" s="812" t="s">
        <v>1976</v>
      </c>
      <c r="E17" s="813" t="s">
        <v>1704</v>
      </c>
      <c r="F17" s="729" t="s">
        <v>1687</v>
      </c>
      <c r="G17" s="729" t="s">
        <v>1739</v>
      </c>
      <c r="H17" s="729" t="s">
        <v>555</v>
      </c>
      <c r="I17" s="729" t="s">
        <v>1742</v>
      </c>
      <c r="J17" s="729" t="s">
        <v>1009</v>
      </c>
      <c r="K17" s="729" t="s">
        <v>1743</v>
      </c>
      <c r="L17" s="730">
        <v>45.56</v>
      </c>
      <c r="M17" s="730">
        <v>136.68</v>
      </c>
      <c r="N17" s="729">
        <v>3</v>
      </c>
      <c r="O17" s="814">
        <v>1</v>
      </c>
      <c r="P17" s="730"/>
      <c r="Q17" s="747">
        <v>0</v>
      </c>
      <c r="R17" s="729"/>
      <c r="S17" s="747">
        <v>0</v>
      </c>
      <c r="T17" s="814"/>
      <c r="U17" s="770">
        <v>0</v>
      </c>
    </row>
    <row r="18" spans="1:21" ht="14.4" customHeight="1" x14ac:dyDescent="0.3">
      <c r="A18" s="728">
        <v>6</v>
      </c>
      <c r="B18" s="729" t="s">
        <v>1686</v>
      </c>
      <c r="C18" s="729" t="s">
        <v>1692</v>
      </c>
      <c r="D18" s="812" t="s">
        <v>1976</v>
      </c>
      <c r="E18" s="813" t="s">
        <v>1704</v>
      </c>
      <c r="F18" s="729" t="s">
        <v>1687</v>
      </c>
      <c r="G18" s="729" t="s">
        <v>1744</v>
      </c>
      <c r="H18" s="729" t="s">
        <v>555</v>
      </c>
      <c r="I18" s="729" t="s">
        <v>1745</v>
      </c>
      <c r="J18" s="729" t="s">
        <v>1746</v>
      </c>
      <c r="K18" s="729" t="s">
        <v>1747</v>
      </c>
      <c r="L18" s="730">
        <v>973.26</v>
      </c>
      <c r="M18" s="730">
        <v>2919.7799999999997</v>
      </c>
      <c r="N18" s="729">
        <v>3</v>
      </c>
      <c r="O18" s="814">
        <v>1</v>
      </c>
      <c r="P18" s="730">
        <v>2919.7799999999997</v>
      </c>
      <c r="Q18" s="747">
        <v>1</v>
      </c>
      <c r="R18" s="729">
        <v>3</v>
      </c>
      <c r="S18" s="747">
        <v>1</v>
      </c>
      <c r="T18" s="814">
        <v>1</v>
      </c>
      <c r="U18" s="770">
        <v>1</v>
      </c>
    </row>
    <row r="19" spans="1:21" ht="14.4" customHeight="1" x14ac:dyDescent="0.3">
      <c r="A19" s="728">
        <v>6</v>
      </c>
      <c r="B19" s="729" t="s">
        <v>1686</v>
      </c>
      <c r="C19" s="729" t="s">
        <v>1692</v>
      </c>
      <c r="D19" s="812" t="s">
        <v>1976</v>
      </c>
      <c r="E19" s="813" t="s">
        <v>1704</v>
      </c>
      <c r="F19" s="729" t="s">
        <v>1687</v>
      </c>
      <c r="G19" s="729" t="s">
        <v>1748</v>
      </c>
      <c r="H19" s="729" t="s">
        <v>555</v>
      </c>
      <c r="I19" s="729" t="s">
        <v>1749</v>
      </c>
      <c r="J19" s="729" t="s">
        <v>863</v>
      </c>
      <c r="K19" s="729" t="s">
        <v>1750</v>
      </c>
      <c r="L19" s="730">
        <v>107.27</v>
      </c>
      <c r="M19" s="730">
        <v>321.81</v>
      </c>
      <c r="N19" s="729">
        <v>3</v>
      </c>
      <c r="O19" s="814">
        <v>1</v>
      </c>
      <c r="P19" s="730"/>
      <c r="Q19" s="747">
        <v>0</v>
      </c>
      <c r="R19" s="729"/>
      <c r="S19" s="747">
        <v>0</v>
      </c>
      <c r="T19" s="814"/>
      <c r="U19" s="770">
        <v>0</v>
      </c>
    </row>
    <row r="20" spans="1:21" ht="14.4" customHeight="1" x14ac:dyDescent="0.3">
      <c r="A20" s="728">
        <v>6</v>
      </c>
      <c r="B20" s="729" t="s">
        <v>1686</v>
      </c>
      <c r="C20" s="729" t="s">
        <v>1692</v>
      </c>
      <c r="D20" s="812" t="s">
        <v>1976</v>
      </c>
      <c r="E20" s="813" t="s">
        <v>1704</v>
      </c>
      <c r="F20" s="729" t="s">
        <v>1687</v>
      </c>
      <c r="G20" s="729" t="s">
        <v>1751</v>
      </c>
      <c r="H20" s="729" t="s">
        <v>555</v>
      </c>
      <c r="I20" s="729" t="s">
        <v>1752</v>
      </c>
      <c r="J20" s="729" t="s">
        <v>1753</v>
      </c>
      <c r="K20" s="729" t="s">
        <v>1754</v>
      </c>
      <c r="L20" s="730">
        <v>0</v>
      </c>
      <c r="M20" s="730">
        <v>0</v>
      </c>
      <c r="N20" s="729">
        <v>2</v>
      </c>
      <c r="O20" s="814">
        <v>0.5</v>
      </c>
      <c r="P20" s="730">
        <v>0</v>
      </c>
      <c r="Q20" s="747"/>
      <c r="R20" s="729">
        <v>2</v>
      </c>
      <c r="S20" s="747">
        <v>1</v>
      </c>
      <c r="T20" s="814">
        <v>0.5</v>
      </c>
      <c r="U20" s="770">
        <v>1</v>
      </c>
    </row>
    <row r="21" spans="1:21" ht="14.4" customHeight="1" x14ac:dyDescent="0.3">
      <c r="A21" s="728">
        <v>6</v>
      </c>
      <c r="B21" s="729" t="s">
        <v>1686</v>
      </c>
      <c r="C21" s="729" t="s">
        <v>1692</v>
      </c>
      <c r="D21" s="812" t="s">
        <v>1976</v>
      </c>
      <c r="E21" s="813" t="s">
        <v>1704</v>
      </c>
      <c r="F21" s="729" t="s">
        <v>1687</v>
      </c>
      <c r="G21" s="729" t="s">
        <v>1755</v>
      </c>
      <c r="H21" s="729" t="s">
        <v>604</v>
      </c>
      <c r="I21" s="729" t="s">
        <v>1469</v>
      </c>
      <c r="J21" s="729" t="s">
        <v>1470</v>
      </c>
      <c r="K21" s="729" t="s">
        <v>1471</v>
      </c>
      <c r="L21" s="730">
        <v>93.43</v>
      </c>
      <c r="M21" s="730">
        <v>280.29000000000002</v>
      </c>
      <c r="N21" s="729">
        <v>3</v>
      </c>
      <c r="O21" s="814">
        <v>1</v>
      </c>
      <c r="P21" s="730"/>
      <c r="Q21" s="747">
        <v>0</v>
      </c>
      <c r="R21" s="729"/>
      <c r="S21" s="747">
        <v>0</v>
      </c>
      <c r="T21" s="814"/>
      <c r="U21" s="770">
        <v>0</v>
      </c>
    </row>
    <row r="22" spans="1:21" ht="14.4" customHeight="1" x14ac:dyDescent="0.3">
      <c r="A22" s="728">
        <v>6</v>
      </c>
      <c r="B22" s="729" t="s">
        <v>1686</v>
      </c>
      <c r="C22" s="729" t="s">
        <v>1692</v>
      </c>
      <c r="D22" s="812" t="s">
        <v>1976</v>
      </c>
      <c r="E22" s="813" t="s">
        <v>1704</v>
      </c>
      <c r="F22" s="729" t="s">
        <v>1687</v>
      </c>
      <c r="G22" s="729" t="s">
        <v>1756</v>
      </c>
      <c r="H22" s="729" t="s">
        <v>604</v>
      </c>
      <c r="I22" s="729" t="s">
        <v>1757</v>
      </c>
      <c r="J22" s="729" t="s">
        <v>1660</v>
      </c>
      <c r="K22" s="729" t="s">
        <v>1758</v>
      </c>
      <c r="L22" s="730">
        <v>69.16</v>
      </c>
      <c r="M22" s="730">
        <v>207.48</v>
      </c>
      <c r="N22" s="729">
        <v>3</v>
      </c>
      <c r="O22" s="814">
        <v>1</v>
      </c>
      <c r="P22" s="730"/>
      <c r="Q22" s="747">
        <v>0</v>
      </c>
      <c r="R22" s="729"/>
      <c r="S22" s="747">
        <v>0</v>
      </c>
      <c r="T22" s="814"/>
      <c r="U22" s="770">
        <v>0</v>
      </c>
    </row>
    <row r="23" spans="1:21" ht="14.4" customHeight="1" x14ac:dyDescent="0.3">
      <c r="A23" s="728">
        <v>6</v>
      </c>
      <c r="B23" s="729" t="s">
        <v>1686</v>
      </c>
      <c r="C23" s="729" t="s">
        <v>1692</v>
      </c>
      <c r="D23" s="812" t="s">
        <v>1976</v>
      </c>
      <c r="E23" s="813" t="s">
        <v>1704</v>
      </c>
      <c r="F23" s="729" t="s">
        <v>1687</v>
      </c>
      <c r="G23" s="729" t="s">
        <v>1759</v>
      </c>
      <c r="H23" s="729" t="s">
        <v>555</v>
      </c>
      <c r="I23" s="729" t="s">
        <v>1760</v>
      </c>
      <c r="J23" s="729" t="s">
        <v>1761</v>
      </c>
      <c r="K23" s="729" t="s">
        <v>1762</v>
      </c>
      <c r="L23" s="730">
        <v>32.25</v>
      </c>
      <c r="M23" s="730">
        <v>32.25</v>
      </c>
      <c r="N23" s="729">
        <v>1</v>
      </c>
      <c r="O23" s="814">
        <v>1</v>
      </c>
      <c r="P23" s="730">
        <v>32.25</v>
      </c>
      <c r="Q23" s="747">
        <v>1</v>
      </c>
      <c r="R23" s="729">
        <v>1</v>
      </c>
      <c r="S23" s="747">
        <v>1</v>
      </c>
      <c r="T23" s="814">
        <v>1</v>
      </c>
      <c r="U23" s="770">
        <v>1</v>
      </c>
    </row>
    <row r="24" spans="1:21" ht="14.4" customHeight="1" x14ac:dyDescent="0.3">
      <c r="A24" s="728">
        <v>6</v>
      </c>
      <c r="B24" s="729" t="s">
        <v>1686</v>
      </c>
      <c r="C24" s="729" t="s">
        <v>1692</v>
      </c>
      <c r="D24" s="812" t="s">
        <v>1976</v>
      </c>
      <c r="E24" s="813" t="s">
        <v>1704</v>
      </c>
      <c r="F24" s="729" t="s">
        <v>1687</v>
      </c>
      <c r="G24" s="729" t="s">
        <v>1763</v>
      </c>
      <c r="H24" s="729" t="s">
        <v>555</v>
      </c>
      <c r="I24" s="729" t="s">
        <v>1764</v>
      </c>
      <c r="J24" s="729" t="s">
        <v>1765</v>
      </c>
      <c r="K24" s="729" t="s">
        <v>1766</v>
      </c>
      <c r="L24" s="730">
        <v>57.19</v>
      </c>
      <c r="M24" s="730">
        <v>57.19</v>
      </c>
      <c r="N24" s="729">
        <v>1</v>
      </c>
      <c r="O24" s="814">
        <v>0.5</v>
      </c>
      <c r="P24" s="730">
        <v>57.19</v>
      </c>
      <c r="Q24" s="747">
        <v>1</v>
      </c>
      <c r="R24" s="729">
        <v>1</v>
      </c>
      <c r="S24" s="747">
        <v>1</v>
      </c>
      <c r="T24" s="814">
        <v>0.5</v>
      </c>
      <c r="U24" s="770">
        <v>1</v>
      </c>
    </row>
    <row r="25" spans="1:21" ht="14.4" customHeight="1" x14ac:dyDescent="0.3">
      <c r="A25" s="728">
        <v>6</v>
      </c>
      <c r="B25" s="729" t="s">
        <v>1686</v>
      </c>
      <c r="C25" s="729" t="s">
        <v>1692</v>
      </c>
      <c r="D25" s="812" t="s">
        <v>1976</v>
      </c>
      <c r="E25" s="813" t="s">
        <v>1704</v>
      </c>
      <c r="F25" s="729" t="s">
        <v>1687</v>
      </c>
      <c r="G25" s="729" t="s">
        <v>1767</v>
      </c>
      <c r="H25" s="729" t="s">
        <v>555</v>
      </c>
      <c r="I25" s="729" t="s">
        <v>1768</v>
      </c>
      <c r="J25" s="729" t="s">
        <v>691</v>
      </c>
      <c r="K25" s="729" t="s">
        <v>1769</v>
      </c>
      <c r="L25" s="730">
        <v>0</v>
      </c>
      <c r="M25" s="730">
        <v>0</v>
      </c>
      <c r="N25" s="729">
        <v>5</v>
      </c>
      <c r="O25" s="814">
        <v>1</v>
      </c>
      <c r="P25" s="730">
        <v>0</v>
      </c>
      <c r="Q25" s="747"/>
      <c r="R25" s="729">
        <v>5</v>
      </c>
      <c r="S25" s="747">
        <v>1</v>
      </c>
      <c r="T25" s="814">
        <v>1</v>
      </c>
      <c r="U25" s="770">
        <v>1</v>
      </c>
    </row>
    <row r="26" spans="1:21" ht="14.4" customHeight="1" x14ac:dyDescent="0.3">
      <c r="A26" s="728">
        <v>6</v>
      </c>
      <c r="B26" s="729" t="s">
        <v>1686</v>
      </c>
      <c r="C26" s="729" t="s">
        <v>1692</v>
      </c>
      <c r="D26" s="812" t="s">
        <v>1976</v>
      </c>
      <c r="E26" s="813" t="s">
        <v>1704</v>
      </c>
      <c r="F26" s="729" t="s">
        <v>1688</v>
      </c>
      <c r="G26" s="729" t="s">
        <v>1715</v>
      </c>
      <c r="H26" s="729" t="s">
        <v>555</v>
      </c>
      <c r="I26" s="729" t="s">
        <v>1719</v>
      </c>
      <c r="J26" s="729" t="s">
        <v>1720</v>
      </c>
      <c r="K26" s="729" t="s">
        <v>1721</v>
      </c>
      <c r="L26" s="730">
        <v>864.39</v>
      </c>
      <c r="M26" s="730">
        <v>17287.799999999996</v>
      </c>
      <c r="N26" s="729">
        <v>20</v>
      </c>
      <c r="O26" s="814">
        <v>20</v>
      </c>
      <c r="P26" s="730">
        <v>16423.409999999996</v>
      </c>
      <c r="Q26" s="747">
        <v>0.95000000000000007</v>
      </c>
      <c r="R26" s="729">
        <v>19</v>
      </c>
      <c r="S26" s="747">
        <v>0.95</v>
      </c>
      <c r="T26" s="814">
        <v>19</v>
      </c>
      <c r="U26" s="770">
        <v>0.95</v>
      </c>
    </row>
    <row r="27" spans="1:21" ht="14.4" customHeight="1" x14ac:dyDescent="0.3">
      <c r="A27" s="728">
        <v>6</v>
      </c>
      <c r="B27" s="729" t="s">
        <v>1686</v>
      </c>
      <c r="C27" s="729" t="s">
        <v>1692</v>
      </c>
      <c r="D27" s="812" t="s">
        <v>1976</v>
      </c>
      <c r="E27" s="813" t="s">
        <v>1704</v>
      </c>
      <c r="F27" s="729" t="s">
        <v>1688</v>
      </c>
      <c r="G27" s="729" t="s">
        <v>1715</v>
      </c>
      <c r="H27" s="729" t="s">
        <v>555</v>
      </c>
      <c r="I27" s="729" t="s">
        <v>1722</v>
      </c>
      <c r="J27" s="729" t="s">
        <v>1723</v>
      </c>
      <c r="K27" s="729" t="s">
        <v>1724</v>
      </c>
      <c r="L27" s="730">
        <v>1978.94</v>
      </c>
      <c r="M27" s="730">
        <v>49473.500000000007</v>
      </c>
      <c r="N27" s="729">
        <v>25</v>
      </c>
      <c r="O27" s="814">
        <v>25</v>
      </c>
      <c r="P27" s="730">
        <v>45515.62000000001</v>
      </c>
      <c r="Q27" s="747">
        <v>0.92</v>
      </c>
      <c r="R27" s="729">
        <v>23</v>
      </c>
      <c r="S27" s="747">
        <v>0.92</v>
      </c>
      <c r="T27" s="814">
        <v>23</v>
      </c>
      <c r="U27" s="770">
        <v>0.92</v>
      </c>
    </row>
    <row r="28" spans="1:21" ht="14.4" customHeight="1" x14ac:dyDescent="0.3">
      <c r="A28" s="728">
        <v>6</v>
      </c>
      <c r="B28" s="729" t="s">
        <v>1686</v>
      </c>
      <c r="C28" s="729" t="s">
        <v>1692</v>
      </c>
      <c r="D28" s="812" t="s">
        <v>1976</v>
      </c>
      <c r="E28" s="813" t="s">
        <v>1704</v>
      </c>
      <c r="F28" s="729" t="s">
        <v>1688</v>
      </c>
      <c r="G28" s="729" t="s">
        <v>1715</v>
      </c>
      <c r="H28" s="729" t="s">
        <v>555</v>
      </c>
      <c r="I28" s="729" t="s">
        <v>1770</v>
      </c>
      <c r="J28" s="729" t="s">
        <v>1771</v>
      </c>
      <c r="K28" s="729" t="s">
        <v>1772</v>
      </c>
      <c r="L28" s="730">
        <v>700</v>
      </c>
      <c r="M28" s="730">
        <v>2800</v>
      </c>
      <c r="N28" s="729">
        <v>4</v>
      </c>
      <c r="O28" s="814">
        <v>4</v>
      </c>
      <c r="P28" s="730">
        <v>2800</v>
      </c>
      <c r="Q28" s="747">
        <v>1</v>
      </c>
      <c r="R28" s="729">
        <v>4</v>
      </c>
      <c r="S28" s="747">
        <v>1</v>
      </c>
      <c r="T28" s="814">
        <v>4</v>
      </c>
      <c r="U28" s="770">
        <v>1</v>
      </c>
    </row>
    <row r="29" spans="1:21" ht="14.4" customHeight="1" x14ac:dyDescent="0.3">
      <c r="A29" s="728">
        <v>6</v>
      </c>
      <c r="B29" s="729" t="s">
        <v>1686</v>
      </c>
      <c r="C29" s="729" t="s">
        <v>1692</v>
      </c>
      <c r="D29" s="812" t="s">
        <v>1976</v>
      </c>
      <c r="E29" s="813" t="s">
        <v>1704</v>
      </c>
      <c r="F29" s="729" t="s">
        <v>1688</v>
      </c>
      <c r="G29" s="729" t="s">
        <v>1715</v>
      </c>
      <c r="H29" s="729" t="s">
        <v>555</v>
      </c>
      <c r="I29" s="729" t="s">
        <v>1773</v>
      </c>
      <c r="J29" s="729" t="s">
        <v>1774</v>
      </c>
      <c r="K29" s="729" t="s">
        <v>1775</v>
      </c>
      <c r="L29" s="730">
        <v>700</v>
      </c>
      <c r="M29" s="730">
        <v>2100</v>
      </c>
      <c r="N29" s="729">
        <v>3</v>
      </c>
      <c r="O29" s="814">
        <v>3</v>
      </c>
      <c r="P29" s="730">
        <v>2100</v>
      </c>
      <c r="Q29" s="747">
        <v>1</v>
      </c>
      <c r="R29" s="729">
        <v>3</v>
      </c>
      <c r="S29" s="747">
        <v>1</v>
      </c>
      <c r="T29" s="814">
        <v>3</v>
      </c>
      <c r="U29" s="770">
        <v>1</v>
      </c>
    </row>
    <row r="30" spans="1:21" ht="14.4" customHeight="1" x14ac:dyDescent="0.3">
      <c r="A30" s="728">
        <v>6</v>
      </c>
      <c r="B30" s="729" t="s">
        <v>1686</v>
      </c>
      <c r="C30" s="729" t="s">
        <v>1692</v>
      </c>
      <c r="D30" s="812" t="s">
        <v>1976</v>
      </c>
      <c r="E30" s="813" t="s">
        <v>1704</v>
      </c>
      <c r="F30" s="729" t="s">
        <v>1688</v>
      </c>
      <c r="G30" s="729" t="s">
        <v>1725</v>
      </c>
      <c r="H30" s="729" t="s">
        <v>555</v>
      </c>
      <c r="I30" s="729" t="s">
        <v>1726</v>
      </c>
      <c r="J30" s="729" t="s">
        <v>1727</v>
      </c>
      <c r="K30" s="729" t="s">
        <v>1728</v>
      </c>
      <c r="L30" s="730">
        <v>0</v>
      </c>
      <c r="M30" s="730">
        <v>0</v>
      </c>
      <c r="N30" s="729">
        <v>1</v>
      </c>
      <c r="O30" s="814">
        <v>1</v>
      </c>
      <c r="P30" s="730"/>
      <c r="Q30" s="747"/>
      <c r="R30" s="729"/>
      <c r="S30" s="747">
        <v>0</v>
      </c>
      <c r="T30" s="814"/>
      <c r="U30" s="770">
        <v>0</v>
      </c>
    </row>
    <row r="31" spans="1:21" ht="14.4" customHeight="1" x14ac:dyDescent="0.3">
      <c r="A31" s="728">
        <v>6</v>
      </c>
      <c r="B31" s="729" t="s">
        <v>1686</v>
      </c>
      <c r="C31" s="729" t="s">
        <v>1692</v>
      </c>
      <c r="D31" s="812" t="s">
        <v>1976</v>
      </c>
      <c r="E31" s="813" t="s">
        <v>1705</v>
      </c>
      <c r="F31" s="729" t="s">
        <v>1687</v>
      </c>
      <c r="G31" s="729" t="s">
        <v>1776</v>
      </c>
      <c r="H31" s="729" t="s">
        <v>555</v>
      </c>
      <c r="I31" s="729" t="s">
        <v>1777</v>
      </c>
      <c r="J31" s="729" t="s">
        <v>1266</v>
      </c>
      <c r="K31" s="729" t="s">
        <v>1778</v>
      </c>
      <c r="L31" s="730">
        <v>391.67</v>
      </c>
      <c r="M31" s="730">
        <v>391.67</v>
      </c>
      <c r="N31" s="729">
        <v>1</v>
      </c>
      <c r="O31" s="814">
        <v>0.5</v>
      </c>
      <c r="P31" s="730">
        <v>391.67</v>
      </c>
      <c r="Q31" s="747">
        <v>1</v>
      </c>
      <c r="R31" s="729">
        <v>1</v>
      </c>
      <c r="S31" s="747">
        <v>1</v>
      </c>
      <c r="T31" s="814">
        <v>0.5</v>
      </c>
      <c r="U31" s="770">
        <v>1</v>
      </c>
    </row>
    <row r="32" spans="1:21" ht="14.4" customHeight="1" x14ac:dyDescent="0.3">
      <c r="A32" s="728">
        <v>6</v>
      </c>
      <c r="B32" s="729" t="s">
        <v>1686</v>
      </c>
      <c r="C32" s="729" t="s">
        <v>1692</v>
      </c>
      <c r="D32" s="812" t="s">
        <v>1976</v>
      </c>
      <c r="E32" s="813" t="s">
        <v>1705</v>
      </c>
      <c r="F32" s="729" t="s">
        <v>1687</v>
      </c>
      <c r="G32" s="729" t="s">
        <v>1776</v>
      </c>
      <c r="H32" s="729" t="s">
        <v>555</v>
      </c>
      <c r="I32" s="729" t="s">
        <v>1779</v>
      </c>
      <c r="J32" s="729" t="s">
        <v>1265</v>
      </c>
      <c r="K32" s="729" t="s">
        <v>1524</v>
      </c>
      <c r="L32" s="730">
        <v>195.83</v>
      </c>
      <c r="M32" s="730">
        <v>195.83</v>
      </c>
      <c r="N32" s="729">
        <v>1</v>
      </c>
      <c r="O32" s="814">
        <v>0.5</v>
      </c>
      <c r="P32" s="730">
        <v>195.83</v>
      </c>
      <c r="Q32" s="747">
        <v>1</v>
      </c>
      <c r="R32" s="729">
        <v>1</v>
      </c>
      <c r="S32" s="747">
        <v>1</v>
      </c>
      <c r="T32" s="814">
        <v>0.5</v>
      </c>
      <c r="U32" s="770">
        <v>1</v>
      </c>
    </row>
    <row r="33" spans="1:21" ht="14.4" customHeight="1" x14ac:dyDescent="0.3">
      <c r="A33" s="728">
        <v>6</v>
      </c>
      <c r="B33" s="729" t="s">
        <v>1686</v>
      </c>
      <c r="C33" s="729" t="s">
        <v>1692</v>
      </c>
      <c r="D33" s="812" t="s">
        <v>1976</v>
      </c>
      <c r="E33" s="813" t="s">
        <v>1705</v>
      </c>
      <c r="F33" s="729" t="s">
        <v>1687</v>
      </c>
      <c r="G33" s="729" t="s">
        <v>1780</v>
      </c>
      <c r="H33" s="729" t="s">
        <v>555</v>
      </c>
      <c r="I33" s="729" t="s">
        <v>1781</v>
      </c>
      <c r="J33" s="729" t="s">
        <v>1782</v>
      </c>
      <c r="K33" s="729" t="s">
        <v>1783</v>
      </c>
      <c r="L33" s="730">
        <v>207.45</v>
      </c>
      <c r="M33" s="730">
        <v>414.9</v>
      </c>
      <c r="N33" s="729">
        <v>2</v>
      </c>
      <c r="O33" s="814">
        <v>1.5</v>
      </c>
      <c r="P33" s="730">
        <v>207.45</v>
      </c>
      <c r="Q33" s="747">
        <v>0.5</v>
      </c>
      <c r="R33" s="729">
        <v>1</v>
      </c>
      <c r="S33" s="747">
        <v>0.5</v>
      </c>
      <c r="T33" s="814">
        <v>0.5</v>
      </c>
      <c r="U33" s="770">
        <v>0.33333333333333331</v>
      </c>
    </row>
    <row r="34" spans="1:21" ht="14.4" customHeight="1" x14ac:dyDescent="0.3">
      <c r="A34" s="728">
        <v>6</v>
      </c>
      <c r="B34" s="729" t="s">
        <v>1686</v>
      </c>
      <c r="C34" s="729" t="s">
        <v>1692</v>
      </c>
      <c r="D34" s="812" t="s">
        <v>1976</v>
      </c>
      <c r="E34" s="813" t="s">
        <v>1705</v>
      </c>
      <c r="F34" s="729" t="s">
        <v>1687</v>
      </c>
      <c r="G34" s="729" t="s">
        <v>1780</v>
      </c>
      <c r="H34" s="729" t="s">
        <v>555</v>
      </c>
      <c r="I34" s="729" t="s">
        <v>1784</v>
      </c>
      <c r="J34" s="729" t="s">
        <v>1782</v>
      </c>
      <c r="K34" s="729" t="s">
        <v>1785</v>
      </c>
      <c r="L34" s="730">
        <v>69.16</v>
      </c>
      <c r="M34" s="730">
        <v>69.16</v>
      </c>
      <c r="N34" s="729">
        <v>1</v>
      </c>
      <c r="O34" s="814">
        <v>0.5</v>
      </c>
      <c r="P34" s="730"/>
      <c r="Q34" s="747">
        <v>0</v>
      </c>
      <c r="R34" s="729"/>
      <c r="S34" s="747">
        <v>0</v>
      </c>
      <c r="T34" s="814"/>
      <c r="U34" s="770">
        <v>0</v>
      </c>
    </row>
    <row r="35" spans="1:21" ht="14.4" customHeight="1" x14ac:dyDescent="0.3">
      <c r="A35" s="728">
        <v>6</v>
      </c>
      <c r="B35" s="729" t="s">
        <v>1686</v>
      </c>
      <c r="C35" s="729" t="s">
        <v>1692</v>
      </c>
      <c r="D35" s="812" t="s">
        <v>1976</v>
      </c>
      <c r="E35" s="813" t="s">
        <v>1705</v>
      </c>
      <c r="F35" s="729" t="s">
        <v>1687</v>
      </c>
      <c r="G35" s="729" t="s">
        <v>1786</v>
      </c>
      <c r="H35" s="729" t="s">
        <v>555</v>
      </c>
      <c r="I35" s="729" t="s">
        <v>1787</v>
      </c>
      <c r="J35" s="729" t="s">
        <v>1788</v>
      </c>
      <c r="K35" s="729" t="s">
        <v>1789</v>
      </c>
      <c r="L35" s="730">
        <v>96.84</v>
      </c>
      <c r="M35" s="730">
        <v>96.84</v>
      </c>
      <c r="N35" s="729">
        <v>1</v>
      </c>
      <c r="O35" s="814">
        <v>0.5</v>
      </c>
      <c r="P35" s="730"/>
      <c r="Q35" s="747">
        <v>0</v>
      </c>
      <c r="R35" s="729"/>
      <c r="S35" s="747">
        <v>0</v>
      </c>
      <c r="T35" s="814"/>
      <c r="U35" s="770">
        <v>0</v>
      </c>
    </row>
    <row r="36" spans="1:21" ht="14.4" customHeight="1" x14ac:dyDescent="0.3">
      <c r="A36" s="728">
        <v>6</v>
      </c>
      <c r="B36" s="729" t="s">
        <v>1686</v>
      </c>
      <c r="C36" s="729" t="s">
        <v>1692</v>
      </c>
      <c r="D36" s="812" t="s">
        <v>1976</v>
      </c>
      <c r="E36" s="813" t="s">
        <v>1705</v>
      </c>
      <c r="F36" s="729" t="s">
        <v>1687</v>
      </c>
      <c r="G36" s="729" t="s">
        <v>1786</v>
      </c>
      <c r="H36" s="729" t="s">
        <v>555</v>
      </c>
      <c r="I36" s="729" t="s">
        <v>1790</v>
      </c>
      <c r="J36" s="729" t="s">
        <v>1791</v>
      </c>
      <c r="K36" s="729" t="s">
        <v>1792</v>
      </c>
      <c r="L36" s="730">
        <v>161.4</v>
      </c>
      <c r="M36" s="730">
        <v>161.4</v>
      </c>
      <c r="N36" s="729">
        <v>1</v>
      </c>
      <c r="O36" s="814">
        <v>0.5</v>
      </c>
      <c r="P36" s="730">
        <v>161.4</v>
      </c>
      <c r="Q36" s="747">
        <v>1</v>
      </c>
      <c r="R36" s="729">
        <v>1</v>
      </c>
      <c r="S36" s="747">
        <v>1</v>
      </c>
      <c r="T36" s="814">
        <v>0.5</v>
      </c>
      <c r="U36" s="770">
        <v>1</v>
      </c>
    </row>
    <row r="37" spans="1:21" ht="14.4" customHeight="1" x14ac:dyDescent="0.3">
      <c r="A37" s="728">
        <v>6</v>
      </c>
      <c r="B37" s="729" t="s">
        <v>1686</v>
      </c>
      <c r="C37" s="729" t="s">
        <v>1692</v>
      </c>
      <c r="D37" s="812" t="s">
        <v>1976</v>
      </c>
      <c r="E37" s="813" t="s">
        <v>1705</v>
      </c>
      <c r="F37" s="729" t="s">
        <v>1687</v>
      </c>
      <c r="G37" s="729" t="s">
        <v>1786</v>
      </c>
      <c r="H37" s="729" t="s">
        <v>555</v>
      </c>
      <c r="I37" s="729" t="s">
        <v>1793</v>
      </c>
      <c r="J37" s="729" t="s">
        <v>1794</v>
      </c>
      <c r="K37" s="729" t="s">
        <v>1795</v>
      </c>
      <c r="L37" s="730">
        <v>161.4</v>
      </c>
      <c r="M37" s="730">
        <v>161.4</v>
      </c>
      <c r="N37" s="729">
        <v>1</v>
      </c>
      <c r="O37" s="814">
        <v>0.5</v>
      </c>
      <c r="P37" s="730">
        <v>161.4</v>
      </c>
      <c r="Q37" s="747">
        <v>1</v>
      </c>
      <c r="R37" s="729">
        <v>1</v>
      </c>
      <c r="S37" s="747">
        <v>1</v>
      </c>
      <c r="T37" s="814">
        <v>0.5</v>
      </c>
      <c r="U37" s="770">
        <v>1</v>
      </c>
    </row>
    <row r="38" spans="1:21" ht="14.4" customHeight="1" x14ac:dyDescent="0.3">
      <c r="A38" s="728">
        <v>6</v>
      </c>
      <c r="B38" s="729" t="s">
        <v>1686</v>
      </c>
      <c r="C38" s="729" t="s">
        <v>1692</v>
      </c>
      <c r="D38" s="812" t="s">
        <v>1976</v>
      </c>
      <c r="E38" s="813" t="s">
        <v>1705</v>
      </c>
      <c r="F38" s="729" t="s">
        <v>1687</v>
      </c>
      <c r="G38" s="729" t="s">
        <v>1739</v>
      </c>
      <c r="H38" s="729" t="s">
        <v>555</v>
      </c>
      <c r="I38" s="729" t="s">
        <v>1796</v>
      </c>
      <c r="J38" s="729" t="s">
        <v>1009</v>
      </c>
      <c r="K38" s="729" t="s">
        <v>1797</v>
      </c>
      <c r="L38" s="730">
        <v>182.22</v>
      </c>
      <c r="M38" s="730">
        <v>182.22</v>
      </c>
      <c r="N38" s="729">
        <v>1</v>
      </c>
      <c r="O38" s="814">
        <v>1</v>
      </c>
      <c r="P38" s="730"/>
      <c r="Q38" s="747">
        <v>0</v>
      </c>
      <c r="R38" s="729"/>
      <c r="S38" s="747">
        <v>0</v>
      </c>
      <c r="T38" s="814"/>
      <c r="U38" s="770">
        <v>0</v>
      </c>
    </row>
    <row r="39" spans="1:21" ht="14.4" customHeight="1" x14ac:dyDescent="0.3">
      <c r="A39" s="728">
        <v>6</v>
      </c>
      <c r="B39" s="729" t="s">
        <v>1686</v>
      </c>
      <c r="C39" s="729" t="s">
        <v>1692</v>
      </c>
      <c r="D39" s="812" t="s">
        <v>1976</v>
      </c>
      <c r="E39" s="813" t="s">
        <v>1705</v>
      </c>
      <c r="F39" s="729" t="s">
        <v>1687</v>
      </c>
      <c r="G39" s="729" t="s">
        <v>1739</v>
      </c>
      <c r="H39" s="729" t="s">
        <v>555</v>
      </c>
      <c r="I39" s="729" t="s">
        <v>1798</v>
      </c>
      <c r="J39" s="729" t="s">
        <v>1009</v>
      </c>
      <c r="K39" s="729" t="s">
        <v>1797</v>
      </c>
      <c r="L39" s="730">
        <v>182.22</v>
      </c>
      <c r="M39" s="730">
        <v>182.22</v>
      </c>
      <c r="N39" s="729">
        <v>1</v>
      </c>
      <c r="O39" s="814">
        <v>1</v>
      </c>
      <c r="P39" s="730"/>
      <c r="Q39" s="747">
        <v>0</v>
      </c>
      <c r="R39" s="729"/>
      <c r="S39" s="747">
        <v>0</v>
      </c>
      <c r="T39" s="814"/>
      <c r="U39" s="770">
        <v>0</v>
      </c>
    </row>
    <row r="40" spans="1:21" ht="14.4" customHeight="1" x14ac:dyDescent="0.3">
      <c r="A40" s="728">
        <v>6</v>
      </c>
      <c r="B40" s="729" t="s">
        <v>1686</v>
      </c>
      <c r="C40" s="729" t="s">
        <v>1692</v>
      </c>
      <c r="D40" s="812" t="s">
        <v>1976</v>
      </c>
      <c r="E40" s="813" t="s">
        <v>1705</v>
      </c>
      <c r="F40" s="729" t="s">
        <v>1687</v>
      </c>
      <c r="G40" s="729" t="s">
        <v>1748</v>
      </c>
      <c r="H40" s="729" t="s">
        <v>555</v>
      </c>
      <c r="I40" s="729" t="s">
        <v>1799</v>
      </c>
      <c r="J40" s="729" t="s">
        <v>863</v>
      </c>
      <c r="K40" s="729" t="s">
        <v>1750</v>
      </c>
      <c r="L40" s="730">
        <v>107.27</v>
      </c>
      <c r="M40" s="730">
        <v>321.81</v>
      </c>
      <c r="N40" s="729">
        <v>3</v>
      </c>
      <c r="O40" s="814">
        <v>1</v>
      </c>
      <c r="P40" s="730">
        <v>321.81</v>
      </c>
      <c r="Q40" s="747">
        <v>1</v>
      </c>
      <c r="R40" s="729">
        <v>3</v>
      </c>
      <c r="S40" s="747">
        <v>1</v>
      </c>
      <c r="T40" s="814">
        <v>1</v>
      </c>
      <c r="U40" s="770">
        <v>1</v>
      </c>
    </row>
    <row r="41" spans="1:21" ht="14.4" customHeight="1" x14ac:dyDescent="0.3">
      <c r="A41" s="728">
        <v>6</v>
      </c>
      <c r="B41" s="729" t="s">
        <v>1686</v>
      </c>
      <c r="C41" s="729" t="s">
        <v>1692</v>
      </c>
      <c r="D41" s="812" t="s">
        <v>1976</v>
      </c>
      <c r="E41" s="813" t="s">
        <v>1705</v>
      </c>
      <c r="F41" s="729" t="s">
        <v>1687</v>
      </c>
      <c r="G41" s="729" t="s">
        <v>1751</v>
      </c>
      <c r="H41" s="729" t="s">
        <v>555</v>
      </c>
      <c r="I41" s="729" t="s">
        <v>1800</v>
      </c>
      <c r="J41" s="729" t="s">
        <v>1753</v>
      </c>
      <c r="K41" s="729" t="s">
        <v>1801</v>
      </c>
      <c r="L41" s="730">
        <v>0</v>
      </c>
      <c r="M41" s="730">
        <v>0</v>
      </c>
      <c r="N41" s="729">
        <v>2</v>
      </c>
      <c r="O41" s="814">
        <v>1</v>
      </c>
      <c r="P41" s="730"/>
      <c r="Q41" s="747"/>
      <c r="R41" s="729"/>
      <c r="S41" s="747">
        <v>0</v>
      </c>
      <c r="T41" s="814"/>
      <c r="U41" s="770">
        <v>0</v>
      </c>
    </row>
    <row r="42" spans="1:21" ht="14.4" customHeight="1" x14ac:dyDescent="0.3">
      <c r="A42" s="728">
        <v>6</v>
      </c>
      <c r="B42" s="729" t="s">
        <v>1686</v>
      </c>
      <c r="C42" s="729" t="s">
        <v>1692</v>
      </c>
      <c r="D42" s="812" t="s">
        <v>1976</v>
      </c>
      <c r="E42" s="813" t="s">
        <v>1705</v>
      </c>
      <c r="F42" s="729" t="s">
        <v>1687</v>
      </c>
      <c r="G42" s="729" t="s">
        <v>1802</v>
      </c>
      <c r="H42" s="729" t="s">
        <v>555</v>
      </c>
      <c r="I42" s="729" t="s">
        <v>1803</v>
      </c>
      <c r="J42" s="729" t="s">
        <v>591</v>
      </c>
      <c r="K42" s="729" t="s">
        <v>1804</v>
      </c>
      <c r="L42" s="730">
        <v>0</v>
      </c>
      <c r="M42" s="730">
        <v>0</v>
      </c>
      <c r="N42" s="729">
        <v>2</v>
      </c>
      <c r="O42" s="814">
        <v>0.5</v>
      </c>
      <c r="P42" s="730"/>
      <c r="Q42" s="747"/>
      <c r="R42" s="729"/>
      <c r="S42" s="747">
        <v>0</v>
      </c>
      <c r="T42" s="814"/>
      <c r="U42" s="770">
        <v>0</v>
      </c>
    </row>
    <row r="43" spans="1:21" ht="14.4" customHeight="1" x14ac:dyDescent="0.3">
      <c r="A43" s="728">
        <v>6</v>
      </c>
      <c r="B43" s="729" t="s">
        <v>1686</v>
      </c>
      <c r="C43" s="729" t="s">
        <v>1692</v>
      </c>
      <c r="D43" s="812" t="s">
        <v>1976</v>
      </c>
      <c r="E43" s="813" t="s">
        <v>1705</v>
      </c>
      <c r="F43" s="729" t="s">
        <v>1687</v>
      </c>
      <c r="G43" s="729" t="s">
        <v>1805</v>
      </c>
      <c r="H43" s="729" t="s">
        <v>555</v>
      </c>
      <c r="I43" s="729" t="s">
        <v>1806</v>
      </c>
      <c r="J43" s="729" t="s">
        <v>1807</v>
      </c>
      <c r="K43" s="729" t="s">
        <v>1808</v>
      </c>
      <c r="L43" s="730">
        <v>49.38</v>
      </c>
      <c r="M43" s="730">
        <v>246.90000000000003</v>
      </c>
      <c r="N43" s="729">
        <v>5</v>
      </c>
      <c r="O43" s="814">
        <v>1.5</v>
      </c>
      <c r="P43" s="730"/>
      <c r="Q43" s="747">
        <v>0</v>
      </c>
      <c r="R43" s="729"/>
      <c r="S43" s="747">
        <v>0</v>
      </c>
      <c r="T43" s="814"/>
      <c r="U43" s="770">
        <v>0</v>
      </c>
    </row>
    <row r="44" spans="1:21" ht="14.4" customHeight="1" x14ac:dyDescent="0.3">
      <c r="A44" s="728">
        <v>6</v>
      </c>
      <c r="B44" s="729" t="s">
        <v>1686</v>
      </c>
      <c r="C44" s="729" t="s">
        <v>1692</v>
      </c>
      <c r="D44" s="812" t="s">
        <v>1976</v>
      </c>
      <c r="E44" s="813" t="s">
        <v>1705</v>
      </c>
      <c r="F44" s="729" t="s">
        <v>1687</v>
      </c>
      <c r="G44" s="729" t="s">
        <v>1809</v>
      </c>
      <c r="H44" s="729" t="s">
        <v>555</v>
      </c>
      <c r="I44" s="729" t="s">
        <v>1810</v>
      </c>
      <c r="J44" s="729" t="s">
        <v>1811</v>
      </c>
      <c r="K44" s="729" t="s">
        <v>1514</v>
      </c>
      <c r="L44" s="730">
        <v>58.62</v>
      </c>
      <c r="M44" s="730">
        <v>58.62</v>
      </c>
      <c r="N44" s="729">
        <v>1</v>
      </c>
      <c r="O44" s="814">
        <v>1</v>
      </c>
      <c r="P44" s="730"/>
      <c r="Q44" s="747">
        <v>0</v>
      </c>
      <c r="R44" s="729"/>
      <c r="S44" s="747">
        <v>0</v>
      </c>
      <c r="T44" s="814"/>
      <c r="U44" s="770">
        <v>0</v>
      </c>
    </row>
    <row r="45" spans="1:21" ht="14.4" customHeight="1" x14ac:dyDescent="0.3">
      <c r="A45" s="728">
        <v>6</v>
      </c>
      <c r="B45" s="729" t="s">
        <v>1686</v>
      </c>
      <c r="C45" s="729" t="s">
        <v>1692</v>
      </c>
      <c r="D45" s="812" t="s">
        <v>1976</v>
      </c>
      <c r="E45" s="813" t="s">
        <v>1705</v>
      </c>
      <c r="F45" s="729" t="s">
        <v>1687</v>
      </c>
      <c r="G45" s="729" t="s">
        <v>1812</v>
      </c>
      <c r="H45" s="729" t="s">
        <v>555</v>
      </c>
      <c r="I45" s="729" t="s">
        <v>1813</v>
      </c>
      <c r="J45" s="729" t="s">
        <v>1489</v>
      </c>
      <c r="K45" s="729" t="s">
        <v>1814</v>
      </c>
      <c r="L45" s="730">
        <v>79.03</v>
      </c>
      <c r="M45" s="730">
        <v>158.06</v>
      </c>
      <c r="N45" s="729">
        <v>2</v>
      </c>
      <c r="O45" s="814">
        <v>1.5</v>
      </c>
      <c r="P45" s="730">
        <v>79.03</v>
      </c>
      <c r="Q45" s="747">
        <v>0.5</v>
      </c>
      <c r="R45" s="729">
        <v>1</v>
      </c>
      <c r="S45" s="747">
        <v>0.5</v>
      </c>
      <c r="T45" s="814">
        <v>1</v>
      </c>
      <c r="U45" s="770">
        <v>0.66666666666666663</v>
      </c>
    </row>
    <row r="46" spans="1:21" ht="14.4" customHeight="1" x14ac:dyDescent="0.3">
      <c r="A46" s="728">
        <v>6</v>
      </c>
      <c r="B46" s="729" t="s">
        <v>1686</v>
      </c>
      <c r="C46" s="729" t="s">
        <v>1692</v>
      </c>
      <c r="D46" s="812" t="s">
        <v>1976</v>
      </c>
      <c r="E46" s="813" t="s">
        <v>1705</v>
      </c>
      <c r="F46" s="729" t="s">
        <v>1687</v>
      </c>
      <c r="G46" s="729" t="s">
        <v>1815</v>
      </c>
      <c r="H46" s="729" t="s">
        <v>604</v>
      </c>
      <c r="I46" s="729" t="s">
        <v>1816</v>
      </c>
      <c r="J46" s="729" t="s">
        <v>1817</v>
      </c>
      <c r="K46" s="729" t="s">
        <v>1818</v>
      </c>
      <c r="L46" s="730">
        <v>77.790000000000006</v>
      </c>
      <c r="M46" s="730">
        <v>155.58000000000001</v>
      </c>
      <c r="N46" s="729">
        <v>2</v>
      </c>
      <c r="O46" s="814">
        <v>1</v>
      </c>
      <c r="P46" s="730"/>
      <c r="Q46" s="747">
        <v>0</v>
      </c>
      <c r="R46" s="729"/>
      <c r="S46" s="747">
        <v>0</v>
      </c>
      <c r="T46" s="814"/>
      <c r="U46" s="770">
        <v>0</v>
      </c>
    </row>
    <row r="47" spans="1:21" ht="14.4" customHeight="1" x14ac:dyDescent="0.3">
      <c r="A47" s="728">
        <v>6</v>
      </c>
      <c r="B47" s="729" t="s">
        <v>1686</v>
      </c>
      <c r="C47" s="729" t="s">
        <v>1692</v>
      </c>
      <c r="D47" s="812" t="s">
        <v>1976</v>
      </c>
      <c r="E47" s="813" t="s">
        <v>1705</v>
      </c>
      <c r="F47" s="729" t="s">
        <v>1687</v>
      </c>
      <c r="G47" s="729" t="s">
        <v>1819</v>
      </c>
      <c r="H47" s="729" t="s">
        <v>555</v>
      </c>
      <c r="I47" s="729" t="s">
        <v>1820</v>
      </c>
      <c r="J47" s="729" t="s">
        <v>1821</v>
      </c>
      <c r="K47" s="729" t="s">
        <v>1822</v>
      </c>
      <c r="L47" s="730">
        <v>48.42</v>
      </c>
      <c r="M47" s="730">
        <v>96.84</v>
      </c>
      <c r="N47" s="729">
        <v>2</v>
      </c>
      <c r="O47" s="814">
        <v>1</v>
      </c>
      <c r="P47" s="730"/>
      <c r="Q47" s="747">
        <v>0</v>
      </c>
      <c r="R47" s="729"/>
      <c r="S47" s="747">
        <v>0</v>
      </c>
      <c r="T47" s="814"/>
      <c r="U47" s="770">
        <v>0</v>
      </c>
    </row>
    <row r="48" spans="1:21" ht="14.4" customHeight="1" x14ac:dyDescent="0.3">
      <c r="A48" s="728">
        <v>6</v>
      </c>
      <c r="B48" s="729" t="s">
        <v>1686</v>
      </c>
      <c r="C48" s="729" t="s">
        <v>1692</v>
      </c>
      <c r="D48" s="812" t="s">
        <v>1976</v>
      </c>
      <c r="E48" s="813" t="s">
        <v>1705</v>
      </c>
      <c r="F48" s="729" t="s">
        <v>1687</v>
      </c>
      <c r="G48" s="729" t="s">
        <v>1823</v>
      </c>
      <c r="H48" s="729" t="s">
        <v>555</v>
      </c>
      <c r="I48" s="729" t="s">
        <v>1824</v>
      </c>
      <c r="J48" s="729" t="s">
        <v>1825</v>
      </c>
      <c r="K48" s="729" t="s">
        <v>1826</v>
      </c>
      <c r="L48" s="730">
        <v>115.27</v>
      </c>
      <c r="M48" s="730">
        <v>115.27</v>
      </c>
      <c r="N48" s="729">
        <v>1</v>
      </c>
      <c r="O48" s="814">
        <v>1</v>
      </c>
      <c r="P48" s="730"/>
      <c r="Q48" s="747">
        <v>0</v>
      </c>
      <c r="R48" s="729"/>
      <c r="S48" s="747">
        <v>0</v>
      </c>
      <c r="T48" s="814"/>
      <c r="U48" s="770">
        <v>0</v>
      </c>
    </row>
    <row r="49" spans="1:21" ht="14.4" customHeight="1" x14ac:dyDescent="0.3">
      <c r="A49" s="728">
        <v>6</v>
      </c>
      <c r="B49" s="729" t="s">
        <v>1686</v>
      </c>
      <c r="C49" s="729" t="s">
        <v>1692</v>
      </c>
      <c r="D49" s="812" t="s">
        <v>1976</v>
      </c>
      <c r="E49" s="813" t="s">
        <v>1705</v>
      </c>
      <c r="F49" s="729" t="s">
        <v>1687</v>
      </c>
      <c r="G49" s="729" t="s">
        <v>1823</v>
      </c>
      <c r="H49" s="729" t="s">
        <v>555</v>
      </c>
      <c r="I49" s="729" t="s">
        <v>1827</v>
      </c>
      <c r="J49" s="729" t="s">
        <v>1825</v>
      </c>
      <c r="K49" s="729" t="s">
        <v>1828</v>
      </c>
      <c r="L49" s="730">
        <v>57.64</v>
      </c>
      <c r="M49" s="730">
        <v>172.92000000000002</v>
      </c>
      <c r="N49" s="729">
        <v>3</v>
      </c>
      <c r="O49" s="814">
        <v>1</v>
      </c>
      <c r="P49" s="730"/>
      <c r="Q49" s="747">
        <v>0</v>
      </c>
      <c r="R49" s="729"/>
      <c r="S49" s="747">
        <v>0</v>
      </c>
      <c r="T49" s="814"/>
      <c r="U49" s="770">
        <v>0</v>
      </c>
    </row>
    <row r="50" spans="1:21" ht="14.4" customHeight="1" x14ac:dyDescent="0.3">
      <c r="A50" s="728">
        <v>6</v>
      </c>
      <c r="B50" s="729" t="s">
        <v>1686</v>
      </c>
      <c r="C50" s="729" t="s">
        <v>1692</v>
      </c>
      <c r="D50" s="812" t="s">
        <v>1976</v>
      </c>
      <c r="E50" s="813" t="s">
        <v>1705</v>
      </c>
      <c r="F50" s="729" t="s">
        <v>1687</v>
      </c>
      <c r="G50" s="729" t="s">
        <v>1829</v>
      </c>
      <c r="H50" s="729" t="s">
        <v>604</v>
      </c>
      <c r="I50" s="729" t="s">
        <v>1830</v>
      </c>
      <c r="J50" s="729" t="s">
        <v>1485</v>
      </c>
      <c r="K50" s="729" t="s">
        <v>1536</v>
      </c>
      <c r="L50" s="730">
        <v>353.18</v>
      </c>
      <c r="M50" s="730">
        <v>353.18</v>
      </c>
      <c r="N50" s="729">
        <v>1</v>
      </c>
      <c r="O50" s="814">
        <v>0.5</v>
      </c>
      <c r="P50" s="730"/>
      <c r="Q50" s="747">
        <v>0</v>
      </c>
      <c r="R50" s="729"/>
      <c r="S50" s="747">
        <v>0</v>
      </c>
      <c r="T50" s="814"/>
      <c r="U50" s="770">
        <v>0</v>
      </c>
    </row>
    <row r="51" spans="1:21" ht="14.4" customHeight="1" x14ac:dyDescent="0.3">
      <c r="A51" s="728">
        <v>6</v>
      </c>
      <c r="B51" s="729" t="s">
        <v>1686</v>
      </c>
      <c r="C51" s="729" t="s">
        <v>1692</v>
      </c>
      <c r="D51" s="812" t="s">
        <v>1976</v>
      </c>
      <c r="E51" s="813" t="s">
        <v>1705</v>
      </c>
      <c r="F51" s="729" t="s">
        <v>1687</v>
      </c>
      <c r="G51" s="729" t="s">
        <v>1829</v>
      </c>
      <c r="H51" s="729" t="s">
        <v>604</v>
      </c>
      <c r="I51" s="729" t="s">
        <v>1830</v>
      </c>
      <c r="J51" s="729" t="s">
        <v>1485</v>
      </c>
      <c r="K51" s="729" t="s">
        <v>1536</v>
      </c>
      <c r="L51" s="730">
        <v>279.52999999999997</v>
      </c>
      <c r="M51" s="730">
        <v>279.52999999999997</v>
      </c>
      <c r="N51" s="729">
        <v>1</v>
      </c>
      <c r="O51" s="814">
        <v>0.5</v>
      </c>
      <c r="P51" s="730"/>
      <c r="Q51" s="747">
        <v>0</v>
      </c>
      <c r="R51" s="729"/>
      <c r="S51" s="747">
        <v>0</v>
      </c>
      <c r="T51" s="814"/>
      <c r="U51" s="770">
        <v>0</v>
      </c>
    </row>
    <row r="52" spans="1:21" ht="14.4" customHeight="1" x14ac:dyDescent="0.3">
      <c r="A52" s="728">
        <v>6</v>
      </c>
      <c r="B52" s="729" t="s">
        <v>1686</v>
      </c>
      <c r="C52" s="729" t="s">
        <v>1692</v>
      </c>
      <c r="D52" s="812" t="s">
        <v>1976</v>
      </c>
      <c r="E52" s="813" t="s">
        <v>1705</v>
      </c>
      <c r="F52" s="729" t="s">
        <v>1687</v>
      </c>
      <c r="G52" s="729" t="s">
        <v>1831</v>
      </c>
      <c r="H52" s="729" t="s">
        <v>555</v>
      </c>
      <c r="I52" s="729" t="s">
        <v>1832</v>
      </c>
      <c r="J52" s="729" t="s">
        <v>1833</v>
      </c>
      <c r="K52" s="729" t="s">
        <v>1834</v>
      </c>
      <c r="L52" s="730">
        <v>0</v>
      </c>
      <c r="M52" s="730">
        <v>0</v>
      </c>
      <c r="N52" s="729">
        <v>1</v>
      </c>
      <c r="O52" s="814">
        <v>0.5</v>
      </c>
      <c r="P52" s="730"/>
      <c r="Q52" s="747"/>
      <c r="R52" s="729"/>
      <c r="S52" s="747">
        <v>0</v>
      </c>
      <c r="T52" s="814"/>
      <c r="U52" s="770">
        <v>0</v>
      </c>
    </row>
    <row r="53" spans="1:21" ht="14.4" customHeight="1" x14ac:dyDescent="0.3">
      <c r="A53" s="728">
        <v>6</v>
      </c>
      <c r="B53" s="729" t="s">
        <v>1686</v>
      </c>
      <c r="C53" s="729" t="s">
        <v>1692</v>
      </c>
      <c r="D53" s="812" t="s">
        <v>1976</v>
      </c>
      <c r="E53" s="813" t="s">
        <v>1705</v>
      </c>
      <c r="F53" s="729" t="s">
        <v>1687</v>
      </c>
      <c r="G53" s="729" t="s">
        <v>1835</v>
      </c>
      <c r="H53" s="729" t="s">
        <v>604</v>
      </c>
      <c r="I53" s="729" t="s">
        <v>1434</v>
      </c>
      <c r="J53" s="729" t="s">
        <v>1435</v>
      </c>
      <c r="K53" s="729" t="s">
        <v>1436</v>
      </c>
      <c r="L53" s="730">
        <v>0</v>
      </c>
      <c r="M53" s="730">
        <v>0</v>
      </c>
      <c r="N53" s="729">
        <v>2</v>
      </c>
      <c r="O53" s="814">
        <v>0.5</v>
      </c>
      <c r="P53" s="730">
        <v>0</v>
      </c>
      <c r="Q53" s="747"/>
      <c r="R53" s="729">
        <v>2</v>
      </c>
      <c r="S53" s="747">
        <v>1</v>
      </c>
      <c r="T53" s="814">
        <v>0.5</v>
      </c>
      <c r="U53" s="770">
        <v>1</v>
      </c>
    </row>
    <row r="54" spans="1:21" ht="14.4" customHeight="1" x14ac:dyDescent="0.3">
      <c r="A54" s="728">
        <v>6</v>
      </c>
      <c r="B54" s="729" t="s">
        <v>1686</v>
      </c>
      <c r="C54" s="729" t="s">
        <v>1692</v>
      </c>
      <c r="D54" s="812" t="s">
        <v>1976</v>
      </c>
      <c r="E54" s="813" t="s">
        <v>1705</v>
      </c>
      <c r="F54" s="729" t="s">
        <v>1687</v>
      </c>
      <c r="G54" s="729" t="s">
        <v>1836</v>
      </c>
      <c r="H54" s="729" t="s">
        <v>555</v>
      </c>
      <c r="I54" s="729" t="s">
        <v>1837</v>
      </c>
      <c r="J54" s="729" t="s">
        <v>610</v>
      </c>
      <c r="K54" s="729" t="s">
        <v>1838</v>
      </c>
      <c r="L54" s="730">
        <v>59.56</v>
      </c>
      <c r="M54" s="730">
        <v>59.56</v>
      </c>
      <c r="N54" s="729">
        <v>1</v>
      </c>
      <c r="O54" s="814"/>
      <c r="P54" s="730">
        <v>59.56</v>
      </c>
      <c r="Q54" s="747">
        <v>1</v>
      </c>
      <c r="R54" s="729">
        <v>1</v>
      </c>
      <c r="S54" s="747">
        <v>1</v>
      </c>
      <c r="T54" s="814"/>
      <c r="U54" s="770"/>
    </row>
    <row r="55" spans="1:21" ht="14.4" customHeight="1" x14ac:dyDescent="0.3">
      <c r="A55" s="728">
        <v>6</v>
      </c>
      <c r="B55" s="729" t="s">
        <v>1686</v>
      </c>
      <c r="C55" s="729" t="s">
        <v>1692</v>
      </c>
      <c r="D55" s="812" t="s">
        <v>1976</v>
      </c>
      <c r="E55" s="813" t="s">
        <v>1705</v>
      </c>
      <c r="F55" s="729" t="s">
        <v>1687</v>
      </c>
      <c r="G55" s="729" t="s">
        <v>1839</v>
      </c>
      <c r="H55" s="729" t="s">
        <v>555</v>
      </c>
      <c r="I55" s="729" t="s">
        <v>1840</v>
      </c>
      <c r="J55" s="729" t="s">
        <v>1841</v>
      </c>
      <c r="K55" s="729" t="s">
        <v>1842</v>
      </c>
      <c r="L55" s="730">
        <v>61.97</v>
      </c>
      <c r="M55" s="730">
        <v>61.97</v>
      </c>
      <c r="N55" s="729">
        <v>1</v>
      </c>
      <c r="O55" s="814">
        <v>1</v>
      </c>
      <c r="P55" s="730">
        <v>61.97</v>
      </c>
      <c r="Q55" s="747">
        <v>1</v>
      </c>
      <c r="R55" s="729">
        <v>1</v>
      </c>
      <c r="S55" s="747">
        <v>1</v>
      </c>
      <c r="T55" s="814">
        <v>1</v>
      </c>
      <c r="U55" s="770">
        <v>1</v>
      </c>
    </row>
    <row r="56" spans="1:21" ht="14.4" customHeight="1" x14ac:dyDescent="0.3">
      <c r="A56" s="728">
        <v>6</v>
      </c>
      <c r="B56" s="729" t="s">
        <v>1686</v>
      </c>
      <c r="C56" s="729" t="s">
        <v>1692</v>
      </c>
      <c r="D56" s="812" t="s">
        <v>1976</v>
      </c>
      <c r="E56" s="813" t="s">
        <v>1705</v>
      </c>
      <c r="F56" s="729" t="s">
        <v>1687</v>
      </c>
      <c r="G56" s="729" t="s">
        <v>1843</v>
      </c>
      <c r="H56" s="729" t="s">
        <v>555</v>
      </c>
      <c r="I56" s="729" t="s">
        <v>1844</v>
      </c>
      <c r="J56" s="729" t="s">
        <v>1845</v>
      </c>
      <c r="K56" s="729" t="s">
        <v>1846</v>
      </c>
      <c r="L56" s="730">
        <v>77.13</v>
      </c>
      <c r="M56" s="730">
        <v>154.26</v>
      </c>
      <c r="N56" s="729">
        <v>2</v>
      </c>
      <c r="O56" s="814">
        <v>1</v>
      </c>
      <c r="P56" s="730">
        <v>154.26</v>
      </c>
      <c r="Q56" s="747">
        <v>1</v>
      </c>
      <c r="R56" s="729">
        <v>2</v>
      </c>
      <c r="S56" s="747">
        <v>1</v>
      </c>
      <c r="T56" s="814">
        <v>1</v>
      </c>
      <c r="U56" s="770">
        <v>1</v>
      </c>
    </row>
    <row r="57" spans="1:21" ht="14.4" customHeight="1" x14ac:dyDescent="0.3">
      <c r="A57" s="728">
        <v>6</v>
      </c>
      <c r="B57" s="729" t="s">
        <v>1686</v>
      </c>
      <c r="C57" s="729" t="s">
        <v>1692</v>
      </c>
      <c r="D57" s="812" t="s">
        <v>1976</v>
      </c>
      <c r="E57" s="813" t="s">
        <v>1705</v>
      </c>
      <c r="F57" s="729" t="s">
        <v>1688</v>
      </c>
      <c r="G57" s="729" t="s">
        <v>1715</v>
      </c>
      <c r="H57" s="729" t="s">
        <v>555</v>
      </c>
      <c r="I57" s="729" t="s">
        <v>1719</v>
      </c>
      <c r="J57" s="729" t="s">
        <v>1720</v>
      </c>
      <c r="K57" s="729" t="s">
        <v>1721</v>
      </c>
      <c r="L57" s="730">
        <v>864.39</v>
      </c>
      <c r="M57" s="730">
        <v>31118.039999999986</v>
      </c>
      <c r="N57" s="729">
        <v>36</v>
      </c>
      <c r="O57" s="814">
        <v>36</v>
      </c>
      <c r="P57" s="730">
        <v>31118.039999999986</v>
      </c>
      <c r="Q57" s="747">
        <v>1</v>
      </c>
      <c r="R57" s="729">
        <v>36</v>
      </c>
      <c r="S57" s="747">
        <v>1</v>
      </c>
      <c r="T57" s="814">
        <v>36</v>
      </c>
      <c r="U57" s="770">
        <v>1</v>
      </c>
    </row>
    <row r="58" spans="1:21" ht="14.4" customHeight="1" x14ac:dyDescent="0.3">
      <c r="A58" s="728">
        <v>6</v>
      </c>
      <c r="B58" s="729" t="s">
        <v>1686</v>
      </c>
      <c r="C58" s="729" t="s">
        <v>1692</v>
      </c>
      <c r="D58" s="812" t="s">
        <v>1976</v>
      </c>
      <c r="E58" s="813" t="s">
        <v>1705</v>
      </c>
      <c r="F58" s="729" t="s">
        <v>1688</v>
      </c>
      <c r="G58" s="729" t="s">
        <v>1715</v>
      </c>
      <c r="H58" s="729" t="s">
        <v>555</v>
      </c>
      <c r="I58" s="729" t="s">
        <v>1722</v>
      </c>
      <c r="J58" s="729" t="s">
        <v>1723</v>
      </c>
      <c r="K58" s="729" t="s">
        <v>1724</v>
      </c>
      <c r="L58" s="730">
        <v>1978.94</v>
      </c>
      <c r="M58" s="730">
        <v>39578.800000000003</v>
      </c>
      <c r="N58" s="729">
        <v>20</v>
      </c>
      <c r="O58" s="814">
        <v>20</v>
      </c>
      <c r="P58" s="730">
        <v>39578.800000000003</v>
      </c>
      <c r="Q58" s="747">
        <v>1</v>
      </c>
      <c r="R58" s="729">
        <v>20</v>
      </c>
      <c r="S58" s="747">
        <v>1</v>
      </c>
      <c r="T58" s="814">
        <v>20</v>
      </c>
      <c r="U58" s="770">
        <v>1</v>
      </c>
    </row>
    <row r="59" spans="1:21" ht="14.4" customHeight="1" x14ac:dyDescent="0.3">
      <c r="A59" s="728">
        <v>6</v>
      </c>
      <c r="B59" s="729" t="s">
        <v>1686</v>
      </c>
      <c r="C59" s="729" t="s">
        <v>1692</v>
      </c>
      <c r="D59" s="812" t="s">
        <v>1976</v>
      </c>
      <c r="E59" s="813" t="s">
        <v>1706</v>
      </c>
      <c r="F59" s="729" t="s">
        <v>1687</v>
      </c>
      <c r="G59" s="729" t="s">
        <v>1709</v>
      </c>
      <c r="H59" s="729" t="s">
        <v>604</v>
      </c>
      <c r="I59" s="729" t="s">
        <v>1403</v>
      </c>
      <c r="J59" s="729" t="s">
        <v>952</v>
      </c>
      <c r="K59" s="729" t="s">
        <v>1404</v>
      </c>
      <c r="L59" s="730">
        <v>154.36000000000001</v>
      </c>
      <c r="M59" s="730">
        <v>308.72000000000003</v>
      </c>
      <c r="N59" s="729">
        <v>2</v>
      </c>
      <c r="O59" s="814">
        <v>2</v>
      </c>
      <c r="P59" s="730">
        <v>308.72000000000003</v>
      </c>
      <c r="Q59" s="747">
        <v>1</v>
      </c>
      <c r="R59" s="729">
        <v>2</v>
      </c>
      <c r="S59" s="747">
        <v>1</v>
      </c>
      <c r="T59" s="814">
        <v>2</v>
      </c>
      <c r="U59" s="770">
        <v>1</v>
      </c>
    </row>
    <row r="60" spans="1:21" ht="14.4" customHeight="1" x14ac:dyDescent="0.3">
      <c r="A60" s="728">
        <v>6</v>
      </c>
      <c r="B60" s="729" t="s">
        <v>1686</v>
      </c>
      <c r="C60" s="729" t="s">
        <v>1692</v>
      </c>
      <c r="D60" s="812" t="s">
        <v>1976</v>
      </c>
      <c r="E60" s="813" t="s">
        <v>1706</v>
      </c>
      <c r="F60" s="729" t="s">
        <v>1687</v>
      </c>
      <c r="G60" s="729" t="s">
        <v>1739</v>
      </c>
      <c r="H60" s="729" t="s">
        <v>555</v>
      </c>
      <c r="I60" s="729" t="s">
        <v>1740</v>
      </c>
      <c r="J60" s="729" t="s">
        <v>1009</v>
      </c>
      <c r="K60" s="729" t="s">
        <v>1741</v>
      </c>
      <c r="L60" s="730">
        <v>91.11</v>
      </c>
      <c r="M60" s="730">
        <v>273.33</v>
      </c>
      <c r="N60" s="729">
        <v>3</v>
      </c>
      <c r="O60" s="814">
        <v>1.5</v>
      </c>
      <c r="P60" s="730">
        <v>91.11</v>
      </c>
      <c r="Q60" s="747">
        <v>0.33333333333333337</v>
      </c>
      <c r="R60" s="729">
        <v>1</v>
      </c>
      <c r="S60" s="747">
        <v>0.33333333333333331</v>
      </c>
      <c r="T60" s="814">
        <v>1</v>
      </c>
      <c r="U60" s="770">
        <v>0.66666666666666663</v>
      </c>
    </row>
    <row r="61" spans="1:21" ht="14.4" customHeight="1" x14ac:dyDescent="0.3">
      <c r="A61" s="728">
        <v>6</v>
      </c>
      <c r="B61" s="729" t="s">
        <v>1686</v>
      </c>
      <c r="C61" s="729" t="s">
        <v>1692</v>
      </c>
      <c r="D61" s="812" t="s">
        <v>1976</v>
      </c>
      <c r="E61" s="813" t="s">
        <v>1706</v>
      </c>
      <c r="F61" s="729" t="s">
        <v>1687</v>
      </c>
      <c r="G61" s="729" t="s">
        <v>1748</v>
      </c>
      <c r="H61" s="729" t="s">
        <v>555</v>
      </c>
      <c r="I61" s="729" t="s">
        <v>1749</v>
      </c>
      <c r="J61" s="729" t="s">
        <v>863</v>
      </c>
      <c r="K61" s="729" t="s">
        <v>1750</v>
      </c>
      <c r="L61" s="730">
        <v>107.27</v>
      </c>
      <c r="M61" s="730">
        <v>321.81</v>
      </c>
      <c r="N61" s="729">
        <v>3</v>
      </c>
      <c r="O61" s="814">
        <v>0.5</v>
      </c>
      <c r="P61" s="730"/>
      <c r="Q61" s="747">
        <v>0</v>
      </c>
      <c r="R61" s="729"/>
      <c r="S61" s="747">
        <v>0</v>
      </c>
      <c r="T61" s="814"/>
      <c r="U61" s="770">
        <v>0</v>
      </c>
    </row>
    <row r="62" spans="1:21" ht="14.4" customHeight="1" x14ac:dyDescent="0.3">
      <c r="A62" s="728">
        <v>6</v>
      </c>
      <c r="B62" s="729" t="s">
        <v>1686</v>
      </c>
      <c r="C62" s="729" t="s">
        <v>1692</v>
      </c>
      <c r="D62" s="812" t="s">
        <v>1976</v>
      </c>
      <c r="E62" s="813" t="s">
        <v>1706</v>
      </c>
      <c r="F62" s="729" t="s">
        <v>1687</v>
      </c>
      <c r="G62" s="729" t="s">
        <v>1802</v>
      </c>
      <c r="H62" s="729" t="s">
        <v>555</v>
      </c>
      <c r="I62" s="729" t="s">
        <v>1847</v>
      </c>
      <c r="J62" s="729" t="s">
        <v>591</v>
      </c>
      <c r="K62" s="729" t="s">
        <v>1848</v>
      </c>
      <c r="L62" s="730">
        <v>0</v>
      </c>
      <c r="M62" s="730">
        <v>0</v>
      </c>
      <c r="N62" s="729">
        <v>2</v>
      </c>
      <c r="O62" s="814">
        <v>2</v>
      </c>
      <c r="P62" s="730">
        <v>0</v>
      </c>
      <c r="Q62" s="747"/>
      <c r="R62" s="729">
        <v>1</v>
      </c>
      <c r="S62" s="747">
        <v>0.5</v>
      </c>
      <c r="T62" s="814">
        <v>1</v>
      </c>
      <c r="U62" s="770">
        <v>0.5</v>
      </c>
    </row>
    <row r="63" spans="1:21" ht="14.4" customHeight="1" x14ac:dyDescent="0.3">
      <c r="A63" s="728">
        <v>6</v>
      </c>
      <c r="B63" s="729" t="s">
        <v>1686</v>
      </c>
      <c r="C63" s="729" t="s">
        <v>1692</v>
      </c>
      <c r="D63" s="812" t="s">
        <v>1976</v>
      </c>
      <c r="E63" s="813" t="s">
        <v>1706</v>
      </c>
      <c r="F63" s="729" t="s">
        <v>1687</v>
      </c>
      <c r="G63" s="729" t="s">
        <v>1756</v>
      </c>
      <c r="H63" s="729" t="s">
        <v>604</v>
      </c>
      <c r="I63" s="729" t="s">
        <v>1659</v>
      </c>
      <c r="J63" s="729" t="s">
        <v>1660</v>
      </c>
      <c r="K63" s="729" t="s">
        <v>1661</v>
      </c>
      <c r="L63" s="730">
        <v>207.45</v>
      </c>
      <c r="M63" s="730">
        <v>207.45</v>
      </c>
      <c r="N63" s="729">
        <v>1</v>
      </c>
      <c r="O63" s="814">
        <v>1</v>
      </c>
      <c r="P63" s="730"/>
      <c r="Q63" s="747">
        <v>0</v>
      </c>
      <c r="R63" s="729"/>
      <c r="S63" s="747">
        <v>0</v>
      </c>
      <c r="T63" s="814"/>
      <c r="U63" s="770">
        <v>0</v>
      </c>
    </row>
    <row r="64" spans="1:21" ht="14.4" customHeight="1" x14ac:dyDescent="0.3">
      <c r="A64" s="728">
        <v>6</v>
      </c>
      <c r="B64" s="729" t="s">
        <v>1686</v>
      </c>
      <c r="C64" s="729" t="s">
        <v>1692</v>
      </c>
      <c r="D64" s="812" t="s">
        <v>1976</v>
      </c>
      <c r="E64" s="813" t="s">
        <v>1706</v>
      </c>
      <c r="F64" s="729" t="s">
        <v>1687</v>
      </c>
      <c r="G64" s="729" t="s">
        <v>1849</v>
      </c>
      <c r="H64" s="729" t="s">
        <v>555</v>
      </c>
      <c r="I64" s="729" t="s">
        <v>1850</v>
      </c>
      <c r="J64" s="729" t="s">
        <v>665</v>
      </c>
      <c r="K64" s="729" t="s">
        <v>1851</v>
      </c>
      <c r="L64" s="730">
        <v>0</v>
      </c>
      <c r="M64" s="730">
        <v>0</v>
      </c>
      <c r="N64" s="729">
        <v>3</v>
      </c>
      <c r="O64" s="814">
        <v>1</v>
      </c>
      <c r="P64" s="730">
        <v>0</v>
      </c>
      <c r="Q64" s="747"/>
      <c r="R64" s="729">
        <v>3</v>
      </c>
      <c r="S64" s="747">
        <v>1</v>
      </c>
      <c r="T64" s="814">
        <v>1</v>
      </c>
      <c r="U64" s="770">
        <v>1</v>
      </c>
    </row>
    <row r="65" spans="1:21" ht="14.4" customHeight="1" x14ac:dyDescent="0.3">
      <c r="A65" s="728">
        <v>6</v>
      </c>
      <c r="B65" s="729" t="s">
        <v>1686</v>
      </c>
      <c r="C65" s="729" t="s">
        <v>1692</v>
      </c>
      <c r="D65" s="812" t="s">
        <v>1976</v>
      </c>
      <c r="E65" s="813" t="s">
        <v>1706</v>
      </c>
      <c r="F65" s="729" t="s">
        <v>1687</v>
      </c>
      <c r="G65" s="729" t="s">
        <v>1852</v>
      </c>
      <c r="H65" s="729" t="s">
        <v>555</v>
      </c>
      <c r="I65" s="729" t="s">
        <v>1853</v>
      </c>
      <c r="J65" s="729" t="s">
        <v>1854</v>
      </c>
      <c r="K65" s="729" t="s">
        <v>1511</v>
      </c>
      <c r="L65" s="730">
        <v>64.56</v>
      </c>
      <c r="M65" s="730">
        <v>64.56</v>
      </c>
      <c r="N65" s="729">
        <v>1</v>
      </c>
      <c r="O65" s="814">
        <v>0.5</v>
      </c>
      <c r="P65" s="730"/>
      <c r="Q65" s="747">
        <v>0</v>
      </c>
      <c r="R65" s="729"/>
      <c r="S65" s="747">
        <v>0</v>
      </c>
      <c r="T65" s="814"/>
      <c r="U65" s="770">
        <v>0</v>
      </c>
    </row>
    <row r="66" spans="1:21" ht="14.4" customHeight="1" x14ac:dyDescent="0.3">
      <c r="A66" s="728">
        <v>6</v>
      </c>
      <c r="B66" s="729" t="s">
        <v>1686</v>
      </c>
      <c r="C66" s="729" t="s">
        <v>1692</v>
      </c>
      <c r="D66" s="812" t="s">
        <v>1976</v>
      </c>
      <c r="E66" s="813" t="s">
        <v>1706</v>
      </c>
      <c r="F66" s="729" t="s">
        <v>1687</v>
      </c>
      <c r="G66" s="729" t="s">
        <v>1855</v>
      </c>
      <c r="H66" s="729" t="s">
        <v>604</v>
      </c>
      <c r="I66" s="729" t="s">
        <v>1856</v>
      </c>
      <c r="J66" s="729" t="s">
        <v>1857</v>
      </c>
      <c r="K66" s="729" t="s">
        <v>1858</v>
      </c>
      <c r="L66" s="730">
        <v>37.159999999999997</v>
      </c>
      <c r="M66" s="730">
        <v>37.159999999999997</v>
      </c>
      <c r="N66" s="729">
        <v>1</v>
      </c>
      <c r="O66" s="814">
        <v>0.5</v>
      </c>
      <c r="P66" s="730"/>
      <c r="Q66" s="747">
        <v>0</v>
      </c>
      <c r="R66" s="729"/>
      <c r="S66" s="747">
        <v>0</v>
      </c>
      <c r="T66" s="814"/>
      <c r="U66" s="770">
        <v>0</v>
      </c>
    </row>
    <row r="67" spans="1:21" ht="14.4" customHeight="1" x14ac:dyDescent="0.3">
      <c r="A67" s="728">
        <v>6</v>
      </c>
      <c r="B67" s="729" t="s">
        <v>1686</v>
      </c>
      <c r="C67" s="729" t="s">
        <v>1692</v>
      </c>
      <c r="D67" s="812" t="s">
        <v>1976</v>
      </c>
      <c r="E67" s="813" t="s">
        <v>1706</v>
      </c>
      <c r="F67" s="729" t="s">
        <v>1687</v>
      </c>
      <c r="G67" s="729" t="s">
        <v>1859</v>
      </c>
      <c r="H67" s="729" t="s">
        <v>604</v>
      </c>
      <c r="I67" s="729" t="s">
        <v>1860</v>
      </c>
      <c r="J67" s="729" t="s">
        <v>646</v>
      </c>
      <c r="K67" s="729" t="s">
        <v>1463</v>
      </c>
      <c r="L67" s="730">
        <v>490.89</v>
      </c>
      <c r="M67" s="730">
        <v>2454.4499999999998</v>
      </c>
      <c r="N67" s="729">
        <v>5</v>
      </c>
      <c r="O67" s="814">
        <v>2</v>
      </c>
      <c r="P67" s="730">
        <v>981.78</v>
      </c>
      <c r="Q67" s="747">
        <v>0.4</v>
      </c>
      <c r="R67" s="729">
        <v>2</v>
      </c>
      <c r="S67" s="747">
        <v>0.4</v>
      </c>
      <c r="T67" s="814">
        <v>1</v>
      </c>
      <c r="U67" s="770">
        <v>0.5</v>
      </c>
    </row>
    <row r="68" spans="1:21" ht="14.4" customHeight="1" x14ac:dyDescent="0.3">
      <c r="A68" s="728">
        <v>6</v>
      </c>
      <c r="B68" s="729" t="s">
        <v>1686</v>
      </c>
      <c r="C68" s="729" t="s">
        <v>1692</v>
      </c>
      <c r="D68" s="812" t="s">
        <v>1976</v>
      </c>
      <c r="E68" s="813" t="s">
        <v>1706</v>
      </c>
      <c r="F68" s="729" t="s">
        <v>1687</v>
      </c>
      <c r="G68" s="729" t="s">
        <v>1861</v>
      </c>
      <c r="H68" s="729" t="s">
        <v>555</v>
      </c>
      <c r="I68" s="729" t="s">
        <v>1862</v>
      </c>
      <c r="J68" s="729" t="s">
        <v>1863</v>
      </c>
      <c r="K68" s="729" t="s">
        <v>1864</v>
      </c>
      <c r="L68" s="730">
        <v>0</v>
      </c>
      <c r="M68" s="730">
        <v>0</v>
      </c>
      <c r="N68" s="729">
        <v>1</v>
      </c>
      <c r="O68" s="814">
        <v>1</v>
      </c>
      <c r="P68" s="730">
        <v>0</v>
      </c>
      <c r="Q68" s="747"/>
      <c r="R68" s="729">
        <v>1</v>
      </c>
      <c r="S68" s="747">
        <v>1</v>
      </c>
      <c r="T68" s="814">
        <v>1</v>
      </c>
      <c r="U68" s="770">
        <v>1</v>
      </c>
    </row>
    <row r="69" spans="1:21" ht="14.4" customHeight="1" x14ac:dyDescent="0.3">
      <c r="A69" s="728">
        <v>6</v>
      </c>
      <c r="B69" s="729" t="s">
        <v>1686</v>
      </c>
      <c r="C69" s="729" t="s">
        <v>1692</v>
      </c>
      <c r="D69" s="812" t="s">
        <v>1976</v>
      </c>
      <c r="E69" s="813" t="s">
        <v>1706</v>
      </c>
      <c r="F69" s="729" t="s">
        <v>1687</v>
      </c>
      <c r="G69" s="729" t="s">
        <v>1865</v>
      </c>
      <c r="H69" s="729" t="s">
        <v>604</v>
      </c>
      <c r="I69" s="729" t="s">
        <v>1866</v>
      </c>
      <c r="J69" s="729" t="s">
        <v>1377</v>
      </c>
      <c r="K69" s="729" t="s">
        <v>1867</v>
      </c>
      <c r="L69" s="730">
        <v>28.81</v>
      </c>
      <c r="M69" s="730">
        <v>86.429999999999993</v>
      </c>
      <c r="N69" s="729">
        <v>3</v>
      </c>
      <c r="O69" s="814">
        <v>0.5</v>
      </c>
      <c r="P69" s="730"/>
      <c r="Q69" s="747">
        <v>0</v>
      </c>
      <c r="R69" s="729"/>
      <c r="S69" s="747">
        <v>0</v>
      </c>
      <c r="T69" s="814"/>
      <c r="U69" s="770">
        <v>0</v>
      </c>
    </row>
    <row r="70" spans="1:21" ht="14.4" customHeight="1" x14ac:dyDescent="0.3">
      <c r="A70" s="728">
        <v>6</v>
      </c>
      <c r="B70" s="729" t="s">
        <v>1686</v>
      </c>
      <c r="C70" s="729" t="s">
        <v>1692</v>
      </c>
      <c r="D70" s="812" t="s">
        <v>1976</v>
      </c>
      <c r="E70" s="813" t="s">
        <v>1706</v>
      </c>
      <c r="F70" s="729" t="s">
        <v>1687</v>
      </c>
      <c r="G70" s="729" t="s">
        <v>1868</v>
      </c>
      <c r="H70" s="729" t="s">
        <v>604</v>
      </c>
      <c r="I70" s="729" t="s">
        <v>1869</v>
      </c>
      <c r="J70" s="729" t="s">
        <v>1870</v>
      </c>
      <c r="K70" s="729" t="s">
        <v>1871</v>
      </c>
      <c r="L70" s="730">
        <v>122.96</v>
      </c>
      <c r="M70" s="730">
        <v>737.76</v>
      </c>
      <c r="N70" s="729">
        <v>6</v>
      </c>
      <c r="O70" s="814">
        <v>0.5</v>
      </c>
      <c r="P70" s="730"/>
      <c r="Q70" s="747">
        <v>0</v>
      </c>
      <c r="R70" s="729"/>
      <c r="S70" s="747">
        <v>0</v>
      </c>
      <c r="T70" s="814"/>
      <c r="U70" s="770">
        <v>0</v>
      </c>
    </row>
    <row r="71" spans="1:21" ht="14.4" customHeight="1" x14ac:dyDescent="0.3">
      <c r="A71" s="728">
        <v>6</v>
      </c>
      <c r="B71" s="729" t="s">
        <v>1686</v>
      </c>
      <c r="C71" s="729" t="s">
        <v>1692</v>
      </c>
      <c r="D71" s="812" t="s">
        <v>1976</v>
      </c>
      <c r="E71" s="813" t="s">
        <v>1706</v>
      </c>
      <c r="F71" s="729" t="s">
        <v>1688</v>
      </c>
      <c r="G71" s="729" t="s">
        <v>1715</v>
      </c>
      <c r="H71" s="729" t="s">
        <v>555</v>
      </c>
      <c r="I71" s="729" t="s">
        <v>1719</v>
      </c>
      <c r="J71" s="729" t="s">
        <v>1720</v>
      </c>
      <c r="K71" s="729" t="s">
        <v>1721</v>
      </c>
      <c r="L71" s="730">
        <v>864.39</v>
      </c>
      <c r="M71" s="730">
        <v>864.39</v>
      </c>
      <c r="N71" s="729">
        <v>1</v>
      </c>
      <c r="O71" s="814">
        <v>1</v>
      </c>
      <c r="P71" s="730">
        <v>864.39</v>
      </c>
      <c r="Q71" s="747">
        <v>1</v>
      </c>
      <c r="R71" s="729">
        <v>1</v>
      </c>
      <c r="S71" s="747">
        <v>1</v>
      </c>
      <c r="T71" s="814">
        <v>1</v>
      </c>
      <c r="U71" s="770">
        <v>1</v>
      </c>
    </row>
    <row r="72" spans="1:21" ht="14.4" customHeight="1" x14ac:dyDescent="0.3">
      <c r="A72" s="728">
        <v>6</v>
      </c>
      <c r="B72" s="729" t="s">
        <v>1686</v>
      </c>
      <c r="C72" s="729" t="s">
        <v>1692</v>
      </c>
      <c r="D72" s="812" t="s">
        <v>1976</v>
      </c>
      <c r="E72" s="813" t="s">
        <v>1706</v>
      </c>
      <c r="F72" s="729" t="s">
        <v>1688</v>
      </c>
      <c r="G72" s="729" t="s">
        <v>1715</v>
      </c>
      <c r="H72" s="729" t="s">
        <v>555</v>
      </c>
      <c r="I72" s="729" t="s">
        <v>1722</v>
      </c>
      <c r="J72" s="729" t="s">
        <v>1723</v>
      </c>
      <c r="K72" s="729" t="s">
        <v>1724</v>
      </c>
      <c r="L72" s="730">
        <v>1978.94</v>
      </c>
      <c r="M72" s="730">
        <v>9894.7000000000007</v>
      </c>
      <c r="N72" s="729">
        <v>5</v>
      </c>
      <c r="O72" s="814">
        <v>5</v>
      </c>
      <c r="P72" s="730">
        <v>9894.7000000000007</v>
      </c>
      <c r="Q72" s="747">
        <v>1</v>
      </c>
      <c r="R72" s="729">
        <v>5</v>
      </c>
      <c r="S72" s="747">
        <v>1</v>
      </c>
      <c r="T72" s="814">
        <v>5</v>
      </c>
      <c r="U72" s="770">
        <v>1</v>
      </c>
    </row>
    <row r="73" spans="1:21" ht="14.4" customHeight="1" x14ac:dyDescent="0.3">
      <c r="A73" s="728">
        <v>6</v>
      </c>
      <c r="B73" s="729" t="s">
        <v>1686</v>
      </c>
      <c r="C73" s="729" t="s">
        <v>1692</v>
      </c>
      <c r="D73" s="812" t="s">
        <v>1976</v>
      </c>
      <c r="E73" s="813" t="s">
        <v>1706</v>
      </c>
      <c r="F73" s="729" t="s">
        <v>1688</v>
      </c>
      <c r="G73" s="729" t="s">
        <v>1715</v>
      </c>
      <c r="H73" s="729" t="s">
        <v>555</v>
      </c>
      <c r="I73" s="729" t="s">
        <v>1872</v>
      </c>
      <c r="J73" s="729" t="s">
        <v>1873</v>
      </c>
      <c r="K73" s="729" t="s">
        <v>1874</v>
      </c>
      <c r="L73" s="730">
        <v>315</v>
      </c>
      <c r="M73" s="730">
        <v>315</v>
      </c>
      <c r="N73" s="729">
        <v>1</v>
      </c>
      <c r="O73" s="814">
        <v>1</v>
      </c>
      <c r="P73" s="730">
        <v>315</v>
      </c>
      <c r="Q73" s="747">
        <v>1</v>
      </c>
      <c r="R73" s="729">
        <v>1</v>
      </c>
      <c r="S73" s="747">
        <v>1</v>
      </c>
      <c r="T73" s="814">
        <v>1</v>
      </c>
      <c r="U73" s="770">
        <v>1</v>
      </c>
    </row>
    <row r="74" spans="1:21" ht="14.4" customHeight="1" x14ac:dyDescent="0.3">
      <c r="A74" s="728">
        <v>6</v>
      </c>
      <c r="B74" s="729" t="s">
        <v>1686</v>
      </c>
      <c r="C74" s="729" t="s">
        <v>1692</v>
      </c>
      <c r="D74" s="812" t="s">
        <v>1976</v>
      </c>
      <c r="E74" s="813" t="s">
        <v>1706</v>
      </c>
      <c r="F74" s="729" t="s">
        <v>1688</v>
      </c>
      <c r="G74" s="729" t="s">
        <v>1715</v>
      </c>
      <c r="H74" s="729" t="s">
        <v>555</v>
      </c>
      <c r="I74" s="729" t="s">
        <v>1875</v>
      </c>
      <c r="J74" s="729" t="s">
        <v>1876</v>
      </c>
      <c r="K74" s="729" t="s">
        <v>1877</v>
      </c>
      <c r="L74" s="730">
        <v>350</v>
      </c>
      <c r="M74" s="730">
        <v>350</v>
      </c>
      <c r="N74" s="729">
        <v>1</v>
      </c>
      <c r="O74" s="814">
        <v>1</v>
      </c>
      <c r="P74" s="730"/>
      <c r="Q74" s="747">
        <v>0</v>
      </c>
      <c r="R74" s="729"/>
      <c r="S74" s="747">
        <v>0</v>
      </c>
      <c r="T74" s="814"/>
      <c r="U74" s="770">
        <v>0</v>
      </c>
    </row>
    <row r="75" spans="1:21" ht="14.4" customHeight="1" x14ac:dyDescent="0.3">
      <c r="A75" s="728">
        <v>6</v>
      </c>
      <c r="B75" s="729" t="s">
        <v>1686</v>
      </c>
      <c r="C75" s="729" t="s">
        <v>1692</v>
      </c>
      <c r="D75" s="812" t="s">
        <v>1976</v>
      </c>
      <c r="E75" s="813" t="s">
        <v>1708</v>
      </c>
      <c r="F75" s="729" t="s">
        <v>1687</v>
      </c>
      <c r="G75" s="729" t="s">
        <v>1748</v>
      </c>
      <c r="H75" s="729" t="s">
        <v>555</v>
      </c>
      <c r="I75" s="729" t="s">
        <v>1749</v>
      </c>
      <c r="J75" s="729" t="s">
        <v>863</v>
      </c>
      <c r="K75" s="729" t="s">
        <v>1750</v>
      </c>
      <c r="L75" s="730">
        <v>107.27</v>
      </c>
      <c r="M75" s="730">
        <v>107.27</v>
      </c>
      <c r="N75" s="729">
        <v>1</v>
      </c>
      <c r="O75" s="814">
        <v>0.5</v>
      </c>
      <c r="P75" s="730"/>
      <c r="Q75" s="747">
        <v>0</v>
      </c>
      <c r="R75" s="729"/>
      <c r="S75" s="747">
        <v>0</v>
      </c>
      <c r="T75" s="814"/>
      <c r="U75" s="770">
        <v>0</v>
      </c>
    </row>
    <row r="76" spans="1:21" ht="14.4" customHeight="1" x14ac:dyDescent="0.3">
      <c r="A76" s="728">
        <v>6</v>
      </c>
      <c r="B76" s="729" t="s">
        <v>1686</v>
      </c>
      <c r="C76" s="729" t="s">
        <v>1692</v>
      </c>
      <c r="D76" s="812" t="s">
        <v>1976</v>
      </c>
      <c r="E76" s="813" t="s">
        <v>1708</v>
      </c>
      <c r="F76" s="729" t="s">
        <v>1687</v>
      </c>
      <c r="G76" s="729" t="s">
        <v>1852</v>
      </c>
      <c r="H76" s="729" t="s">
        <v>555</v>
      </c>
      <c r="I76" s="729" t="s">
        <v>1878</v>
      </c>
      <c r="J76" s="729" t="s">
        <v>1879</v>
      </c>
      <c r="K76" s="729" t="s">
        <v>1880</v>
      </c>
      <c r="L76" s="730">
        <v>161.4</v>
      </c>
      <c r="M76" s="730">
        <v>161.4</v>
      </c>
      <c r="N76" s="729">
        <v>1</v>
      </c>
      <c r="O76" s="814">
        <v>0.5</v>
      </c>
      <c r="P76" s="730"/>
      <c r="Q76" s="747">
        <v>0</v>
      </c>
      <c r="R76" s="729"/>
      <c r="S76" s="747">
        <v>0</v>
      </c>
      <c r="T76" s="814"/>
      <c r="U76" s="770">
        <v>0</v>
      </c>
    </row>
    <row r="77" spans="1:21" ht="14.4" customHeight="1" x14ac:dyDescent="0.3">
      <c r="A77" s="728">
        <v>6</v>
      </c>
      <c r="B77" s="729" t="s">
        <v>1686</v>
      </c>
      <c r="C77" s="729" t="s">
        <v>1692</v>
      </c>
      <c r="D77" s="812" t="s">
        <v>1976</v>
      </c>
      <c r="E77" s="813" t="s">
        <v>1708</v>
      </c>
      <c r="F77" s="729" t="s">
        <v>1687</v>
      </c>
      <c r="G77" s="729" t="s">
        <v>1881</v>
      </c>
      <c r="H77" s="729" t="s">
        <v>555</v>
      </c>
      <c r="I77" s="729" t="s">
        <v>1882</v>
      </c>
      <c r="J77" s="729" t="s">
        <v>1883</v>
      </c>
      <c r="K77" s="729" t="s">
        <v>1884</v>
      </c>
      <c r="L77" s="730">
        <v>54.55</v>
      </c>
      <c r="M77" s="730">
        <v>54.55</v>
      </c>
      <c r="N77" s="729">
        <v>1</v>
      </c>
      <c r="O77" s="814">
        <v>1</v>
      </c>
      <c r="P77" s="730"/>
      <c r="Q77" s="747">
        <v>0</v>
      </c>
      <c r="R77" s="729"/>
      <c r="S77" s="747">
        <v>0</v>
      </c>
      <c r="T77" s="814"/>
      <c r="U77" s="770">
        <v>0</v>
      </c>
    </row>
    <row r="78" spans="1:21" ht="14.4" customHeight="1" x14ac:dyDescent="0.3">
      <c r="A78" s="728">
        <v>6</v>
      </c>
      <c r="B78" s="729" t="s">
        <v>1686</v>
      </c>
      <c r="C78" s="729" t="s">
        <v>1692</v>
      </c>
      <c r="D78" s="812" t="s">
        <v>1976</v>
      </c>
      <c r="E78" s="813" t="s">
        <v>1699</v>
      </c>
      <c r="F78" s="729" t="s">
        <v>1687</v>
      </c>
      <c r="G78" s="729" t="s">
        <v>1885</v>
      </c>
      <c r="H78" s="729" t="s">
        <v>555</v>
      </c>
      <c r="I78" s="729" t="s">
        <v>1886</v>
      </c>
      <c r="J78" s="729" t="s">
        <v>855</v>
      </c>
      <c r="K78" s="729" t="s">
        <v>1887</v>
      </c>
      <c r="L78" s="730">
        <v>0</v>
      </c>
      <c r="M78" s="730">
        <v>0</v>
      </c>
      <c r="N78" s="729">
        <v>2</v>
      </c>
      <c r="O78" s="814">
        <v>1</v>
      </c>
      <c r="P78" s="730">
        <v>0</v>
      </c>
      <c r="Q78" s="747"/>
      <c r="R78" s="729">
        <v>2</v>
      </c>
      <c r="S78" s="747">
        <v>1</v>
      </c>
      <c r="T78" s="814">
        <v>1</v>
      </c>
      <c r="U78" s="770">
        <v>1</v>
      </c>
    </row>
    <row r="79" spans="1:21" ht="14.4" customHeight="1" x14ac:dyDescent="0.3">
      <c r="A79" s="728">
        <v>6</v>
      </c>
      <c r="B79" s="729" t="s">
        <v>1686</v>
      </c>
      <c r="C79" s="729" t="s">
        <v>1692</v>
      </c>
      <c r="D79" s="812" t="s">
        <v>1976</v>
      </c>
      <c r="E79" s="813" t="s">
        <v>1699</v>
      </c>
      <c r="F79" s="729" t="s">
        <v>1687</v>
      </c>
      <c r="G79" s="729" t="s">
        <v>1888</v>
      </c>
      <c r="H79" s="729" t="s">
        <v>555</v>
      </c>
      <c r="I79" s="729" t="s">
        <v>1889</v>
      </c>
      <c r="J79" s="729" t="s">
        <v>627</v>
      </c>
      <c r="K79" s="729" t="s">
        <v>1890</v>
      </c>
      <c r="L79" s="730">
        <v>18.809999999999999</v>
      </c>
      <c r="M79" s="730">
        <v>37.619999999999997</v>
      </c>
      <c r="N79" s="729">
        <v>2</v>
      </c>
      <c r="O79" s="814">
        <v>0.5</v>
      </c>
      <c r="P79" s="730">
        <v>37.619999999999997</v>
      </c>
      <c r="Q79" s="747">
        <v>1</v>
      </c>
      <c r="R79" s="729">
        <v>2</v>
      </c>
      <c r="S79" s="747">
        <v>1</v>
      </c>
      <c r="T79" s="814">
        <v>0.5</v>
      </c>
      <c r="U79" s="770">
        <v>1</v>
      </c>
    </row>
    <row r="80" spans="1:21" ht="14.4" customHeight="1" x14ac:dyDescent="0.3">
      <c r="A80" s="728">
        <v>6</v>
      </c>
      <c r="B80" s="729" t="s">
        <v>1686</v>
      </c>
      <c r="C80" s="729" t="s">
        <v>1692</v>
      </c>
      <c r="D80" s="812" t="s">
        <v>1976</v>
      </c>
      <c r="E80" s="813" t="s">
        <v>1699</v>
      </c>
      <c r="F80" s="729" t="s">
        <v>1687</v>
      </c>
      <c r="G80" s="729" t="s">
        <v>1891</v>
      </c>
      <c r="H80" s="729" t="s">
        <v>555</v>
      </c>
      <c r="I80" s="729" t="s">
        <v>1892</v>
      </c>
      <c r="J80" s="729" t="s">
        <v>1893</v>
      </c>
      <c r="K80" s="729" t="s">
        <v>1894</v>
      </c>
      <c r="L80" s="730">
        <v>0</v>
      </c>
      <c r="M80" s="730">
        <v>0</v>
      </c>
      <c r="N80" s="729">
        <v>2</v>
      </c>
      <c r="O80" s="814">
        <v>1</v>
      </c>
      <c r="P80" s="730">
        <v>0</v>
      </c>
      <c r="Q80" s="747"/>
      <c r="R80" s="729">
        <v>2</v>
      </c>
      <c r="S80" s="747">
        <v>1</v>
      </c>
      <c r="T80" s="814">
        <v>1</v>
      </c>
      <c r="U80" s="770">
        <v>1</v>
      </c>
    </row>
    <row r="81" spans="1:21" ht="14.4" customHeight="1" x14ac:dyDescent="0.3">
      <c r="A81" s="728">
        <v>6</v>
      </c>
      <c r="B81" s="729" t="s">
        <v>1686</v>
      </c>
      <c r="C81" s="729" t="s">
        <v>1692</v>
      </c>
      <c r="D81" s="812" t="s">
        <v>1976</v>
      </c>
      <c r="E81" s="813" t="s">
        <v>1699</v>
      </c>
      <c r="F81" s="729" t="s">
        <v>1687</v>
      </c>
      <c r="G81" s="729" t="s">
        <v>1805</v>
      </c>
      <c r="H81" s="729" t="s">
        <v>555</v>
      </c>
      <c r="I81" s="729" t="s">
        <v>1895</v>
      </c>
      <c r="J81" s="729" t="s">
        <v>1896</v>
      </c>
      <c r="K81" s="729" t="s">
        <v>1897</v>
      </c>
      <c r="L81" s="730">
        <v>98.75</v>
      </c>
      <c r="M81" s="730">
        <v>98.75</v>
      </c>
      <c r="N81" s="729">
        <v>1</v>
      </c>
      <c r="O81" s="814">
        <v>0.5</v>
      </c>
      <c r="P81" s="730">
        <v>98.75</v>
      </c>
      <c r="Q81" s="747">
        <v>1</v>
      </c>
      <c r="R81" s="729">
        <v>1</v>
      </c>
      <c r="S81" s="747">
        <v>1</v>
      </c>
      <c r="T81" s="814">
        <v>0.5</v>
      </c>
      <c r="U81" s="770">
        <v>1</v>
      </c>
    </row>
    <row r="82" spans="1:21" ht="14.4" customHeight="1" x14ac:dyDescent="0.3">
      <c r="A82" s="728">
        <v>6</v>
      </c>
      <c r="B82" s="729" t="s">
        <v>1686</v>
      </c>
      <c r="C82" s="729" t="s">
        <v>1692</v>
      </c>
      <c r="D82" s="812" t="s">
        <v>1976</v>
      </c>
      <c r="E82" s="813" t="s">
        <v>1699</v>
      </c>
      <c r="F82" s="729" t="s">
        <v>1687</v>
      </c>
      <c r="G82" s="729" t="s">
        <v>1898</v>
      </c>
      <c r="H82" s="729" t="s">
        <v>604</v>
      </c>
      <c r="I82" s="729" t="s">
        <v>1899</v>
      </c>
      <c r="J82" s="729" t="s">
        <v>1900</v>
      </c>
      <c r="K82" s="729" t="s">
        <v>1901</v>
      </c>
      <c r="L82" s="730">
        <v>141.25</v>
      </c>
      <c r="M82" s="730">
        <v>282.5</v>
      </c>
      <c r="N82" s="729">
        <v>2</v>
      </c>
      <c r="O82" s="814">
        <v>1</v>
      </c>
      <c r="P82" s="730">
        <v>282.5</v>
      </c>
      <c r="Q82" s="747">
        <v>1</v>
      </c>
      <c r="R82" s="729">
        <v>2</v>
      </c>
      <c r="S82" s="747">
        <v>1</v>
      </c>
      <c r="T82" s="814">
        <v>1</v>
      </c>
      <c r="U82" s="770">
        <v>1</v>
      </c>
    </row>
    <row r="83" spans="1:21" ht="14.4" customHeight="1" x14ac:dyDescent="0.3">
      <c r="A83" s="728">
        <v>6</v>
      </c>
      <c r="B83" s="729" t="s">
        <v>1686</v>
      </c>
      <c r="C83" s="729" t="s">
        <v>1692</v>
      </c>
      <c r="D83" s="812" t="s">
        <v>1976</v>
      </c>
      <c r="E83" s="813" t="s">
        <v>1699</v>
      </c>
      <c r="F83" s="729" t="s">
        <v>1687</v>
      </c>
      <c r="G83" s="729" t="s">
        <v>1902</v>
      </c>
      <c r="H83" s="729" t="s">
        <v>555</v>
      </c>
      <c r="I83" s="729" t="s">
        <v>1903</v>
      </c>
      <c r="J83" s="729" t="s">
        <v>1904</v>
      </c>
      <c r="K83" s="729" t="s">
        <v>1905</v>
      </c>
      <c r="L83" s="730">
        <v>299.83999999999997</v>
      </c>
      <c r="M83" s="730">
        <v>599.67999999999995</v>
      </c>
      <c r="N83" s="729">
        <v>2</v>
      </c>
      <c r="O83" s="814">
        <v>1</v>
      </c>
      <c r="P83" s="730">
        <v>599.67999999999995</v>
      </c>
      <c r="Q83" s="747">
        <v>1</v>
      </c>
      <c r="R83" s="729">
        <v>2</v>
      </c>
      <c r="S83" s="747">
        <v>1</v>
      </c>
      <c r="T83" s="814">
        <v>1</v>
      </c>
      <c r="U83" s="770">
        <v>1</v>
      </c>
    </row>
    <row r="84" spans="1:21" ht="14.4" customHeight="1" x14ac:dyDescent="0.3">
      <c r="A84" s="728">
        <v>6</v>
      </c>
      <c r="B84" s="729" t="s">
        <v>1686</v>
      </c>
      <c r="C84" s="729" t="s">
        <v>1692</v>
      </c>
      <c r="D84" s="812" t="s">
        <v>1976</v>
      </c>
      <c r="E84" s="813" t="s">
        <v>1701</v>
      </c>
      <c r="F84" s="729" t="s">
        <v>1687</v>
      </c>
      <c r="G84" s="729" t="s">
        <v>1709</v>
      </c>
      <c r="H84" s="729" t="s">
        <v>555</v>
      </c>
      <c r="I84" s="729" t="s">
        <v>1710</v>
      </c>
      <c r="J84" s="729" t="s">
        <v>973</v>
      </c>
      <c r="K84" s="729" t="s">
        <v>1711</v>
      </c>
      <c r="L84" s="730">
        <v>154.36000000000001</v>
      </c>
      <c r="M84" s="730">
        <v>154.36000000000001</v>
      </c>
      <c r="N84" s="729">
        <v>1</v>
      </c>
      <c r="O84" s="814">
        <v>1</v>
      </c>
      <c r="P84" s="730"/>
      <c r="Q84" s="747">
        <v>0</v>
      </c>
      <c r="R84" s="729"/>
      <c r="S84" s="747">
        <v>0</v>
      </c>
      <c r="T84" s="814"/>
      <c r="U84" s="770">
        <v>0</v>
      </c>
    </row>
    <row r="85" spans="1:21" ht="14.4" customHeight="1" x14ac:dyDescent="0.3">
      <c r="A85" s="728">
        <v>6</v>
      </c>
      <c r="B85" s="729" t="s">
        <v>1686</v>
      </c>
      <c r="C85" s="729" t="s">
        <v>1692</v>
      </c>
      <c r="D85" s="812" t="s">
        <v>1976</v>
      </c>
      <c r="E85" s="813" t="s">
        <v>1701</v>
      </c>
      <c r="F85" s="729" t="s">
        <v>1687</v>
      </c>
      <c r="G85" s="729" t="s">
        <v>1709</v>
      </c>
      <c r="H85" s="729" t="s">
        <v>604</v>
      </c>
      <c r="I85" s="729" t="s">
        <v>1403</v>
      </c>
      <c r="J85" s="729" t="s">
        <v>952</v>
      </c>
      <c r="K85" s="729" t="s">
        <v>1404</v>
      </c>
      <c r="L85" s="730">
        <v>154.36000000000001</v>
      </c>
      <c r="M85" s="730">
        <v>463.08000000000004</v>
      </c>
      <c r="N85" s="729">
        <v>3</v>
      </c>
      <c r="O85" s="814">
        <v>2</v>
      </c>
      <c r="P85" s="730">
        <v>308.72000000000003</v>
      </c>
      <c r="Q85" s="747">
        <v>0.66666666666666663</v>
      </c>
      <c r="R85" s="729">
        <v>2</v>
      </c>
      <c r="S85" s="747">
        <v>0.66666666666666663</v>
      </c>
      <c r="T85" s="814">
        <v>1</v>
      </c>
      <c r="U85" s="770">
        <v>0.5</v>
      </c>
    </row>
    <row r="86" spans="1:21" ht="14.4" customHeight="1" x14ac:dyDescent="0.3">
      <c r="A86" s="728">
        <v>6</v>
      </c>
      <c r="B86" s="729" t="s">
        <v>1686</v>
      </c>
      <c r="C86" s="729" t="s">
        <v>1692</v>
      </c>
      <c r="D86" s="812" t="s">
        <v>1976</v>
      </c>
      <c r="E86" s="813" t="s">
        <v>1701</v>
      </c>
      <c r="F86" s="729" t="s">
        <v>1687</v>
      </c>
      <c r="G86" s="729" t="s">
        <v>1906</v>
      </c>
      <c r="H86" s="729" t="s">
        <v>555</v>
      </c>
      <c r="I86" s="729" t="s">
        <v>1907</v>
      </c>
      <c r="J86" s="729" t="s">
        <v>1908</v>
      </c>
      <c r="K86" s="729" t="s">
        <v>1645</v>
      </c>
      <c r="L86" s="730">
        <v>0</v>
      </c>
      <c r="M86" s="730">
        <v>0</v>
      </c>
      <c r="N86" s="729">
        <v>2</v>
      </c>
      <c r="O86" s="814">
        <v>1</v>
      </c>
      <c r="P86" s="730"/>
      <c r="Q86" s="747"/>
      <c r="R86" s="729"/>
      <c r="S86" s="747">
        <v>0</v>
      </c>
      <c r="T86" s="814"/>
      <c r="U86" s="770">
        <v>0</v>
      </c>
    </row>
    <row r="87" spans="1:21" ht="14.4" customHeight="1" x14ac:dyDescent="0.3">
      <c r="A87" s="728">
        <v>6</v>
      </c>
      <c r="B87" s="729" t="s">
        <v>1686</v>
      </c>
      <c r="C87" s="729" t="s">
        <v>1692</v>
      </c>
      <c r="D87" s="812" t="s">
        <v>1976</v>
      </c>
      <c r="E87" s="813" t="s">
        <v>1701</v>
      </c>
      <c r="F87" s="729" t="s">
        <v>1687</v>
      </c>
      <c r="G87" s="729" t="s">
        <v>1748</v>
      </c>
      <c r="H87" s="729" t="s">
        <v>555</v>
      </c>
      <c r="I87" s="729" t="s">
        <v>1749</v>
      </c>
      <c r="J87" s="729" t="s">
        <v>863</v>
      </c>
      <c r="K87" s="729" t="s">
        <v>1750</v>
      </c>
      <c r="L87" s="730">
        <v>107.27</v>
      </c>
      <c r="M87" s="730">
        <v>214.54</v>
      </c>
      <c r="N87" s="729">
        <v>2</v>
      </c>
      <c r="O87" s="814">
        <v>1</v>
      </c>
      <c r="P87" s="730">
        <v>214.54</v>
      </c>
      <c r="Q87" s="747">
        <v>1</v>
      </c>
      <c r="R87" s="729">
        <v>2</v>
      </c>
      <c r="S87" s="747">
        <v>1</v>
      </c>
      <c r="T87" s="814">
        <v>1</v>
      </c>
      <c r="U87" s="770">
        <v>1</v>
      </c>
    </row>
    <row r="88" spans="1:21" ht="14.4" customHeight="1" x14ac:dyDescent="0.3">
      <c r="A88" s="728">
        <v>6</v>
      </c>
      <c r="B88" s="729" t="s">
        <v>1686</v>
      </c>
      <c r="C88" s="729" t="s">
        <v>1692</v>
      </c>
      <c r="D88" s="812" t="s">
        <v>1976</v>
      </c>
      <c r="E88" s="813" t="s">
        <v>1701</v>
      </c>
      <c r="F88" s="729" t="s">
        <v>1687</v>
      </c>
      <c r="G88" s="729" t="s">
        <v>1909</v>
      </c>
      <c r="H88" s="729" t="s">
        <v>555</v>
      </c>
      <c r="I88" s="729" t="s">
        <v>1910</v>
      </c>
      <c r="J88" s="729" t="s">
        <v>1281</v>
      </c>
      <c r="K88" s="729" t="s">
        <v>1911</v>
      </c>
      <c r="L88" s="730">
        <v>61.97</v>
      </c>
      <c r="M88" s="730">
        <v>61.97</v>
      </c>
      <c r="N88" s="729">
        <v>1</v>
      </c>
      <c r="O88" s="814">
        <v>1</v>
      </c>
      <c r="P88" s="730"/>
      <c r="Q88" s="747">
        <v>0</v>
      </c>
      <c r="R88" s="729"/>
      <c r="S88" s="747">
        <v>0</v>
      </c>
      <c r="T88" s="814"/>
      <c r="U88" s="770">
        <v>0</v>
      </c>
    </row>
    <row r="89" spans="1:21" ht="14.4" customHeight="1" x14ac:dyDescent="0.3">
      <c r="A89" s="728">
        <v>6</v>
      </c>
      <c r="B89" s="729" t="s">
        <v>1686</v>
      </c>
      <c r="C89" s="729" t="s">
        <v>1692</v>
      </c>
      <c r="D89" s="812" t="s">
        <v>1976</v>
      </c>
      <c r="E89" s="813" t="s">
        <v>1701</v>
      </c>
      <c r="F89" s="729" t="s">
        <v>1687</v>
      </c>
      <c r="G89" s="729" t="s">
        <v>1912</v>
      </c>
      <c r="H89" s="729" t="s">
        <v>555</v>
      </c>
      <c r="I89" s="729" t="s">
        <v>1913</v>
      </c>
      <c r="J89" s="729" t="s">
        <v>1914</v>
      </c>
      <c r="K89" s="729" t="s">
        <v>1528</v>
      </c>
      <c r="L89" s="730">
        <v>38.56</v>
      </c>
      <c r="M89" s="730">
        <v>38.56</v>
      </c>
      <c r="N89" s="729">
        <v>1</v>
      </c>
      <c r="O89" s="814">
        <v>0.5</v>
      </c>
      <c r="P89" s="730">
        <v>38.56</v>
      </c>
      <c r="Q89" s="747">
        <v>1</v>
      </c>
      <c r="R89" s="729">
        <v>1</v>
      </c>
      <c r="S89" s="747">
        <v>1</v>
      </c>
      <c r="T89" s="814">
        <v>0.5</v>
      </c>
      <c r="U89" s="770">
        <v>1</v>
      </c>
    </row>
    <row r="90" spans="1:21" ht="14.4" customHeight="1" x14ac:dyDescent="0.3">
      <c r="A90" s="728">
        <v>6</v>
      </c>
      <c r="B90" s="729" t="s">
        <v>1686</v>
      </c>
      <c r="C90" s="729" t="s">
        <v>1692</v>
      </c>
      <c r="D90" s="812" t="s">
        <v>1976</v>
      </c>
      <c r="E90" s="813" t="s">
        <v>1701</v>
      </c>
      <c r="F90" s="729" t="s">
        <v>1687</v>
      </c>
      <c r="G90" s="729" t="s">
        <v>1835</v>
      </c>
      <c r="H90" s="729" t="s">
        <v>604</v>
      </c>
      <c r="I90" s="729" t="s">
        <v>1434</v>
      </c>
      <c r="J90" s="729" t="s">
        <v>1435</v>
      </c>
      <c r="K90" s="729" t="s">
        <v>1436</v>
      </c>
      <c r="L90" s="730">
        <v>0</v>
      </c>
      <c r="M90" s="730">
        <v>0</v>
      </c>
      <c r="N90" s="729">
        <v>2</v>
      </c>
      <c r="O90" s="814">
        <v>1.5</v>
      </c>
      <c r="P90" s="730">
        <v>0</v>
      </c>
      <c r="Q90" s="747"/>
      <c r="R90" s="729">
        <v>2</v>
      </c>
      <c r="S90" s="747">
        <v>1</v>
      </c>
      <c r="T90" s="814">
        <v>1.5</v>
      </c>
      <c r="U90" s="770">
        <v>1</v>
      </c>
    </row>
    <row r="91" spans="1:21" ht="14.4" customHeight="1" x14ac:dyDescent="0.3">
      <c r="A91" s="728">
        <v>6</v>
      </c>
      <c r="B91" s="729" t="s">
        <v>1686</v>
      </c>
      <c r="C91" s="729" t="s">
        <v>1692</v>
      </c>
      <c r="D91" s="812" t="s">
        <v>1976</v>
      </c>
      <c r="E91" s="813" t="s">
        <v>1701</v>
      </c>
      <c r="F91" s="729" t="s">
        <v>1688</v>
      </c>
      <c r="G91" s="729" t="s">
        <v>1715</v>
      </c>
      <c r="H91" s="729" t="s">
        <v>555</v>
      </c>
      <c r="I91" s="729" t="s">
        <v>1719</v>
      </c>
      <c r="J91" s="729" t="s">
        <v>1720</v>
      </c>
      <c r="K91" s="729" t="s">
        <v>1721</v>
      </c>
      <c r="L91" s="730">
        <v>864.39</v>
      </c>
      <c r="M91" s="730">
        <v>9508.2900000000009</v>
      </c>
      <c r="N91" s="729">
        <v>11</v>
      </c>
      <c r="O91" s="814">
        <v>11</v>
      </c>
      <c r="P91" s="730">
        <v>8643.9000000000015</v>
      </c>
      <c r="Q91" s="747">
        <v>0.90909090909090917</v>
      </c>
      <c r="R91" s="729">
        <v>10</v>
      </c>
      <c r="S91" s="747">
        <v>0.90909090909090906</v>
      </c>
      <c r="T91" s="814">
        <v>10</v>
      </c>
      <c r="U91" s="770">
        <v>0.90909090909090906</v>
      </c>
    </row>
    <row r="92" spans="1:21" ht="14.4" customHeight="1" x14ac:dyDescent="0.3">
      <c r="A92" s="728">
        <v>6</v>
      </c>
      <c r="B92" s="729" t="s">
        <v>1686</v>
      </c>
      <c r="C92" s="729" t="s">
        <v>1692</v>
      </c>
      <c r="D92" s="812" t="s">
        <v>1976</v>
      </c>
      <c r="E92" s="813" t="s">
        <v>1701</v>
      </c>
      <c r="F92" s="729" t="s">
        <v>1688</v>
      </c>
      <c r="G92" s="729" t="s">
        <v>1715</v>
      </c>
      <c r="H92" s="729" t="s">
        <v>555</v>
      </c>
      <c r="I92" s="729" t="s">
        <v>1722</v>
      </c>
      <c r="J92" s="729" t="s">
        <v>1723</v>
      </c>
      <c r="K92" s="729" t="s">
        <v>1724</v>
      </c>
      <c r="L92" s="730">
        <v>1978.94</v>
      </c>
      <c r="M92" s="730">
        <v>29684.1</v>
      </c>
      <c r="N92" s="729">
        <v>15</v>
      </c>
      <c r="O92" s="814">
        <v>15</v>
      </c>
      <c r="P92" s="730">
        <v>25726.219999999998</v>
      </c>
      <c r="Q92" s="747">
        <v>0.86666666666666659</v>
      </c>
      <c r="R92" s="729">
        <v>13</v>
      </c>
      <c r="S92" s="747">
        <v>0.8666666666666667</v>
      </c>
      <c r="T92" s="814">
        <v>13</v>
      </c>
      <c r="U92" s="770">
        <v>0.8666666666666667</v>
      </c>
    </row>
    <row r="93" spans="1:21" ht="14.4" customHeight="1" x14ac:dyDescent="0.3">
      <c r="A93" s="728">
        <v>6</v>
      </c>
      <c r="B93" s="729" t="s">
        <v>1686</v>
      </c>
      <c r="C93" s="729" t="s">
        <v>1692</v>
      </c>
      <c r="D93" s="812" t="s">
        <v>1976</v>
      </c>
      <c r="E93" s="813" t="s">
        <v>1701</v>
      </c>
      <c r="F93" s="729" t="s">
        <v>1688</v>
      </c>
      <c r="G93" s="729" t="s">
        <v>1715</v>
      </c>
      <c r="H93" s="729" t="s">
        <v>555</v>
      </c>
      <c r="I93" s="729" t="s">
        <v>1770</v>
      </c>
      <c r="J93" s="729" t="s">
        <v>1771</v>
      </c>
      <c r="K93" s="729" t="s">
        <v>1772</v>
      </c>
      <c r="L93" s="730">
        <v>700</v>
      </c>
      <c r="M93" s="730">
        <v>700</v>
      </c>
      <c r="N93" s="729">
        <v>1</v>
      </c>
      <c r="O93" s="814">
        <v>1</v>
      </c>
      <c r="P93" s="730">
        <v>700</v>
      </c>
      <c r="Q93" s="747">
        <v>1</v>
      </c>
      <c r="R93" s="729">
        <v>1</v>
      </c>
      <c r="S93" s="747">
        <v>1</v>
      </c>
      <c r="T93" s="814">
        <v>1</v>
      </c>
      <c r="U93" s="770">
        <v>1</v>
      </c>
    </row>
    <row r="94" spans="1:21" ht="14.4" customHeight="1" x14ac:dyDescent="0.3">
      <c r="A94" s="728">
        <v>6</v>
      </c>
      <c r="B94" s="729" t="s">
        <v>1686</v>
      </c>
      <c r="C94" s="729" t="s">
        <v>1692</v>
      </c>
      <c r="D94" s="812" t="s">
        <v>1976</v>
      </c>
      <c r="E94" s="813" t="s">
        <v>1701</v>
      </c>
      <c r="F94" s="729" t="s">
        <v>1688</v>
      </c>
      <c r="G94" s="729" t="s">
        <v>1725</v>
      </c>
      <c r="H94" s="729" t="s">
        <v>555</v>
      </c>
      <c r="I94" s="729" t="s">
        <v>1915</v>
      </c>
      <c r="J94" s="729" t="s">
        <v>1916</v>
      </c>
      <c r="K94" s="729" t="s">
        <v>1917</v>
      </c>
      <c r="L94" s="730">
        <v>0</v>
      </c>
      <c r="M94" s="730">
        <v>0</v>
      </c>
      <c r="N94" s="729">
        <v>1</v>
      </c>
      <c r="O94" s="814">
        <v>1</v>
      </c>
      <c r="P94" s="730"/>
      <c r="Q94" s="747"/>
      <c r="R94" s="729"/>
      <c r="S94" s="747">
        <v>0</v>
      </c>
      <c r="T94" s="814"/>
      <c r="U94" s="770">
        <v>0</v>
      </c>
    </row>
    <row r="95" spans="1:21" ht="14.4" customHeight="1" x14ac:dyDescent="0.3">
      <c r="A95" s="728">
        <v>6</v>
      </c>
      <c r="B95" s="729" t="s">
        <v>1686</v>
      </c>
      <c r="C95" s="729" t="s">
        <v>1692</v>
      </c>
      <c r="D95" s="812" t="s">
        <v>1976</v>
      </c>
      <c r="E95" s="813" t="s">
        <v>1707</v>
      </c>
      <c r="F95" s="729" t="s">
        <v>1687</v>
      </c>
      <c r="G95" s="729" t="s">
        <v>1709</v>
      </c>
      <c r="H95" s="729" t="s">
        <v>555</v>
      </c>
      <c r="I95" s="729" t="s">
        <v>1918</v>
      </c>
      <c r="J95" s="729" t="s">
        <v>952</v>
      </c>
      <c r="K95" s="729" t="s">
        <v>1404</v>
      </c>
      <c r="L95" s="730">
        <v>154.36000000000001</v>
      </c>
      <c r="M95" s="730">
        <v>154.36000000000001</v>
      </c>
      <c r="N95" s="729">
        <v>1</v>
      </c>
      <c r="O95" s="814">
        <v>1</v>
      </c>
      <c r="P95" s="730"/>
      <c r="Q95" s="747">
        <v>0</v>
      </c>
      <c r="R95" s="729"/>
      <c r="S95" s="747">
        <v>0</v>
      </c>
      <c r="T95" s="814"/>
      <c r="U95" s="770">
        <v>0</v>
      </c>
    </row>
    <row r="96" spans="1:21" ht="14.4" customHeight="1" x14ac:dyDescent="0.3">
      <c r="A96" s="728">
        <v>6</v>
      </c>
      <c r="B96" s="729" t="s">
        <v>1686</v>
      </c>
      <c r="C96" s="729" t="s">
        <v>1692</v>
      </c>
      <c r="D96" s="812" t="s">
        <v>1976</v>
      </c>
      <c r="E96" s="813" t="s">
        <v>1707</v>
      </c>
      <c r="F96" s="729" t="s">
        <v>1687</v>
      </c>
      <c r="G96" s="729" t="s">
        <v>1919</v>
      </c>
      <c r="H96" s="729" t="s">
        <v>604</v>
      </c>
      <c r="I96" s="729" t="s">
        <v>1920</v>
      </c>
      <c r="J96" s="729" t="s">
        <v>1921</v>
      </c>
      <c r="K96" s="729" t="s">
        <v>1922</v>
      </c>
      <c r="L96" s="730">
        <v>70.540000000000006</v>
      </c>
      <c r="M96" s="730">
        <v>70.540000000000006</v>
      </c>
      <c r="N96" s="729">
        <v>1</v>
      </c>
      <c r="O96" s="814">
        <v>1</v>
      </c>
      <c r="P96" s="730">
        <v>70.540000000000006</v>
      </c>
      <c r="Q96" s="747">
        <v>1</v>
      </c>
      <c r="R96" s="729">
        <v>1</v>
      </c>
      <c r="S96" s="747">
        <v>1</v>
      </c>
      <c r="T96" s="814">
        <v>1</v>
      </c>
      <c r="U96" s="770">
        <v>1</v>
      </c>
    </row>
    <row r="97" spans="1:21" ht="14.4" customHeight="1" x14ac:dyDescent="0.3">
      <c r="A97" s="728">
        <v>6</v>
      </c>
      <c r="B97" s="729" t="s">
        <v>1686</v>
      </c>
      <c r="C97" s="729" t="s">
        <v>1692</v>
      </c>
      <c r="D97" s="812" t="s">
        <v>1976</v>
      </c>
      <c r="E97" s="813" t="s">
        <v>1707</v>
      </c>
      <c r="F97" s="729" t="s">
        <v>1687</v>
      </c>
      <c r="G97" s="729" t="s">
        <v>1712</v>
      </c>
      <c r="H97" s="729" t="s">
        <v>555</v>
      </c>
      <c r="I97" s="729" t="s">
        <v>1713</v>
      </c>
      <c r="J97" s="729" t="s">
        <v>642</v>
      </c>
      <c r="K97" s="729" t="s">
        <v>1714</v>
      </c>
      <c r="L97" s="730">
        <v>344</v>
      </c>
      <c r="M97" s="730">
        <v>344</v>
      </c>
      <c r="N97" s="729">
        <v>1</v>
      </c>
      <c r="O97" s="814">
        <v>1</v>
      </c>
      <c r="P97" s="730">
        <v>344</v>
      </c>
      <c r="Q97" s="747">
        <v>1</v>
      </c>
      <c r="R97" s="729">
        <v>1</v>
      </c>
      <c r="S97" s="747">
        <v>1</v>
      </c>
      <c r="T97" s="814">
        <v>1</v>
      </c>
      <c r="U97" s="770">
        <v>1</v>
      </c>
    </row>
    <row r="98" spans="1:21" ht="14.4" customHeight="1" x14ac:dyDescent="0.3">
      <c r="A98" s="728">
        <v>6</v>
      </c>
      <c r="B98" s="729" t="s">
        <v>1686</v>
      </c>
      <c r="C98" s="729" t="s">
        <v>1692</v>
      </c>
      <c r="D98" s="812" t="s">
        <v>1976</v>
      </c>
      <c r="E98" s="813" t="s">
        <v>1707</v>
      </c>
      <c r="F98" s="729" t="s">
        <v>1687</v>
      </c>
      <c r="G98" s="729" t="s">
        <v>1923</v>
      </c>
      <c r="H98" s="729" t="s">
        <v>555</v>
      </c>
      <c r="I98" s="729" t="s">
        <v>1924</v>
      </c>
      <c r="J98" s="729" t="s">
        <v>1925</v>
      </c>
      <c r="K98" s="729" t="s">
        <v>1926</v>
      </c>
      <c r="L98" s="730">
        <v>93.49</v>
      </c>
      <c r="M98" s="730">
        <v>186.98</v>
      </c>
      <c r="N98" s="729">
        <v>2</v>
      </c>
      <c r="O98" s="814">
        <v>1</v>
      </c>
      <c r="P98" s="730"/>
      <c r="Q98" s="747">
        <v>0</v>
      </c>
      <c r="R98" s="729"/>
      <c r="S98" s="747">
        <v>0</v>
      </c>
      <c r="T98" s="814"/>
      <c r="U98" s="770">
        <v>0</v>
      </c>
    </row>
    <row r="99" spans="1:21" ht="14.4" customHeight="1" x14ac:dyDescent="0.3">
      <c r="A99" s="728">
        <v>6</v>
      </c>
      <c r="B99" s="729" t="s">
        <v>1686</v>
      </c>
      <c r="C99" s="729" t="s">
        <v>1692</v>
      </c>
      <c r="D99" s="812" t="s">
        <v>1976</v>
      </c>
      <c r="E99" s="813" t="s">
        <v>1707</v>
      </c>
      <c r="F99" s="729" t="s">
        <v>1687</v>
      </c>
      <c r="G99" s="729" t="s">
        <v>1927</v>
      </c>
      <c r="H99" s="729" t="s">
        <v>604</v>
      </c>
      <c r="I99" s="729" t="s">
        <v>1928</v>
      </c>
      <c r="J99" s="729" t="s">
        <v>1929</v>
      </c>
      <c r="K99" s="729" t="s">
        <v>1930</v>
      </c>
      <c r="L99" s="730">
        <v>79.48</v>
      </c>
      <c r="M99" s="730">
        <v>79.48</v>
      </c>
      <c r="N99" s="729">
        <v>1</v>
      </c>
      <c r="O99" s="814">
        <v>1</v>
      </c>
      <c r="P99" s="730"/>
      <c r="Q99" s="747">
        <v>0</v>
      </c>
      <c r="R99" s="729"/>
      <c r="S99" s="747">
        <v>0</v>
      </c>
      <c r="T99" s="814"/>
      <c r="U99" s="770">
        <v>0</v>
      </c>
    </row>
    <row r="100" spans="1:21" ht="14.4" customHeight="1" x14ac:dyDescent="0.3">
      <c r="A100" s="728">
        <v>6</v>
      </c>
      <c r="B100" s="729" t="s">
        <v>1686</v>
      </c>
      <c r="C100" s="729" t="s">
        <v>1692</v>
      </c>
      <c r="D100" s="812" t="s">
        <v>1976</v>
      </c>
      <c r="E100" s="813" t="s">
        <v>1707</v>
      </c>
      <c r="F100" s="729" t="s">
        <v>1687</v>
      </c>
      <c r="G100" s="729" t="s">
        <v>1748</v>
      </c>
      <c r="H100" s="729" t="s">
        <v>555</v>
      </c>
      <c r="I100" s="729" t="s">
        <v>1799</v>
      </c>
      <c r="J100" s="729" t="s">
        <v>863</v>
      </c>
      <c r="K100" s="729" t="s">
        <v>1750</v>
      </c>
      <c r="L100" s="730">
        <v>107.27</v>
      </c>
      <c r="M100" s="730">
        <v>214.54</v>
      </c>
      <c r="N100" s="729">
        <v>2</v>
      </c>
      <c r="O100" s="814">
        <v>1</v>
      </c>
      <c r="P100" s="730">
        <v>214.54</v>
      </c>
      <c r="Q100" s="747">
        <v>1</v>
      </c>
      <c r="R100" s="729">
        <v>2</v>
      </c>
      <c r="S100" s="747">
        <v>1</v>
      </c>
      <c r="T100" s="814">
        <v>1</v>
      </c>
      <c r="U100" s="770">
        <v>1</v>
      </c>
    </row>
    <row r="101" spans="1:21" ht="14.4" customHeight="1" x14ac:dyDescent="0.3">
      <c r="A101" s="728">
        <v>6</v>
      </c>
      <c r="B101" s="729" t="s">
        <v>1686</v>
      </c>
      <c r="C101" s="729" t="s">
        <v>1692</v>
      </c>
      <c r="D101" s="812" t="s">
        <v>1976</v>
      </c>
      <c r="E101" s="813" t="s">
        <v>1707</v>
      </c>
      <c r="F101" s="729" t="s">
        <v>1687</v>
      </c>
      <c r="G101" s="729" t="s">
        <v>1891</v>
      </c>
      <c r="H101" s="729" t="s">
        <v>555</v>
      </c>
      <c r="I101" s="729" t="s">
        <v>1931</v>
      </c>
      <c r="J101" s="729" t="s">
        <v>1932</v>
      </c>
      <c r="K101" s="729" t="s">
        <v>1933</v>
      </c>
      <c r="L101" s="730">
        <v>140.72</v>
      </c>
      <c r="M101" s="730">
        <v>140.72</v>
      </c>
      <c r="N101" s="729">
        <v>1</v>
      </c>
      <c r="O101" s="814">
        <v>1</v>
      </c>
      <c r="P101" s="730">
        <v>140.72</v>
      </c>
      <c r="Q101" s="747">
        <v>1</v>
      </c>
      <c r="R101" s="729">
        <v>1</v>
      </c>
      <c r="S101" s="747">
        <v>1</v>
      </c>
      <c r="T101" s="814">
        <v>1</v>
      </c>
      <c r="U101" s="770">
        <v>1</v>
      </c>
    </row>
    <row r="102" spans="1:21" ht="14.4" customHeight="1" x14ac:dyDescent="0.3">
      <c r="A102" s="728">
        <v>6</v>
      </c>
      <c r="B102" s="729" t="s">
        <v>1686</v>
      </c>
      <c r="C102" s="729" t="s">
        <v>1692</v>
      </c>
      <c r="D102" s="812" t="s">
        <v>1976</v>
      </c>
      <c r="E102" s="813" t="s">
        <v>1707</v>
      </c>
      <c r="F102" s="729" t="s">
        <v>1687</v>
      </c>
      <c r="G102" s="729" t="s">
        <v>1934</v>
      </c>
      <c r="H102" s="729" t="s">
        <v>555</v>
      </c>
      <c r="I102" s="729" t="s">
        <v>1935</v>
      </c>
      <c r="J102" s="729" t="s">
        <v>768</v>
      </c>
      <c r="K102" s="729" t="s">
        <v>1936</v>
      </c>
      <c r="L102" s="730">
        <v>48.09</v>
      </c>
      <c r="M102" s="730">
        <v>48.09</v>
      </c>
      <c r="N102" s="729">
        <v>1</v>
      </c>
      <c r="O102" s="814">
        <v>1</v>
      </c>
      <c r="P102" s="730"/>
      <c r="Q102" s="747">
        <v>0</v>
      </c>
      <c r="R102" s="729"/>
      <c r="S102" s="747">
        <v>0</v>
      </c>
      <c r="T102" s="814"/>
      <c r="U102" s="770">
        <v>0</v>
      </c>
    </row>
    <row r="103" spans="1:21" ht="14.4" customHeight="1" x14ac:dyDescent="0.3">
      <c r="A103" s="728">
        <v>6</v>
      </c>
      <c r="B103" s="729" t="s">
        <v>1686</v>
      </c>
      <c r="C103" s="729" t="s">
        <v>1692</v>
      </c>
      <c r="D103" s="812" t="s">
        <v>1976</v>
      </c>
      <c r="E103" s="813" t="s">
        <v>1707</v>
      </c>
      <c r="F103" s="729" t="s">
        <v>1687</v>
      </c>
      <c r="G103" s="729" t="s">
        <v>1802</v>
      </c>
      <c r="H103" s="729" t="s">
        <v>555</v>
      </c>
      <c r="I103" s="729" t="s">
        <v>1937</v>
      </c>
      <c r="J103" s="729" t="s">
        <v>591</v>
      </c>
      <c r="K103" s="729" t="s">
        <v>1938</v>
      </c>
      <c r="L103" s="730">
        <v>0</v>
      </c>
      <c r="M103" s="730">
        <v>0</v>
      </c>
      <c r="N103" s="729">
        <v>1</v>
      </c>
      <c r="O103" s="814">
        <v>1</v>
      </c>
      <c r="P103" s="730">
        <v>0</v>
      </c>
      <c r="Q103" s="747"/>
      <c r="R103" s="729">
        <v>1</v>
      </c>
      <c r="S103" s="747">
        <v>1</v>
      </c>
      <c r="T103" s="814">
        <v>1</v>
      </c>
      <c r="U103" s="770">
        <v>1</v>
      </c>
    </row>
    <row r="104" spans="1:21" ht="14.4" customHeight="1" x14ac:dyDescent="0.3">
      <c r="A104" s="728">
        <v>6</v>
      </c>
      <c r="B104" s="729" t="s">
        <v>1686</v>
      </c>
      <c r="C104" s="729" t="s">
        <v>1692</v>
      </c>
      <c r="D104" s="812" t="s">
        <v>1976</v>
      </c>
      <c r="E104" s="813" t="s">
        <v>1707</v>
      </c>
      <c r="F104" s="729" t="s">
        <v>1687</v>
      </c>
      <c r="G104" s="729" t="s">
        <v>1805</v>
      </c>
      <c r="H104" s="729" t="s">
        <v>555</v>
      </c>
      <c r="I104" s="729" t="s">
        <v>1939</v>
      </c>
      <c r="J104" s="729" t="s">
        <v>852</v>
      </c>
      <c r="K104" s="729" t="s">
        <v>1940</v>
      </c>
      <c r="L104" s="730">
        <v>98.75</v>
      </c>
      <c r="M104" s="730">
        <v>98.75</v>
      </c>
      <c r="N104" s="729">
        <v>1</v>
      </c>
      <c r="O104" s="814">
        <v>1</v>
      </c>
      <c r="P104" s="730">
        <v>98.75</v>
      </c>
      <c r="Q104" s="747">
        <v>1</v>
      </c>
      <c r="R104" s="729">
        <v>1</v>
      </c>
      <c r="S104" s="747">
        <v>1</v>
      </c>
      <c r="T104" s="814">
        <v>1</v>
      </c>
      <c r="U104" s="770">
        <v>1</v>
      </c>
    </row>
    <row r="105" spans="1:21" ht="14.4" customHeight="1" x14ac:dyDescent="0.3">
      <c r="A105" s="728">
        <v>6</v>
      </c>
      <c r="B105" s="729" t="s">
        <v>1686</v>
      </c>
      <c r="C105" s="729" t="s">
        <v>1692</v>
      </c>
      <c r="D105" s="812" t="s">
        <v>1976</v>
      </c>
      <c r="E105" s="813" t="s">
        <v>1707</v>
      </c>
      <c r="F105" s="729" t="s">
        <v>1687</v>
      </c>
      <c r="G105" s="729" t="s">
        <v>1941</v>
      </c>
      <c r="H105" s="729" t="s">
        <v>604</v>
      </c>
      <c r="I105" s="729" t="s">
        <v>1942</v>
      </c>
      <c r="J105" s="729" t="s">
        <v>1519</v>
      </c>
      <c r="K105" s="729" t="s">
        <v>1943</v>
      </c>
      <c r="L105" s="730">
        <v>109.89</v>
      </c>
      <c r="M105" s="730">
        <v>109.89</v>
      </c>
      <c r="N105" s="729">
        <v>1</v>
      </c>
      <c r="O105" s="814"/>
      <c r="P105" s="730">
        <v>109.89</v>
      </c>
      <c r="Q105" s="747">
        <v>1</v>
      </c>
      <c r="R105" s="729">
        <v>1</v>
      </c>
      <c r="S105" s="747">
        <v>1</v>
      </c>
      <c r="T105" s="814"/>
      <c r="U105" s="770"/>
    </row>
    <row r="106" spans="1:21" ht="14.4" customHeight="1" x14ac:dyDescent="0.3">
      <c r="A106" s="728">
        <v>6</v>
      </c>
      <c r="B106" s="729" t="s">
        <v>1686</v>
      </c>
      <c r="C106" s="729" t="s">
        <v>1692</v>
      </c>
      <c r="D106" s="812" t="s">
        <v>1976</v>
      </c>
      <c r="E106" s="813" t="s">
        <v>1707</v>
      </c>
      <c r="F106" s="729" t="s">
        <v>1687</v>
      </c>
      <c r="G106" s="729" t="s">
        <v>1859</v>
      </c>
      <c r="H106" s="729" t="s">
        <v>604</v>
      </c>
      <c r="I106" s="729" t="s">
        <v>1944</v>
      </c>
      <c r="J106" s="729" t="s">
        <v>646</v>
      </c>
      <c r="K106" s="729" t="s">
        <v>1461</v>
      </c>
      <c r="L106" s="730">
        <v>736.33</v>
      </c>
      <c r="M106" s="730">
        <v>736.33</v>
      </c>
      <c r="N106" s="729">
        <v>1</v>
      </c>
      <c r="O106" s="814">
        <v>1</v>
      </c>
      <c r="P106" s="730">
        <v>736.33</v>
      </c>
      <c r="Q106" s="747">
        <v>1</v>
      </c>
      <c r="R106" s="729">
        <v>1</v>
      </c>
      <c r="S106" s="747">
        <v>1</v>
      </c>
      <c r="T106" s="814">
        <v>1</v>
      </c>
      <c r="U106" s="770">
        <v>1</v>
      </c>
    </row>
    <row r="107" spans="1:21" ht="14.4" customHeight="1" x14ac:dyDescent="0.3">
      <c r="A107" s="728">
        <v>6</v>
      </c>
      <c r="B107" s="729" t="s">
        <v>1686</v>
      </c>
      <c r="C107" s="729" t="s">
        <v>1692</v>
      </c>
      <c r="D107" s="812" t="s">
        <v>1976</v>
      </c>
      <c r="E107" s="813" t="s">
        <v>1707</v>
      </c>
      <c r="F107" s="729" t="s">
        <v>1687</v>
      </c>
      <c r="G107" s="729" t="s">
        <v>1859</v>
      </c>
      <c r="H107" s="729" t="s">
        <v>604</v>
      </c>
      <c r="I107" s="729" t="s">
        <v>1464</v>
      </c>
      <c r="J107" s="729" t="s">
        <v>646</v>
      </c>
      <c r="K107" s="729" t="s">
        <v>1465</v>
      </c>
      <c r="L107" s="730">
        <v>923.74</v>
      </c>
      <c r="M107" s="730">
        <v>1847.48</v>
      </c>
      <c r="N107" s="729">
        <v>2</v>
      </c>
      <c r="O107" s="814">
        <v>2</v>
      </c>
      <c r="P107" s="730">
        <v>1847.48</v>
      </c>
      <c r="Q107" s="747">
        <v>1</v>
      </c>
      <c r="R107" s="729">
        <v>2</v>
      </c>
      <c r="S107" s="747">
        <v>1</v>
      </c>
      <c r="T107" s="814">
        <v>2</v>
      </c>
      <c r="U107" s="770">
        <v>1</v>
      </c>
    </row>
    <row r="108" spans="1:21" ht="14.4" customHeight="1" x14ac:dyDescent="0.3">
      <c r="A108" s="728">
        <v>6</v>
      </c>
      <c r="B108" s="729" t="s">
        <v>1686</v>
      </c>
      <c r="C108" s="729" t="s">
        <v>1692</v>
      </c>
      <c r="D108" s="812" t="s">
        <v>1976</v>
      </c>
      <c r="E108" s="813" t="s">
        <v>1707</v>
      </c>
      <c r="F108" s="729" t="s">
        <v>1687</v>
      </c>
      <c r="G108" s="729" t="s">
        <v>1759</v>
      </c>
      <c r="H108" s="729" t="s">
        <v>555</v>
      </c>
      <c r="I108" s="729" t="s">
        <v>1945</v>
      </c>
      <c r="J108" s="729" t="s">
        <v>651</v>
      </c>
      <c r="K108" s="729" t="s">
        <v>1946</v>
      </c>
      <c r="L108" s="730">
        <v>46.85</v>
      </c>
      <c r="M108" s="730">
        <v>46.85</v>
      </c>
      <c r="N108" s="729">
        <v>1</v>
      </c>
      <c r="O108" s="814">
        <v>1</v>
      </c>
      <c r="P108" s="730">
        <v>46.85</v>
      </c>
      <c r="Q108" s="747">
        <v>1</v>
      </c>
      <c r="R108" s="729">
        <v>1</v>
      </c>
      <c r="S108" s="747">
        <v>1</v>
      </c>
      <c r="T108" s="814">
        <v>1</v>
      </c>
      <c r="U108" s="770">
        <v>1</v>
      </c>
    </row>
    <row r="109" spans="1:21" ht="14.4" customHeight="1" x14ac:dyDescent="0.3">
      <c r="A109" s="728">
        <v>6</v>
      </c>
      <c r="B109" s="729" t="s">
        <v>1686</v>
      </c>
      <c r="C109" s="729" t="s">
        <v>1692</v>
      </c>
      <c r="D109" s="812" t="s">
        <v>1976</v>
      </c>
      <c r="E109" s="813" t="s">
        <v>1707</v>
      </c>
      <c r="F109" s="729" t="s">
        <v>1687</v>
      </c>
      <c r="G109" s="729" t="s">
        <v>1836</v>
      </c>
      <c r="H109" s="729" t="s">
        <v>555</v>
      </c>
      <c r="I109" s="729" t="s">
        <v>1947</v>
      </c>
      <c r="J109" s="729" t="s">
        <v>610</v>
      </c>
      <c r="K109" s="729" t="s">
        <v>1948</v>
      </c>
      <c r="L109" s="730">
        <v>42.54</v>
      </c>
      <c r="M109" s="730">
        <v>42.54</v>
      </c>
      <c r="N109" s="729">
        <v>1</v>
      </c>
      <c r="O109" s="814">
        <v>1</v>
      </c>
      <c r="P109" s="730">
        <v>42.54</v>
      </c>
      <c r="Q109" s="747">
        <v>1</v>
      </c>
      <c r="R109" s="729">
        <v>1</v>
      </c>
      <c r="S109" s="747">
        <v>1</v>
      </c>
      <c r="T109" s="814">
        <v>1</v>
      </c>
      <c r="U109" s="770">
        <v>1</v>
      </c>
    </row>
    <row r="110" spans="1:21" ht="14.4" customHeight="1" x14ac:dyDescent="0.3">
      <c r="A110" s="728">
        <v>6</v>
      </c>
      <c r="B110" s="729" t="s">
        <v>1686</v>
      </c>
      <c r="C110" s="729" t="s">
        <v>1692</v>
      </c>
      <c r="D110" s="812" t="s">
        <v>1976</v>
      </c>
      <c r="E110" s="813" t="s">
        <v>1707</v>
      </c>
      <c r="F110" s="729" t="s">
        <v>1687</v>
      </c>
      <c r="G110" s="729" t="s">
        <v>1949</v>
      </c>
      <c r="H110" s="729" t="s">
        <v>555</v>
      </c>
      <c r="I110" s="729" t="s">
        <v>1950</v>
      </c>
      <c r="J110" s="729" t="s">
        <v>903</v>
      </c>
      <c r="K110" s="729" t="s">
        <v>1951</v>
      </c>
      <c r="L110" s="730">
        <v>93.96</v>
      </c>
      <c r="M110" s="730">
        <v>93.96</v>
      </c>
      <c r="N110" s="729">
        <v>1</v>
      </c>
      <c r="O110" s="814">
        <v>1</v>
      </c>
      <c r="P110" s="730">
        <v>93.96</v>
      </c>
      <c r="Q110" s="747">
        <v>1</v>
      </c>
      <c r="R110" s="729">
        <v>1</v>
      </c>
      <c r="S110" s="747">
        <v>1</v>
      </c>
      <c r="T110" s="814">
        <v>1</v>
      </c>
      <c r="U110" s="770">
        <v>1</v>
      </c>
    </row>
    <row r="111" spans="1:21" ht="14.4" customHeight="1" x14ac:dyDescent="0.3">
      <c r="A111" s="728">
        <v>6</v>
      </c>
      <c r="B111" s="729" t="s">
        <v>1686</v>
      </c>
      <c r="C111" s="729" t="s">
        <v>1692</v>
      </c>
      <c r="D111" s="812" t="s">
        <v>1976</v>
      </c>
      <c r="E111" s="813" t="s">
        <v>1707</v>
      </c>
      <c r="F111" s="729" t="s">
        <v>1687</v>
      </c>
      <c r="G111" s="729" t="s">
        <v>1952</v>
      </c>
      <c r="H111" s="729" t="s">
        <v>604</v>
      </c>
      <c r="I111" s="729" t="s">
        <v>1646</v>
      </c>
      <c r="J111" s="729" t="s">
        <v>1197</v>
      </c>
      <c r="K111" s="729" t="s">
        <v>1647</v>
      </c>
      <c r="L111" s="730">
        <v>0</v>
      </c>
      <c r="M111" s="730">
        <v>0</v>
      </c>
      <c r="N111" s="729">
        <v>3</v>
      </c>
      <c r="O111" s="814">
        <v>2</v>
      </c>
      <c r="P111" s="730">
        <v>0</v>
      </c>
      <c r="Q111" s="747"/>
      <c r="R111" s="729">
        <v>3</v>
      </c>
      <c r="S111" s="747">
        <v>1</v>
      </c>
      <c r="T111" s="814">
        <v>2</v>
      </c>
      <c r="U111" s="770">
        <v>1</v>
      </c>
    </row>
    <row r="112" spans="1:21" ht="14.4" customHeight="1" x14ac:dyDescent="0.3">
      <c r="A112" s="728">
        <v>6</v>
      </c>
      <c r="B112" s="729" t="s">
        <v>1686</v>
      </c>
      <c r="C112" s="729" t="s">
        <v>1692</v>
      </c>
      <c r="D112" s="812" t="s">
        <v>1976</v>
      </c>
      <c r="E112" s="813" t="s">
        <v>1707</v>
      </c>
      <c r="F112" s="729" t="s">
        <v>1687</v>
      </c>
      <c r="G112" s="729" t="s">
        <v>1953</v>
      </c>
      <c r="H112" s="729" t="s">
        <v>555</v>
      </c>
      <c r="I112" s="729" t="s">
        <v>1954</v>
      </c>
      <c r="J112" s="729" t="s">
        <v>1955</v>
      </c>
      <c r="K112" s="729" t="s">
        <v>1956</v>
      </c>
      <c r="L112" s="730">
        <v>0</v>
      </c>
      <c r="M112" s="730">
        <v>0</v>
      </c>
      <c r="N112" s="729">
        <v>1</v>
      </c>
      <c r="O112" s="814">
        <v>1</v>
      </c>
      <c r="P112" s="730">
        <v>0</v>
      </c>
      <c r="Q112" s="747"/>
      <c r="R112" s="729">
        <v>1</v>
      </c>
      <c r="S112" s="747">
        <v>1</v>
      </c>
      <c r="T112" s="814">
        <v>1</v>
      </c>
      <c r="U112" s="770">
        <v>1</v>
      </c>
    </row>
    <row r="113" spans="1:21" ht="14.4" customHeight="1" x14ac:dyDescent="0.3">
      <c r="A113" s="728">
        <v>6</v>
      </c>
      <c r="B113" s="729" t="s">
        <v>1686</v>
      </c>
      <c r="C113" s="729" t="s">
        <v>1692</v>
      </c>
      <c r="D113" s="812" t="s">
        <v>1976</v>
      </c>
      <c r="E113" s="813" t="s">
        <v>1707</v>
      </c>
      <c r="F113" s="729" t="s">
        <v>1687</v>
      </c>
      <c r="G113" s="729" t="s">
        <v>1767</v>
      </c>
      <c r="H113" s="729" t="s">
        <v>555</v>
      </c>
      <c r="I113" s="729" t="s">
        <v>1768</v>
      </c>
      <c r="J113" s="729" t="s">
        <v>691</v>
      </c>
      <c r="K113" s="729" t="s">
        <v>1769</v>
      </c>
      <c r="L113" s="730">
        <v>0</v>
      </c>
      <c r="M113" s="730">
        <v>0</v>
      </c>
      <c r="N113" s="729">
        <v>10</v>
      </c>
      <c r="O113" s="814">
        <v>2</v>
      </c>
      <c r="P113" s="730">
        <v>0</v>
      </c>
      <c r="Q113" s="747"/>
      <c r="R113" s="729">
        <v>10</v>
      </c>
      <c r="S113" s="747">
        <v>1</v>
      </c>
      <c r="T113" s="814">
        <v>2</v>
      </c>
      <c r="U113" s="770">
        <v>1</v>
      </c>
    </row>
    <row r="114" spans="1:21" ht="14.4" customHeight="1" x14ac:dyDescent="0.3">
      <c r="A114" s="728">
        <v>6</v>
      </c>
      <c r="B114" s="729" t="s">
        <v>1686</v>
      </c>
      <c r="C114" s="729" t="s">
        <v>1692</v>
      </c>
      <c r="D114" s="812" t="s">
        <v>1976</v>
      </c>
      <c r="E114" s="813" t="s">
        <v>1707</v>
      </c>
      <c r="F114" s="729" t="s">
        <v>1687</v>
      </c>
      <c r="G114" s="729" t="s">
        <v>1902</v>
      </c>
      <c r="H114" s="729" t="s">
        <v>555</v>
      </c>
      <c r="I114" s="729" t="s">
        <v>1957</v>
      </c>
      <c r="J114" s="729" t="s">
        <v>1958</v>
      </c>
      <c r="K114" s="729" t="s">
        <v>1959</v>
      </c>
      <c r="L114" s="730">
        <v>50.32</v>
      </c>
      <c r="M114" s="730">
        <v>50.32</v>
      </c>
      <c r="N114" s="729">
        <v>1</v>
      </c>
      <c r="O114" s="814">
        <v>1</v>
      </c>
      <c r="P114" s="730"/>
      <c r="Q114" s="747">
        <v>0</v>
      </c>
      <c r="R114" s="729"/>
      <c r="S114" s="747">
        <v>0</v>
      </c>
      <c r="T114" s="814"/>
      <c r="U114" s="770">
        <v>0</v>
      </c>
    </row>
    <row r="115" spans="1:21" ht="14.4" customHeight="1" x14ac:dyDescent="0.3">
      <c r="A115" s="728">
        <v>6</v>
      </c>
      <c r="B115" s="729" t="s">
        <v>1686</v>
      </c>
      <c r="C115" s="729" t="s">
        <v>1692</v>
      </c>
      <c r="D115" s="812" t="s">
        <v>1976</v>
      </c>
      <c r="E115" s="813" t="s">
        <v>1707</v>
      </c>
      <c r="F115" s="729" t="s">
        <v>1688</v>
      </c>
      <c r="G115" s="729" t="s">
        <v>1715</v>
      </c>
      <c r="H115" s="729" t="s">
        <v>555</v>
      </c>
      <c r="I115" s="729" t="s">
        <v>1719</v>
      </c>
      <c r="J115" s="729" t="s">
        <v>1720</v>
      </c>
      <c r="K115" s="729" t="s">
        <v>1721</v>
      </c>
      <c r="L115" s="730">
        <v>864.39</v>
      </c>
      <c r="M115" s="730">
        <v>33711.209999999985</v>
      </c>
      <c r="N115" s="729">
        <v>39</v>
      </c>
      <c r="O115" s="814">
        <v>39</v>
      </c>
      <c r="P115" s="730">
        <v>31982.429999999986</v>
      </c>
      <c r="Q115" s="747">
        <v>0.94871794871794868</v>
      </c>
      <c r="R115" s="729">
        <v>37</v>
      </c>
      <c r="S115" s="747">
        <v>0.94871794871794868</v>
      </c>
      <c r="T115" s="814">
        <v>37</v>
      </c>
      <c r="U115" s="770">
        <v>0.94871794871794868</v>
      </c>
    </row>
    <row r="116" spans="1:21" ht="14.4" customHeight="1" x14ac:dyDescent="0.3">
      <c r="A116" s="728">
        <v>6</v>
      </c>
      <c r="B116" s="729" t="s">
        <v>1686</v>
      </c>
      <c r="C116" s="729" t="s">
        <v>1692</v>
      </c>
      <c r="D116" s="812" t="s">
        <v>1976</v>
      </c>
      <c r="E116" s="813" t="s">
        <v>1707</v>
      </c>
      <c r="F116" s="729" t="s">
        <v>1688</v>
      </c>
      <c r="G116" s="729" t="s">
        <v>1715</v>
      </c>
      <c r="H116" s="729" t="s">
        <v>555</v>
      </c>
      <c r="I116" s="729" t="s">
        <v>1722</v>
      </c>
      <c r="J116" s="729" t="s">
        <v>1723</v>
      </c>
      <c r="K116" s="729" t="s">
        <v>1724</v>
      </c>
      <c r="L116" s="730">
        <v>1978.94</v>
      </c>
      <c r="M116" s="730">
        <v>39578.800000000003</v>
      </c>
      <c r="N116" s="729">
        <v>20</v>
      </c>
      <c r="O116" s="814">
        <v>20</v>
      </c>
      <c r="P116" s="730">
        <v>39578.800000000003</v>
      </c>
      <c r="Q116" s="747">
        <v>1</v>
      </c>
      <c r="R116" s="729">
        <v>20</v>
      </c>
      <c r="S116" s="747">
        <v>1</v>
      </c>
      <c r="T116" s="814">
        <v>20</v>
      </c>
      <c r="U116" s="770">
        <v>1</v>
      </c>
    </row>
    <row r="117" spans="1:21" ht="14.4" customHeight="1" x14ac:dyDescent="0.3">
      <c r="A117" s="728">
        <v>6</v>
      </c>
      <c r="B117" s="729" t="s">
        <v>1686</v>
      </c>
      <c r="C117" s="729" t="s">
        <v>1692</v>
      </c>
      <c r="D117" s="812" t="s">
        <v>1976</v>
      </c>
      <c r="E117" s="813" t="s">
        <v>1707</v>
      </c>
      <c r="F117" s="729" t="s">
        <v>1688</v>
      </c>
      <c r="G117" s="729" t="s">
        <v>1715</v>
      </c>
      <c r="H117" s="729" t="s">
        <v>555</v>
      </c>
      <c r="I117" s="729" t="s">
        <v>1770</v>
      </c>
      <c r="J117" s="729" t="s">
        <v>1771</v>
      </c>
      <c r="K117" s="729" t="s">
        <v>1772</v>
      </c>
      <c r="L117" s="730">
        <v>700</v>
      </c>
      <c r="M117" s="730">
        <v>13300</v>
      </c>
      <c r="N117" s="729">
        <v>19</v>
      </c>
      <c r="O117" s="814">
        <v>19</v>
      </c>
      <c r="P117" s="730">
        <v>12600</v>
      </c>
      <c r="Q117" s="747">
        <v>0.94736842105263153</v>
      </c>
      <c r="R117" s="729">
        <v>18</v>
      </c>
      <c r="S117" s="747">
        <v>0.94736842105263153</v>
      </c>
      <c r="T117" s="814">
        <v>18</v>
      </c>
      <c r="U117" s="770">
        <v>0.94736842105263153</v>
      </c>
    </row>
    <row r="118" spans="1:21" ht="14.4" customHeight="1" x14ac:dyDescent="0.3">
      <c r="A118" s="728">
        <v>6</v>
      </c>
      <c r="B118" s="729" t="s">
        <v>1686</v>
      </c>
      <c r="C118" s="729" t="s">
        <v>1692</v>
      </c>
      <c r="D118" s="812" t="s">
        <v>1976</v>
      </c>
      <c r="E118" s="813" t="s">
        <v>1707</v>
      </c>
      <c r="F118" s="729" t="s">
        <v>1688</v>
      </c>
      <c r="G118" s="729" t="s">
        <v>1715</v>
      </c>
      <c r="H118" s="729" t="s">
        <v>555</v>
      </c>
      <c r="I118" s="729" t="s">
        <v>1773</v>
      </c>
      <c r="J118" s="729" t="s">
        <v>1774</v>
      </c>
      <c r="K118" s="729" t="s">
        <v>1775</v>
      </c>
      <c r="L118" s="730">
        <v>700</v>
      </c>
      <c r="M118" s="730">
        <v>6300</v>
      </c>
      <c r="N118" s="729">
        <v>9</v>
      </c>
      <c r="O118" s="814">
        <v>9</v>
      </c>
      <c r="P118" s="730">
        <v>6300</v>
      </c>
      <c r="Q118" s="747">
        <v>1</v>
      </c>
      <c r="R118" s="729">
        <v>9</v>
      </c>
      <c r="S118" s="747">
        <v>1</v>
      </c>
      <c r="T118" s="814">
        <v>9</v>
      </c>
      <c r="U118" s="770">
        <v>1</v>
      </c>
    </row>
    <row r="119" spans="1:21" ht="14.4" customHeight="1" x14ac:dyDescent="0.3">
      <c r="A119" s="728">
        <v>6</v>
      </c>
      <c r="B119" s="729" t="s">
        <v>1686</v>
      </c>
      <c r="C119" s="729" t="s">
        <v>1692</v>
      </c>
      <c r="D119" s="812" t="s">
        <v>1976</v>
      </c>
      <c r="E119" s="813" t="s">
        <v>1707</v>
      </c>
      <c r="F119" s="729" t="s">
        <v>1688</v>
      </c>
      <c r="G119" s="729" t="s">
        <v>1715</v>
      </c>
      <c r="H119" s="729" t="s">
        <v>555</v>
      </c>
      <c r="I119" s="729" t="s">
        <v>1960</v>
      </c>
      <c r="J119" s="729" t="s">
        <v>1961</v>
      </c>
      <c r="K119" s="729" t="s">
        <v>1962</v>
      </c>
      <c r="L119" s="730">
        <v>500</v>
      </c>
      <c r="M119" s="730">
        <v>500</v>
      </c>
      <c r="N119" s="729">
        <v>1</v>
      </c>
      <c r="O119" s="814">
        <v>1</v>
      </c>
      <c r="P119" s="730">
        <v>500</v>
      </c>
      <c r="Q119" s="747">
        <v>1</v>
      </c>
      <c r="R119" s="729">
        <v>1</v>
      </c>
      <c r="S119" s="747">
        <v>1</v>
      </c>
      <c r="T119" s="814">
        <v>1</v>
      </c>
      <c r="U119" s="770">
        <v>1</v>
      </c>
    </row>
    <row r="120" spans="1:21" ht="14.4" customHeight="1" x14ac:dyDescent="0.3">
      <c r="A120" s="728">
        <v>6</v>
      </c>
      <c r="B120" s="729" t="s">
        <v>1686</v>
      </c>
      <c r="C120" s="729" t="s">
        <v>1692</v>
      </c>
      <c r="D120" s="812" t="s">
        <v>1976</v>
      </c>
      <c r="E120" s="813" t="s">
        <v>1700</v>
      </c>
      <c r="F120" s="729" t="s">
        <v>1687</v>
      </c>
      <c r="G120" s="729" t="s">
        <v>1776</v>
      </c>
      <c r="H120" s="729" t="s">
        <v>555</v>
      </c>
      <c r="I120" s="729" t="s">
        <v>1963</v>
      </c>
      <c r="J120" s="729" t="s">
        <v>1266</v>
      </c>
      <c r="K120" s="729" t="s">
        <v>1492</v>
      </c>
      <c r="L120" s="730">
        <v>78.33</v>
      </c>
      <c r="M120" s="730">
        <v>78.33</v>
      </c>
      <c r="N120" s="729">
        <v>1</v>
      </c>
      <c r="O120" s="814">
        <v>1</v>
      </c>
      <c r="P120" s="730">
        <v>78.33</v>
      </c>
      <c r="Q120" s="747">
        <v>1</v>
      </c>
      <c r="R120" s="729">
        <v>1</v>
      </c>
      <c r="S120" s="747">
        <v>1</v>
      </c>
      <c r="T120" s="814">
        <v>1</v>
      </c>
      <c r="U120" s="770">
        <v>1</v>
      </c>
    </row>
    <row r="121" spans="1:21" ht="14.4" customHeight="1" x14ac:dyDescent="0.3">
      <c r="A121" s="728">
        <v>6</v>
      </c>
      <c r="B121" s="729" t="s">
        <v>1686</v>
      </c>
      <c r="C121" s="729" t="s">
        <v>1692</v>
      </c>
      <c r="D121" s="812" t="s">
        <v>1976</v>
      </c>
      <c r="E121" s="813" t="s">
        <v>1700</v>
      </c>
      <c r="F121" s="729" t="s">
        <v>1687</v>
      </c>
      <c r="G121" s="729" t="s">
        <v>1964</v>
      </c>
      <c r="H121" s="729" t="s">
        <v>555</v>
      </c>
      <c r="I121" s="729" t="s">
        <v>1965</v>
      </c>
      <c r="J121" s="729" t="s">
        <v>1966</v>
      </c>
      <c r="K121" s="729" t="s">
        <v>1967</v>
      </c>
      <c r="L121" s="730">
        <v>132.97999999999999</v>
      </c>
      <c r="M121" s="730">
        <v>265.95999999999998</v>
      </c>
      <c r="N121" s="729">
        <v>2</v>
      </c>
      <c r="O121" s="814">
        <v>1</v>
      </c>
      <c r="P121" s="730">
        <v>265.95999999999998</v>
      </c>
      <c r="Q121" s="747">
        <v>1</v>
      </c>
      <c r="R121" s="729">
        <v>2</v>
      </c>
      <c r="S121" s="747">
        <v>1</v>
      </c>
      <c r="T121" s="814">
        <v>1</v>
      </c>
      <c r="U121" s="770">
        <v>1</v>
      </c>
    </row>
    <row r="122" spans="1:21" ht="14.4" customHeight="1" x14ac:dyDescent="0.3">
      <c r="A122" s="728">
        <v>6</v>
      </c>
      <c r="B122" s="729" t="s">
        <v>1686</v>
      </c>
      <c r="C122" s="729" t="s">
        <v>1692</v>
      </c>
      <c r="D122" s="812" t="s">
        <v>1976</v>
      </c>
      <c r="E122" s="813" t="s">
        <v>1700</v>
      </c>
      <c r="F122" s="729" t="s">
        <v>1687</v>
      </c>
      <c r="G122" s="729" t="s">
        <v>1912</v>
      </c>
      <c r="H122" s="729" t="s">
        <v>555</v>
      </c>
      <c r="I122" s="729" t="s">
        <v>1913</v>
      </c>
      <c r="J122" s="729" t="s">
        <v>1914</v>
      </c>
      <c r="K122" s="729" t="s">
        <v>1528</v>
      </c>
      <c r="L122" s="730">
        <v>38.56</v>
      </c>
      <c r="M122" s="730">
        <v>38.56</v>
      </c>
      <c r="N122" s="729">
        <v>1</v>
      </c>
      <c r="O122" s="814">
        <v>1</v>
      </c>
      <c r="P122" s="730"/>
      <c r="Q122" s="747">
        <v>0</v>
      </c>
      <c r="R122" s="729"/>
      <c r="S122" s="747">
        <v>0</v>
      </c>
      <c r="T122" s="814"/>
      <c r="U122" s="770">
        <v>0</v>
      </c>
    </row>
    <row r="123" spans="1:21" ht="14.4" customHeight="1" x14ac:dyDescent="0.3">
      <c r="A123" s="728">
        <v>6</v>
      </c>
      <c r="B123" s="729" t="s">
        <v>1686</v>
      </c>
      <c r="C123" s="729" t="s">
        <v>1692</v>
      </c>
      <c r="D123" s="812" t="s">
        <v>1976</v>
      </c>
      <c r="E123" s="813" t="s">
        <v>1700</v>
      </c>
      <c r="F123" s="729" t="s">
        <v>1687</v>
      </c>
      <c r="G123" s="729" t="s">
        <v>1859</v>
      </c>
      <c r="H123" s="729" t="s">
        <v>604</v>
      </c>
      <c r="I123" s="729" t="s">
        <v>1860</v>
      </c>
      <c r="J123" s="729" t="s">
        <v>646</v>
      </c>
      <c r="K123" s="729" t="s">
        <v>1463</v>
      </c>
      <c r="L123" s="730">
        <v>490.89</v>
      </c>
      <c r="M123" s="730">
        <v>981.78</v>
      </c>
      <c r="N123" s="729">
        <v>2</v>
      </c>
      <c r="O123" s="814">
        <v>1</v>
      </c>
      <c r="P123" s="730"/>
      <c r="Q123" s="747">
        <v>0</v>
      </c>
      <c r="R123" s="729"/>
      <c r="S123" s="747">
        <v>0</v>
      </c>
      <c r="T123" s="814"/>
      <c r="U123" s="770">
        <v>0</v>
      </c>
    </row>
    <row r="124" spans="1:21" ht="14.4" customHeight="1" x14ac:dyDescent="0.3">
      <c r="A124" s="728">
        <v>6</v>
      </c>
      <c r="B124" s="729" t="s">
        <v>1686</v>
      </c>
      <c r="C124" s="729" t="s">
        <v>1692</v>
      </c>
      <c r="D124" s="812" t="s">
        <v>1976</v>
      </c>
      <c r="E124" s="813" t="s">
        <v>1700</v>
      </c>
      <c r="F124" s="729" t="s">
        <v>1687</v>
      </c>
      <c r="G124" s="729" t="s">
        <v>1835</v>
      </c>
      <c r="H124" s="729" t="s">
        <v>604</v>
      </c>
      <c r="I124" s="729" t="s">
        <v>1434</v>
      </c>
      <c r="J124" s="729" t="s">
        <v>1435</v>
      </c>
      <c r="K124" s="729" t="s">
        <v>1436</v>
      </c>
      <c r="L124" s="730">
        <v>0</v>
      </c>
      <c r="M124" s="730">
        <v>0</v>
      </c>
      <c r="N124" s="729">
        <v>1</v>
      </c>
      <c r="O124" s="814">
        <v>1</v>
      </c>
      <c r="P124" s="730">
        <v>0</v>
      </c>
      <c r="Q124" s="747"/>
      <c r="R124" s="729">
        <v>1</v>
      </c>
      <c r="S124" s="747">
        <v>1</v>
      </c>
      <c r="T124" s="814">
        <v>1</v>
      </c>
      <c r="U124" s="770">
        <v>1</v>
      </c>
    </row>
    <row r="125" spans="1:21" ht="14.4" customHeight="1" x14ac:dyDescent="0.3">
      <c r="A125" s="728">
        <v>6</v>
      </c>
      <c r="B125" s="729" t="s">
        <v>1686</v>
      </c>
      <c r="C125" s="729" t="s">
        <v>1692</v>
      </c>
      <c r="D125" s="812" t="s">
        <v>1976</v>
      </c>
      <c r="E125" s="813" t="s">
        <v>1700</v>
      </c>
      <c r="F125" s="729" t="s">
        <v>1687</v>
      </c>
      <c r="G125" s="729" t="s">
        <v>1731</v>
      </c>
      <c r="H125" s="729" t="s">
        <v>555</v>
      </c>
      <c r="I125" s="729" t="s">
        <v>1968</v>
      </c>
      <c r="J125" s="729" t="s">
        <v>1969</v>
      </c>
      <c r="K125" s="729" t="s">
        <v>1970</v>
      </c>
      <c r="L125" s="730">
        <v>0</v>
      </c>
      <c r="M125" s="730">
        <v>0</v>
      </c>
      <c r="N125" s="729">
        <v>2</v>
      </c>
      <c r="O125" s="814">
        <v>1</v>
      </c>
      <c r="P125" s="730"/>
      <c r="Q125" s="747"/>
      <c r="R125" s="729"/>
      <c r="S125" s="747">
        <v>0</v>
      </c>
      <c r="T125" s="814"/>
      <c r="U125" s="770">
        <v>0</v>
      </c>
    </row>
    <row r="126" spans="1:21" ht="14.4" customHeight="1" x14ac:dyDescent="0.3">
      <c r="A126" s="728">
        <v>6</v>
      </c>
      <c r="B126" s="729" t="s">
        <v>1686</v>
      </c>
      <c r="C126" s="729" t="s">
        <v>1692</v>
      </c>
      <c r="D126" s="812" t="s">
        <v>1976</v>
      </c>
      <c r="E126" s="813" t="s">
        <v>1700</v>
      </c>
      <c r="F126" s="729" t="s">
        <v>1688</v>
      </c>
      <c r="G126" s="729" t="s">
        <v>1715</v>
      </c>
      <c r="H126" s="729" t="s">
        <v>555</v>
      </c>
      <c r="I126" s="729" t="s">
        <v>1716</v>
      </c>
      <c r="J126" s="729" t="s">
        <v>1717</v>
      </c>
      <c r="K126" s="729" t="s">
        <v>1718</v>
      </c>
      <c r="L126" s="730">
        <v>179.2</v>
      </c>
      <c r="M126" s="730">
        <v>179.2</v>
      </c>
      <c r="N126" s="729">
        <v>1</v>
      </c>
      <c r="O126" s="814">
        <v>1</v>
      </c>
      <c r="P126" s="730">
        <v>179.2</v>
      </c>
      <c r="Q126" s="747">
        <v>1</v>
      </c>
      <c r="R126" s="729">
        <v>1</v>
      </c>
      <c r="S126" s="747">
        <v>1</v>
      </c>
      <c r="T126" s="814">
        <v>1</v>
      </c>
      <c r="U126" s="770">
        <v>1</v>
      </c>
    </row>
    <row r="127" spans="1:21" ht="14.4" customHeight="1" x14ac:dyDescent="0.3">
      <c r="A127" s="728">
        <v>6</v>
      </c>
      <c r="B127" s="729" t="s">
        <v>1686</v>
      </c>
      <c r="C127" s="729" t="s">
        <v>1692</v>
      </c>
      <c r="D127" s="812" t="s">
        <v>1976</v>
      </c>
      <c r="E127" s="813" t="s">
        <v>1700</v>
      </c>
      <c r="F127" s="729" t="s">
        <v>1688</v>
      </c>
      <c r="G127" s="729" t="s">
        <v>1715</v>
      </c>
      <c r="H127" s="729" t="s">
        <v>555</v>
      </c>
      <c r="I127" s="729" t="s">
        <v>1719</v>
      </c>
      <c r="J127" s="729" t="s">
        <v>1720</v>
      </c>
      <c r="K127" s="729" t="s">
        <v>1721</v>
      </c>
      <c r="L127" s="730">
        <v>864.39</v>
      </c>
      <c r="M127" s="730">
        <v>5186.34</v>
      </c>
      <c r="N127" s="729">
        <v>6</v>
      </c>
      <c r="O127" s="814">
        <v>6</v>
      </c>
      <c r="P127" s="730">
        <v>3457.56</v>
      </c>
      <c r="Q127" s="747">
        <v>0.66666666666666663</v>
      </c>
      <c r="R127" s="729">
        <v>4</v>
      </c>
      <c r="S127" s="747">
        <v>0.66666666666666663</v>
      </c>
      <c r="T127" s="814">
        <v>4</v>
      </c>
      <c r="U127" s="770">
        <v>0.66666666666666663</v>
      </c>
    </row>
    <row r="128" spans="1:21" ht="14.4" customHeight="1" x14ac:dyDescent="0.3">
      <c r="A128" s="728">
        <v>6</v>
      </c>
      <c r="B128" s="729" t="s">
        <v>1686</v>
      </c>
      <c r="C128" s="729" t="s">
        <v>1692</v>
      </c>
      <c r="D128" s="812" t="s">
        <v>1976</v>
      </c>
      <c r="E128" s="813" t="s">
        <v>1700</v>
      </c>
      <c r="F128" s="729" t="s">
        <v>1688</v>
      </c>
      <c r="G128" s="729" t="s">
        <v>1715</v>
      </c>
      <c r="H128" s="729" t="s">
        <v>555</v>
      </c>
      <c r="I128" s="729" t="s">
        <v>1722</v>
      </c>
      <c r="J128" s="729" t="s">
        <v>1723</v>
      </c>
      <c r="K128" s="729" t="s">
        <v>1724</v>
      </c>
      <c r="L128" s="730">
        <v>1978.94</v>
      </c>
      <c r="M128" s="730">
        <v>47494.560000000005</v>
      </c>
      <c r="N128" s="729">
        <v>24</v>
      </c>
      <c r="O128" s="814">
        <v>24</v>
      </c>
      <c r="P128" s="730">
        <v>41557.740000000005</v>
      </c>
      <c r="Q128" s="747">
        <v>0.875</v>
      </c>
      <c r="R128" s="729">
        <v>21</v>
      </c>
      <c r="S128" s="747">
        <v>0.875</v>
      </c>
      <c r="T128" s="814">
        <v>21</v>
      </c>
      <c r="U128" s="770">
        <v>0.875</v>
      </c>
    </row>
    <row r="129" spans="1:21" ht="14.4" customHeight="1" x14ac:dyDescent="0.3">
      <c r="A129" s="728">
        <v>6</v>
      </c>
      <c r="B129" s="729" t="s">
        <v>1686</v>
      </c>
      <c r="C129" s="729" t="s">
        <v>1692</v>
      </c>
      <c r="D129" s="812" t="s">
        <v>1976</v>
      </c>
      <c r="E129" s="813" t="s">
        <v>1700</v>
      </c>
      <c r="F129" s="729" t="s">
        <v>1688</v>
      </c>
      <c r="G129" s="729" t="s">
        <v>1725</v>
      </c>
      <c r="H129" s="729" t="s">
        <v>555</v>
      </c>
      <c r="I129" s="729" t="s">
        <v>1726</v>
      </c>
      <c r="J129" s="729" t="s">
        <v>1727</v>
      </c>
      <c r="K129" s="729" t="s">
        <v>1728</v>
      </c>
      <c r="L129" s="730">
        <v>0</v>
      </c>
      <c r="M129" s="730">
        <v>0</v>
      </c>
      <c r="N129" s="729">
        <v>1</v>
      </c>
      <c r="O129" s="814">
        <v>1</v>
      </c>
      <c r="P129" s="730"/>
      <c r="Q129" s="747"/>
      <c r="R129" s="729"/>
      <c r="S129" s="747">
        <v>0</v>
      </c>
      <c r="T129" s="814"/>
      <c r="U129" s="770">
        <v>0</v>
      </c>
    </row>
    <row r="130" spans="1:21" ht="14.4" customHeight="1" x14ac:dyDescent="0.3">
      <c r="A130" s="728">
        <v>6</v>
      </c>
      <c r="B130" s="729" t="s">
        <v>1686</v>
      </c>
      <c r="C130" s="729" t="s">
        <v>1692</v>
      </c>
      <c r="D130" s="812" t="s">
        <v>1976</v>
      </c>
      <c r="E130" s="813" t="s">
        <v>1703</v>
      </c>
      <c r="F130" s="729" t="s">
        <v>1687</v>
      </c>
      <c r="G130" s="729" t="s">
        <v>1709</v>
      </c>
      <c r="H130" s="729" t="s">
        <v>555</v>
      </c>
      <c r="I130" s="729" t="s">
        <v>1710</v>
      </c>
      <c r="J130" s="729" t="s">
        <v>973</v>
      </c>
      <c r="K130" s="729" t="s">
        <v>1711</v>
      </c>
      <c r="L130" s="730">
        <v>154.36000000000001</v>
      </c>
      <c r="M130" s="730">
        <v>154.36000000000001</v>
      </c>
      <c r="N130" s="729">
        <v>1</v>
      </c>
      <c r="O130" s="814">
        <v>0.5</v>
      </c>
      <c r="P130" s="730"/>
      <c r="Q130" s="747">
        <v>0</v>
      </c>
      <c r="R130" s="729"/>
      <c r="S130" s="747">
        <v>0</v>
      </c>
      <c r="T130" s="814"/>
      <c r="U130" s="770">
        <v>0</v>
      </c>
    </row>
    <row r="131" spans="1:21" ht="14.4" customHeight="1" x14ac:dyDescent="0.3">
      <c r="A131" s="728">
        <v>6</v>
      </c>
      <c r="B131" s="729" t="s">
        <v>1686</v>
      </c>
      <c r="C131" s="729" t="s">
        <v>1692</v>
      </c>
      <c r="D131" s="812" t="s">
        <v>1976</v>
      </c>
      <c r="E131" s="813" t="s">
        <v>1703</v>
      </c>
      <c r="F131" s="729" t="s">
        <v>1687</v>
      </c>
      <c r="G131" s="729" t="s">
        <v>1805</v>
      </c>
      <c r="H131" s="729" t="s">
        <v>555</v>
      </c>
      <c r="I131" s="729" t="s">
        <v>1971</v>
      </c>
      <c r="J131" s="729" t="s">
        <v>1972</v>
      </c>
      <c r="K131" s="729" t="s">
        <v>1973</v>
      </c>
      <c r="L131" s="730">
        <v>23.27</v>
      </c>
      <c r="M131" s="730">
        <v>23.27</v>
      </c>
      <c r="N131" s="729">
        <v>1</v>
      </c>
      <c r="O131" s="814">
        <v>0.5</v>
      </c>
      <c r="P131" s="730"/>
      <c r="Q131" s="747">
        <v>0</v>
      </c>
      <c r="R131" s="729"/>
      <c r="S131" s="747">
        <v>0</v>
      </c>
      <c r="T131" s="814"/>
      <c r="U131" s="770">
        <v>0</v>
      </c>
    </row>
    <row r="132" spans="1:21" ht="14.4" customHeight="1" x14ac:dyDescent="0.3">
      <c r="A132" s="728">
        <v>6</v>
      </c>
      <c r="B132" s="729" t="s">
        <v>1686</v>
      </c>
      <c r="C132" s="729" t="s">
        <v>1692</v>
      </c>
      <c r="D132" s="812" t="s">
        <v>1976</v>
      </c>
      <c r="E132" s="813" t="s">
        <v>1703</v>
      </c>
      <c r="F132" s="729" t="s">
        <v>1687</v>
      </c>
      <c r="G132" s="729" t="s">
        <v>1902</v>
      </c>
      <c r="H132" s="729" t="s">
        <v>555</v>
      </c>
      <c r="I132" s="729" t="s">
        <v>1974</v>
      </c>
      <c r="J132" s="729" t="s">
        <v>1958</v>
      </c>
      <c r="K132" s="729" t="s">
        <v>1975</v>
      </c>
      <c r="L132" s="730">
        <v>33.549999999999997</v>
      </c>
      <c r="M132" s="730">
        <v>33.549999999999997</v>
      </c>
      <c r="N132" s="729">
        <v>1</v>
      </c>
      <c r="O132" s="814">
        <v>1</v>
      </c>
      <c r="P132" s="730"/>
      <c r="Q132" s="747">
        <v>0</v>
      </c>
      <c r="R132" s="729"/>
      <c r="S132" s="747">
        <v>0</v>
      </c>
      <c r="T132" s="814"/>
      <c r="U132" s="770">
        <v>0</v>
      </c>
    </row>
    <row r="133" spans="1:21" ht="14.4" customHeight="1" x14ac:dyDescent="0.3">
      <c r="A133" s="728">
        <v>6</v>
      </c>
      <c r="B133" s="729" t="s">
        <v>1686</v>
      </c>
      <c r="C133" s="729" t="s">
        <v>1692</v>
      </c>
      <c r="D133" s="812" t="s">
        <v>1976</v>
      </c>
      <c r="E133" s="813" t="s">
        <v>1703</v>
      </c>
      <c r="F133" s="729" t="s">
        <v>1688</v>
      </c>
      <c r="G133" s="729" t="s">
        <v>1715</v>
      </c>
      <c r="H133" s="729" t="s">
        <v>555</v>
      </c>
      <c r="I133" s="729" t="s">
        <v>1722</v>
      </c>
      <c r="J133" s="729" t="s">
        <v>1723</v>
      </c>
      <c r="K133" s="729" t="s">
        <v>1724</v>
      </c>
      <c r="L133" s="730">
        <v>1978.94</v>
      </c>
      <c r="M133" s="730">
        <v>3957.88</v>
      </c>
      <c r="N133" s="729">
        <v>2</v>
      </c>
      <c r="O133" s="814">
        <v>2</v>
      </c>
      <c r="P133" s="730">
        <v>1978.94</v>
      </c>
      <c r="Q133" s="747">
        <v>0.5</v>
      </c>
      <c r="R133" s="729">
        <v>1</v>
      </c>
      <c r="S133" s="747">
        <v>0.5</v>
      </c>
      <c r="T133" s="814">
        <v>1</v>
      </c>
      <c r="U133" s="770">
        <v>0.5</v>
      </c>
    </row>
    <row r="134" spans="1:21" ht="14.4" customHeight="1" thickBot="1" x14ac:dyDescent="0.35">
      <c r="A134" s="735">
        <v>6</v>
      </c>
      <c r="B134" s="736" t="s">
        <v>1686</v>
      </c>
      <c r="C134" s="736" t="s">
        <v>1690</v>
      </c>
      <c r="D134" s="815" t="s">
        <v>1977</v>
      </c>
      <c r="E134" s="816" t="s">
        <v>1707</v>
      </c>
      <c r="F134" s="736" t="s">
        <v>1687</v>
      </c>
      <c r="G134" s="736" t="s">
        <v>1859</v>
      </c>
      <c r="H134" s="736" t="s">
        <v>604</v>
      </c>
      <c r="I134" s="736" t="s">
        <v>1460</v>
      </c>
      <c r="J134" s="736" t="s">
        <v>646</v>
      </c>
      <c r="K134" s="736" t="s">
        <v>1461</v>
      </c>
      <c r="L134" s="737">
        <v>736.33</v>
      </c>
      <c r="M134" s="737">
        <v>736.33</v>
      </c>
      <c r="N134" s="736">
        <v>1</v>
      </c>
      <c r="O134" s="817">
        <v>1</v>
      </c>
      <c r="P134" s="737"/>
      <c r="Q134" s="748">
        <v>0</v>
      </c>
      <c r="R134" s="736"/>
      <c r="S134" s="748">
        <v>0</v>
      </c>
      <c r="T134" s="817"/>
      <c r="U134" s="77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6" t="s">
        <v>1979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818" t="s">
        <v>210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820" t="s">
        <v>1705</v>
      </c>
      <c r="B5" s="225">
        <v>669.8</v>
      </c>
      <c r="C5" s="811">
        <v>0.45936807741634605</v>
      </c>
      <c r="D5" s="225">
        <v>788.29</v>
      </c>
      <c r="E5" s="811">
        <v>0.540631922583654</v>
      </c>
      <c r="F5" s="819">
        <v>1458.09</v>
      </c>
    </row>
    <row r="6" spans="1:6" ht="14.4" customHeight="1" x14ac:dyDescent="0.3">
      <c r="A6" s="757" t="s">
        <v>1707</v>
      </c>
      <c r="B6" s="733">
        <v>154.36000000000001</v>
      </c>
      <c r="C6" s="747">
        <v>4.1334507994569426E-2</v>
      </c>
      <c r="D6" s="733">
        <v>3580.05</v>
      </c>
      <c r="E6" s="747">
        <v>0.9586654920054305</v>
      </c>
      <c r="F6" s="734">
        <v>3734.4100000000003</v>
      </c>
    </row>
    <row r="7" spans="1:6" ht="14.4" customHeight="1" x14ac:dyDescent="0.3">
      <c r="A7" s="757" t="s">
        <v>1701</v>
      </c>
      <c r="B7" s="733">
        <v>154.36000000000001</v>
      </c>
      <c r="C7" s="747">
        <v>0.25</v>
      </c>
      <c r="D7" s="733">
        <v>463.08000000000004</v>
      </c>
      <c r="E7" s="747">
        <v>0.75</v>
      </c>
      <c r="F7" s="734">
        <v>617.44000000000005</v>
      </c>
    </row>
    <row r="8" spans="1:6" ht="14.4" customHeight="1" x14ac:dyDescent="0.3">
      <c r="A8" s="757" t="s">
        <v>1703</v>
      </c>
      <c r="B8" s="733">
        <v>154.36000000000001</v>
      </c>
      <c r="C8" s="747">
        <v>1</v>
      </c>
      <c r="D8" s="733"/>
      <c r="E8" s="747">
        <v>0</v>
      </c>
      <c r="F8" s="734">
        <v>154.36000000000001</v>
      </c>
    </row>
    <row r="9" spans="1:6" ht="14.4" customHeight="1" x14ac:dyDescent="0.3">
      <c r="A9" s="757" t="s">
        <v>1698</v>
      </c>
      <c r="B9" s="733">
        <v>154.36000000000001</v>
      </c>
      <c r="C9" s="747">
        <v>1</v>
      </c>
      <c r="D9" s="733"/>
      <c r="E9" s="747">
        <v>0</v>
      </c>
      <c r="F9" s="734">
        <v>154.36000000000001</v>
      </c>
    </row>
    <row r="10" spans="1:6" ht="14.4" customHeight="1" x14ac:dyDescent="0.3">
      <c r="A10" s="757" t="s">
        <v>1700</v>
      </c>
      <c r="B10" s="733">
        <v>0</v>
      </c>
      <c r="C10" s="747">
        <v>0</v>
      </c>
      <c r="D10" s="733">
        <v>981.78</v>
      </c>
      <c r="E10" s="747">
        <v>1</v>
      </c>
      <c r="F10" s="734">
        <v>981.78</v>
      </c>
    </row>
    <row r="11" spans="1:6" ht="14.4" customHeight="1" x14ac:dyDescent="0.3">
      <c r="A11" s="757" t="s">
        <v>1704</v>
      </c>
      <c r="B11" s="733"/>
      <c r="C11" s="747">
        <v>0</v>
      </c>
      <c r="D11" s="733">
        <v>487.77</v>
      </c>
      <c r="E11" s="747">
        <v>1</v>
      </c>
      <c r="F11" s="734">
        <v>487.77</v>
      </c>
    </row>
    <row r="12" spans="1:6" ht="14.4" customHeight="1" x14ac:dyDescent="0.3">
      <c r="A12" s="757" t="s">
        <v>1699</v>
      </c>
      <c r="B12" s="733"/>
      <c r="C12" s="747">
        <v>0</v>
      </c>
      <c r="D12" s="733">
        <v>282.5</v>
      </c>
      <c r="E12" s="747">
        <v>1</v>
      </c>
      <c r="F12" s="734">
        <v>282.5</v>
      </c>
    </row>
    <row r="13" spans="1:6" ht="14.4" customHeight="1" x14ac:dyDescent="0.3">
      <c r="A13" s="757" t="s">
        <v>1702</v>
      </c>
      <c r="B13" s="733"/>
      <c r="C13" s="747">
        <v>0</v>
      </c>
      <c r="D13" s="733">
        <v>427.9</v>
      </c>
      <c r="E13" s="747">
        <v>1</v>
      </c>
      <c r="F13" s="734">
        <v>427.9</v>
      </c>
    </row>
    <row r="14" spans="1:6" ht="14.4" customHeight="1" thickBot="1" x14ac:dyDescent="0.35">
      <c r="A14" s="758" t="s">
        <v>1706</v>
      </c>
      <c r="B14" s="749"/>
      <c r="C14" s="750">
        <v>0</v>
      </c>
      <c r="D14" s="749">
        <v>3831.97</v>
      </c>
      <c r="E14" s="750">
        <v>1</v>
      </c>
      <c r="F14" s="751">
        <v>3831.97</v>
      </c>
    </row>
    <row r="15" spans="1:6" ht="14.4" customHeight="1" thickBot="1" x14ac:dyDescent="0.35">
      <c r="A15" s="752" t="s">
        <v>3</v>
      </c>
      <c r="B15" s="753">
        <v>1287.2400000000002</v>
      </c>
      <c r="C15" s="754">
        <v>0.10611528879905166</v>
      </c>
      <c r="D15" s="753">
        <v>10843.340000000002</v>
      </c>
      <c r="E15" s="754">
        <v>0.89388471120094837</v>
      </c>
      <c r="F15" s="755">
        <v>12130.580000000002</v>
      </c>
    </row>
    <row r="16" spans="1:6" ht="14.4" customHeight="1" thickBot="1" x14ac:dyDescent="0.35"/>
    <row r="17" spans="1:6" ht="14.4" customHeight="1" x14ac:dyDescent="0.3">
      <c r="A17" s="820" t="s">
        <v>1323</v>
      </c>
      <c r="B17" s="225">
        <v>617.44000000000005</v>
      </c>
      <c r="C17" s="811">
        <v>0.44444444444444442</v>
      </c>
      <c r="D17" s="225">
        <v>771.80000000000007</v>
      </c>
      <c r="E17" s="811">
        <v>0.55555555555555547</v>
      </c>
      <c r="F17" s="819">
        <v>1389.2400000000002</v>
      </c>
    </row>
    <row r="18" spans="1:6" ht="14.4" customHeight="1" x14ac:dyDescent="0.3">
      <c r="A18" s="757" t="s">
        <v>1980</v>
      </c>
      <c r="B18" s="733">
        <v>414.9</v>
      </c>
      <c r="C18" s="747">
        <v>1</v>
      </c>
      <c r="D18" s="733"/>
      <c r="E18" s="747">
        <v>0</v>
      </c>
      <c r="F18" s="734">
        <v>414.9</v>
      </c>
    </row>
    <row r="19" spans="1:6" ht="14.4" customHeight="1" x14ac:dyDescent="0.3">
      <c r="A19" s="757" t="s">
        <v>1344</v>
      </c>
      <c r="B19" s="733">
        <v>158.06</v>
      </c>
      <c r="C19" s="747">
        <v>1</v>
      </c>
      <c r="D19" s="733"/>
      <c r="E19" s="747">
        <v>0</v>
      </c>
      <c r="F19" s="734">
        <v>158.06</v>
      </c>
    </row>
    <row r="20" spans="1:6" ht="14.4" customHeight="1" x14ac:dyDescent="0.3">
      <c r="A20" s="757" t="s">
        <v>1320</v>
      </c>
      <c r="B20" s="733">
        <v>96.84</v>
      </c>
      <c r="C20" s="747">
        <v>1</v>
      </c>
      <c r="D20" s="733"/>
      <c r="E20" s="747">
        <v>0</v>
      </c>
      <c r="F20" s="734">
        <v>96.84</v>
      </c>
    </row>
    <row r="21" spans="1:6" ht="14.4" customHeight="1" x14ac:dyDescent="0.3">
      <c r="A21" s="757" t="s">
        <v>1367</v>
      </c>
      <c r="B21" s="733"/>
      <c r="C21" s="747">
        <v>0</v>
      </c>
      <c r="D21" s="733">
        <v>414.92999999999995</v>
      </c>
      <c r="E21" s="747">
        <v>1</v>
      </c>
      <c r="F21" s="734">
        <v>414.92999999999995</v>
      </c>
    </row>
    <row r="22" spans="1:6" ht="14.4" customHeight="1" x14ac:dyDescent="0.3">
      <c r="A22" s="757" t="s">
        <v>1981</v>
      </c>
      <c r="B22" s="733"/>
      <c r="C22" s="747">
        <v>0</v>
      </c>
      <c r="D22" s="733">
        <v>737.76</v>
      </c>
      <c r="E22" s="747">
        <v>1</v>
      </c>
      <c r="F22" s="734">
        <v>737.76</v>
      </c>
    </row>
    <row r="23" spans="1:6" ht="14.4" customHeight="1" x14ac:dyDescent="0.3">
      <c r="A23" s="757" t="s">
        <v>1355</v>
      </c>
      <c r="B23" s="733"/>
      <c r="C23" s="747">
        <v>0</v>
      </c>
      <c r="D23" s="733">
        <v>109.89</v>
      </c>
      <c r="E23" s="747">
        <v>1</v>
      </c>
      <c r="F23" s="734">
        <v>109.89</v>
      </c>
    </row>
    <row r="24" spans="1:6" ht="14.4" customHeight="1" x14ac:dyDescent="0.3">
      <c r="A24" s="757" t="s">
        <v>1340</v>
      </c>
      <c r="B24" s="733"/>
      <c r="C24" s="747">
        <v>0</v>
      </c>
      <c r="D24" s="733">
        <v>632.71</v>
      </c>
      <c r="E24" s="747">
        <v>1</v>
      </c>
      <c r="F24" s="734">
        <v>632.71</v>
      </c>
    </row>
    <row r="25" spans="1:6" ht="14.4" customHeight="1" x14ac:dyDescent="0.3">
      <c r="A25" s="757" t="s">
        <v>1982</v>
      </c>
      <c r="B25" s="733"/>
      <c r="C25" s="747">
        <v>0</v>
      </c>
      <c r="D25" s="733">
        <v>282.5</v>
      </c>
      <c r="E25" s="747">
        <v>1</v>
      </c>
      <c r="F25" s="734">
        <v>282.5</v>
      </c>
    </row>
    <row r="26" spans="1:6" ht="14.4" customHeight="1" x14ac:dyDescent="0.3">
      <c r="A26" s="757" t="s">
        <v>1342</v>
      </c>
      <c r="B26" s="733"/>
      <c r="C26" s="747">
        <v>0</v>
      </c>
      <c r="D26" s="733">
        <v>37.159999999999997</v>
      </c>
      <c r="E26" s="747">
        <v>1</v>
      </c>
      <c r="F26" s="734">
        <v>37.159999999999997</v>
      </c>
    </row>
    <row r="27" spans="1:6" ht="14.4" customHeight="1" x14ac:dyDescent="0.3">
      <c r="A27" s="757" t="s">
        <v>1338</v>
      </c>
      <c r="B27" s="733"/>
      <c r="C27" s="747">
        <v>0</v>
      </c>
      <c r="D27" s="733">
        <v>186.36</v>
      </c>
      <c r="E27" s="747">
        <v>1</v>
      </c>
      <c r="F27" s="734">
        <v>186.36</v>
      </c>
    </row>
    <row r="28" spans="1:6" ht="14.4" customHeight="1" x14ac:dyDescent="0.3">
      <c r="A28" s="757" t="s">
        <v>1362</v>
      </c>
      <c r="B28" s="733"/>
      <c r="C28" s="747">
        <v>0</v>
      </c>
      <c r="D28" s="733">
        <v>6756.37</v>
      </c>
      <c r="E28" s="747">
        <v>1</v>
      </c>
      <c r="F28" s="734">
        <v>6756.37</v>
      </c>
    </row>
    <row r="29" spans="1:6" ht="14.4" customHeight="1" x14ac:dyDescent="0.3">
      <c r="A29" s="757" t="s">
        <v>1352</v>
      </c>
      <c r="B29" s="733"/>
      <c r="C29" s="747"/>
      <c r="D29" s="733">
        <v>0</v>
      </c>
      <c r="E29" s="747"/>
      <c r="F29" s="734">
        <v>0</v>
      </c>
    </row>
    <row r="30" spans="1:6" ht="14.4" customHeight="1" x14ac:dyDescent="0.3">
      <c r="A30" s="757" t="s">
        <v>1348</v>
      </c>
      <c r="B30" s="733"/>
      <c r="C30" s="747">
        <v>0</v>
      </c>
      <c r="D30" s="733">
        <v>280.29000000000002</v>
      </c>
      <c r="E30" s="747">
        <v>1</v>
      </c>
      <c r="F30" s="734">
        <v>280.29000000000002</v>
      </c>
    </row>
    <row r="31" spans="1:6" ht="14.4" customHeight="1" x14ac:dyDescent="0.3">
      <c r="A31" s="757" t="s">
        <v>1983</v>
      </c>
      <c r="B31" s="733"/>
      <c r="C31" s="747">
        <v>0</v>
      </c>
      <c r="D31" s="733">
        <v>79.48</v>
      </c>
      <c r="E31" s="747">
        <v>1</v>
      </c>
      <c r="F31" s="734">
        <v>79.48</v>
      </c>
    </row>
    <row r="32" spans="1:6" ht="14.4" customHeight="1" x14ac:dyDescent="0.3">
      <c r="A32" s="757" t="s">
        <v>1984</v>
      </c>
      <c r="B32" s="733"/>
      <c r="C32" s="747">
        <v>0</v>
      </c>
      <c r="D32" s="733">
        <v>70.540000000000006</v>
      </c>
      <c r="E32" s="747">
        <v>1</v>
      </c>
      <c r="F32" s="734">
        <v>70.540000000000006</v>
      </c>
    </row>
    <row r="33" spans="1:6" ht="14.4" customHeight="1" x14ac:dyDescent="0.3">
      <c r="A33" s="757" t="s">
        <v>1366</v>
      </c>
      <c r="B33" s="733">
        <v>0</v>
      </c>
      <c r="C33" s="747"/>
      <c r="D33" s="733"/>
      <c r="E33" s="747"/>
      <c r="F33" s="734">
        <v>0</v>
      </c>
    </row>
    <row r="34" spans="1:6" ht="14.4" customHeight="1" x14ac:dyDescent="0.3">
      <c r="A34" s="757" t="s">
        <v>1371</v>
      </c>
      <c r="B34" s="733"/>
      <c r="C34" s="747">
        <v>0</v>
      </c>
      <c r="D34" s="733">
        <v>86.429999999999993</v>
      </c>
      <c r="E34" s="747">
        <v>1</v>
      </c>
      <c r="F34" s="734">
        <v>86.429999999999993</v>
      </c>
    </row>
    <row r="35" spans="1:6" ht="14.4" customHeight="1" x14ac:dyDescent="0.3">
      <c r="A35" s="757" t="s">
        <v>1985</v>
      </c>
      <c r="B35" s="733"/>
      <c r="C35" s="747">
        <v>0</v>
      </c>
      <c r="D35" s="733">
        <v>155.58000000000001</v>
      </c>
      <c r="E35" s="747">
        <v>1</v>
      </c>
      <c r="F35" s="734">
        <v>155.58000000000001</v>
      </c>
    </row>
    <row r="36" spans="1:6" ht="14.4" customHeight="1" x14ac:dyDescent="0.3">
      <c r="A36" s="757" t="s">
        <v>1353</v>
      </c>
      <c r="B36" s="733"/>
      <c r="C36" s="747"/>
      <c r="D36" s="733">
        <v>0</v>
      </c>
      <c r="E36" s="747"/>
      <c r="F36" s="734">
        <v>0</v>
      </c>
    </row>
    <row r="37" spans="1:6" ht="14.4" customHeight="1" thickBot="1" x14ac:dyDescent="0.35">
      <c r="A37" s="758" t="s">
        <v>1986</v>
      </c>
      <c r="B37" s="749">
        <v>0</v>
      </c>
      <c r="C37" s="750">
        <v>0</v>
      </c>
      <c r="D37" s="749">
        <v>241.54</v>
      </c>
      <c r="E37" s="750">
        <v>1</v>
      </c>
      <c r="F37" s="751">
        <v>241.54</v>
      </c>
    </row>
    <row r="38" spans="1:6" ht="14.4" customHeight="1" thickBot="1" x14ac:dyDescent="0.35">
      <c r="A38" s="752" t="s">
        <v>3</v>
      </c>
      <c r="B38" s="753">
        <v>1287.24</v>
      </c>
      <c r="C38" s="754">
        <v>0.10611528879905166</v>
      </c>
      <c r="D38" s="753">
        <v>10843.34</v>
      </c>
      <c r="E38" s="754">
        <v>0.89388471120094837</v>
      </c>
      <c r="F38" s="755">
        <v>12130.58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{D7E34A7D-980F-4CA8-AE45-EDA882792E6E}</x14:id>
        </ext>
      </extLst>
    </cfRule>
  </conditionalFormatting>
  <conditionalFormatting sqref="F17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{8CCEA513-045E-4C32-BBCF-8861821D3850}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E34A7D-980F-4CA8-AE45-EDA882792E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8CCEA513-045E-4C32-BBCF-8861821D38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1994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14</v>
      </c>
      <c r="G3" s="47">
        <f>SUBTOTAL(9,G6:G1048576)</f>
        <v>1287.2400000000002</v>
      </c>
      <c r="H3" s="48">
        <f>IF(M3=0,0,G3/M3)</f>
        <v>0.10611528879905167</v>
      </c>
      <c r="I3" s="47">
        <f>SUBTOTAL(9,I6:I1048576)</f>
        <v>53</v>
      </c>
      <c r="J3" s="47">
        <f>SUBTOTAL(9,J6:J1048576)</f>
        <v>10843.34</v>
      </c>
      <c r="K3" s="48">
        <f>IF(M3=0,0,J3/M3)</f>
        <v>0.89388471120094837</v>
      </c>
      <c r="L3" s="47">
        <f>SUBTOTAL(9,L6:L1048576)</f>
        <v>67</v>
      </c>
      <c r="M3" s="49">
        <f>SUBTOTAL(9,M6:M1048576)</f>
        <v>12130.58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818" t="s">
        <v>167</v>
      </c>
      <c r="B5" s="821" t="s">
        <v>163</v>
      </c>
      <c r="C5" s="821" t="s">
        <v>90</v>
      </c>
      <c r="D5" s="821" t="s">
        <v>164</v>
      </c>
      <c r="E5" s="821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805" t="s">
        <v>1698</v>
      </c>
      <c r="B6" s="806" t="s">
        <v>1402</v>
      </c>
      <c r="C6" s="806" t="s">
        <v>1710</v>
      </c>
      <c r="D6" s="806" t="s">
        <v>973</v>
      </c>
      <c r="E6" s="806" t="s">
        <v>1711</v>
      </c>
      <c r="F6" s="225">
        <v>1</v>
      </c>
      <c r="G6" s="225">
        <v>154.36000000000001</v>
      </c>
      <c r="H6" s="811">
        <v>1</v>
      </c>
      <c r="I6" s="225"/>
      <c r="J6" s="225"/>
      <c r="K6" s="811">
        <v>0</v>
      </c>
      <c r="L6" s="225">
        <v>1</v>
      </c>
      <c r="M6" s="819">
        <v>154.36000000000001</v>
      </c>
    </row>
    <row r="7" spans="1:13" ht="14.4" customHeight="1" x14ac:dyDescent="0.3">
      <c r="A7" s="728" t="s">
        <v>1699</v>
      </c>
      <c r="B7" s="729" t="s">
        <v>1987</v>
      </c>
      <c r="C7" s="729" t="s">
        <v>1899</v>
      </c>
      <c r="D7" s="729" t="s">
        <v>1900</v>
      </c>
      <c r="E7" s="729" t="s">
        <v>1901</v>
      </c>
      <c r="F7" s="733"/>
      <c r="G7" s="733"/>
      <c r="H7" s="747">
        <v>0</v>
      </c>
      <c r="I7" s="733">
        <v>2</v>
      </c>
      <c r="J7" s="733">
        <v>282.5</v>
      </c>
      <c r="K7" s="747">
        <v>1</v>
      </c>
      <c r="L7" s="733">
        <v>2</v>
      </c>
      <c r="M7" s="734">
        <v>282.5</v>
      </c>
    </row>
    <row r="8" spans="1:13" ht="14.4" customHeight="1" x14ac:dyDescent="0.3">
      <c r="A8" s="728" t="s">
        <v>1700</v>
      </c>
      <c r="B8" s="729" t="s">
        <v>1383</v>
      </c>
      <c r="C8" s="729" t="s">
        <v>1860</v>
      </c>
      <c r="D8" s="729" t="s">
        <v>646</v>
      </c>
      <c r="E8" s="729" t="s">
        <v>1463</v>
      </c>
      <c r="F8" s="733"/>
      <c r="G8" s="733"/>
      <c r="H8" s="747">
        <v>0</v>
      </c>
      <c r="I8" s="733">
        <v>2</v>
      </c>
      <c r="J8" s="733">
        <v>981.78</v>
      </c>
      <c r="K8" s="747">
        <v>1</v>
      </c>
      <c r="L8" s="733">
        <v>2</v>
      </c>
      <c r="M8" s="734">
        <v>981.78</v>
      </c>
    </row>
    <row r="9" spans="1:13" ht="14.4" customHeight="1" x14ac:dyDescent="0.3">
      <c r="A9" s="728" t="s">
        <v>1700</v>
      </c>
      <c r="B9" s="729" t="s">
        <v>1433</v>
      </c>
      <c r="C9" s="729" t="s">
        <v>1434</v>
      </c>
      <c r="D9" s="729" t="s">
        <v>1435</v>
      </c>
      <c r="E9" s="729" t="s">
        <v>1436</v>
      </c>
      <c r="F9" s="733"/>
      <c r="G9" s="733"/>
      <c r="H9" s="747"/>
      <c r="I9" s="733">
        <v>1</v>
      </c>
      <c r="J9" s="733">
        <v>0</v>
      </c>
      <c r="K9" s="747"/>
      <c r="L9" s="733">
        <v>1</v>
      </c>
      <c r="M9" s="734">
        <v>0</v>
      </c>
    </row>
    <row r="10" spans="1:13" ht="14.4" customHeight="1" x14ac:dyDescent="0.3">
      <c r="A10" s="728" t="s">
        <v>1700</v>
      </c>
      <c r="B10" s="729" t="s">
        <v>1988</v>
      </c>
      <c r="C10" s="729" t="s">
        <v>1968</v>
      </c>
      <c r="D10" s="729" t="s">
        <v>1969</v>
      </c>
      <c r="E10" s="729" t="s">
        <v>1970</v>
      </c>
      <c r="F10" s="733">
        <v>2</v>
      </c>
      <c r="G10" s="733">
        <v>0</v>
      </c>
      <c r="H10" s="747"/>
      <c r="I10" s="733"/>
      <c r="J10" s="733"/>
      <c r="K10" s="747"/>
      <c r="L10" s="733">
        <v>2</v>
      </c>
      <c r="M10" s="734">
        <v>0</v>
      </c>
    </row>
    <row r="11" spans="1:13" ht="14.4" customHeight="1" x14ac:dyDescent="0.3">
      <c r="A11" s="728" t="s">
        <v>1701</v>
      </c>
      <c r="B11" s="729" t="s">
        <v>1402</v>
      </c>
      <c r="C11" s="729" t="s">
        <v>1710</v>
      </c>
      <c r="D11" s="729" t="s">
        <v>973</v>
      </c>
      <c r="E11" s="729" t="s">
        <v>1711</v>
      </c>
      <c r="F11" s="733">
        <v>1</v>
      </c>
      <c r="G11" s="733">
        <v>154.36000000000001</v>
      </c>
      <c r="H11" s="747">
        <v>1</v>
      </c>
      <c r="I11" s="733"/>
      <c r="J11" s="733"/>
      <c r="K11" s="747">
        <v>0</v>
      </c>
      <c r="L11" s="733">
        <v>1</v>
      </c>
      <c r="M11" s="734">
        <v>154.36000000000001</v>
      </c>
    </row>
    <row r="12" spans="1:13" ht="14.4" customHeight="1" x14ac:dyDescent="0.3">
      <c r="A12" s="728" t="s">
        <v>1701</v>
      </c>
      <c r="B12" s="729" t="s">
        <v>1402</v>
      </c>
      <c r="C12" s="729" t="s">
        <v>1403</v>
      </c>
      <c r="D12" s="729" t="s">
        <v>952</v>
      </c>
      <c r="E12" s="729" t="s">
        <v>1404</v>
      </c>
      <c r="F12" s="733"/>
      <c r="G12" s="733"/>
      <c r="H12" s="747">
        <v>0</v>
      </c>
      <c r="I12" s="733">
        <v>3</v>
      </c>
      <c r="J12" s="733">
        <v>463.08000000000004</v>
      </c>
      <c r="K12" s="747">
        <v>1</v>
      </c>
      <c r="L12" s="733">
        <v>3</v>
      </c>
      <c r="M12" s="734">
        <v>463.08000000000004</v>
      </c>
    </row>
    <row r="13" spans="1:13" ht="14.4" customHeight="1" x14ac:dyDescent="0.3">
      <c r="A13" s="728" t="s">
        <v>1701</v>
      </c>
      <c r="B13" s="729" t="s">
        <v>1433</v>
      </c>
      <c r="C13" s="729" t="s">
        <v>1434</v>
      </c>
      <c r="D13" s="729" t="s">
        <v>1435</v>
      </c>
      <c r="E13" s="729" t="s">
        <v>1436</v>
      </c>
      <c r="F13" s="733"/>
      <c r="G13" s="733"/>
      <c r="H13" s="747"/>
      <c r="I13" s="733">
        <v>2</v>
      </c>
      <c r="J13" s="733">
        <v>0</v>
      </c>
      <c r="K13" s="747"/>
      <c r="L13" s="733">
        <v>2</v>
      </c>
      <c r="M13" s="734">
        <v>0</v>
      </c>
    </row>
    <row r="14" spans="1:13" ht="14.4" customHeight="1" x14ac:dyDescent="0.3">
      <c r="A14" s="728" t="s">
        <v>1701</v>
      </c>
      <c r="B14" s="729" t="s">
        <v>1449</v>
      </c>
      <c r="C14" s="729" t="s">
        <v>1907</v>
      </c>
      <c r="D14" s="729" t="s">
        <v>1908</v>
      </c>
      <c r="E14" s="729" t="s">
        <v>1645</v>
      </c>
      <c r="F14" s="733">
        <v>2</v>
      </c>
      <c r="G14" s="733">
        <v>0</v>
      </c>
      <c r="H14" s="747"/>
      <c r="I14" s="733"/>
      <c r="J14" s="733"/>
      <c r="K14" s="747"/>
      <c r="L14" s="733">
        <v>2</v>
      </c>
      <c r="M14" s="734">
        <v>0</v>
      </c>
    </row>
    <row r="15" spans="1:13" ht="14.4" customHeight="1" x14ac:dyDescent="0.3">
      <c r="A15" s="728" t="s">
        <v>1702</v>
      </c>
      <c r="B15" s="729" t="s">
        <v>1395</v>
      </c>
      <c r="C15" s="729" t="s">
        <v>1730</v>
      </c>
      <c r="D15" s="729" t="s">
        <v>1397</v>
      </c>
      <c r="E15" s="729" t="s">
        <v>1486</v>
      </c>
      <c r="F15" s="733"/>
      <c r="G15" s="733"/>
      <c r="H15" s="747">
        <v>0</v>
      </c>
      <c r="I15" s="733">
        <v>2</v>
      </c>
      <c r="J15" s="733">
        <v>186.36</v>
      </c>
      <c r="K15" s="747">
        <v>1</v>
      </c>
      <c r="L15" s="733">
        <v>2</v>
      </c>
      <c r="M15" s="734">
        <v>186.36</v>
      </c>
    </row>
    <row r="16" spans="1:13" ht="14.4" customHeight="1" x14ac:dyDescent="0.3">
      <c r="A16" s="728" t="s">
        <v>1702</v>
      </c>
      <c r="B16" s="729" t="s">
        <v>1988</v>
      </c>
      <c r="C16" s="729" t="s">
        <v>1732</v>
      </c>
      <c r="D16" s="729" t="s">
        <v>1733</v>
      </c>
      <c r="E16" s="729" t="s">
        <v>1734</v>
      </c>
      <c r="F16" s="733"/>
      <c r="G16" s="733"/>
      <c r="H16" s="747">
        <v>0</v>
      </c>
      <c r="I16" s="733">
        <v>2</v>
      </c>
      <c r="J16" s="733">
        <v>241.54</v>
      </c>
      <c r="K16" s="747">
        <v>1</v>
      </c>
      <c r="L16" s="733">
        <v>2</v>
      </c>
      <c r="M16" s="734">
        <v>241.54</v>
      </c>
    </row>
    <row r="17" spans="1:13" ht="14.4" customHeight="1" x14ac:dyDescent="0.3">
      <c r="A17" s="728" t="s">
        <v>1703</v>
      </c>
      <c r="B17" s="729" t="s">
        <v>1402</v>
      </c>
      <c r="C17" s="729" t="s">
        <v>1710</v>
      </c>
      <c r="D17" s="729" t="s">
        <v>973</v>
      </c>
      <c r="E17" s="729" t="s">
        <v>1711</v>
      </c>
      <c r="F17" s="733">
        <v>1</v>
      </c>
      <c r="G17" s="733">
        <v>154.36000000000001</v>
      </c>
      <c r="H17" s="747">
        <v>1</v>
      </c>
      <c r="I17" s="733"/>
      <c r="J17" s="733"/>
      <c r="K17" s="747">
        <v>0</v>
      </c>
      <c r="L17" s="733">
        <v>1</v>
      </c>
      <c r="M17" s="734">
        <v>154.36000000000001</v>
      </c>
    </row>
    <row r="18" spans="1:13" ht="14.4" customHeight="1" x14ac:dyDescent="0.3">
      <c r="A18" s="728" t="s">
        <v>1704</v>
      </c>
      <c r="B18" s="729" t="s">
        <v>1468</v>
      </c>
      <c r="C18" s="729" t="s">
        <v>1469</v>
      </c>
      <c r="D18" s="729" t="s">
        <v>1470</v>
      </c>
      <c r="E18" s="729" t="s">
        <v>1471</v>
      </c>
      <c r="F18" s="733"/>
      <c r="G18" s="733"/>
      <c r="H18" s="747">
        <v>0</v>
      </c>
      <c r="I18" s="733">
        <v>3</v>
      </c>
      <c r="J18" s="733">
        <v>280.29000000000002</v>
      </c>
      <c r="K18" s="747">
        <v>1</v>
      </c>
      <c r="L18" s="733">
        <v>3</v>
      </c>
      <c r="M18" s="734">
        <v>280.29000000000002</v>
      </c>
    </row>
    <row r="19" spans="1:13" ht="14.4" customHeight="1" x14ac:dyDescent="0.3">
      <c r="A19" s="728" t="s">
        <v>1704</v>
      </c>
      <c r="B19" s="729" t="s">
        <v>1658</v>
      </c>
      <c r="C19" s="729" t="s">
        <v>1757</v>
      </c>
      <c r="D19" s="729" t="s">
        <v>1660</v>
      </c>
      <c r="E19" s="729" t="s">
        <v>1758</v>
      </c>
      <c r="F19" s="733"/>
      <c r="G19" s="733"/>
      <c r="H19" s="747">
        <v>0</v>
      </c>
      <c r="I19" s="733">
        <v>3</v>
      </c>
      <c r="J19" s="733">
        <v>207.48</v>
      </c>
      <c r="K19" s="747">
        <v>1</v>
      </c>
      <c r="L19" s="733">
        <v>3</v>
      </c>
      <c r="M19" s="734">
        <v>207.48</v>
      </c>
    </row>
    <row r="20" spans="1:13" ht="14.4" customHeight="1" x14ac:dyDescent="0.3">
      <c r="A20" s="728" t="s">
        <v>1705</v>
      </c>
      <c r="B20" s="729" t="s">
        <v>1989</v>
      </c>
      <c r="C20" s="729" t="s">
        <v>1816</v>
      </c>
      <c r="D20" s="729" t="s">
        <v>1817</v>
      </c>
      <c r="E20" s="729" t="s">
        <v>1818</v>
      </c>
      <c r="F20" s="733"/>
      <c r="G20" s="733"/>
      <c r="H20" s="747">
        <v>0</v>
      </c>
      <c r="I20" s="733">
        <v>2</v>
      </c>
      <c r="J20" s="733">
        <v>155.58000000000001</v>
      </c>
      <c r="K20" s="747">
        <v>1</v>
      </c>
      <c r="L20" s="733">
        <v>2</v>
      </c>
      <c r="M20" s="734">
        <v>155.58000000000001</v>
      </c>
    </row>
    <row r="21" spans="1:13" ht="14.4" customHeight="1" x14ac:dyDescent="0.3">
      <c r="A21" s="728" t="s">
        <v>1705</v>
      </c>
      <c r="B21" s="729" t="s">
        <v>1483</v>
      </c>
      <c r="C21" s="729" t="s">
        <v>1830</v>
      </c>
      <c r="D21" s="729" t="s">
        <v>1485</v>
      </c>
      <c r="E21" s="729" t="s">
        <v>1536</v>
      </c>
      <c r="F21" s="733"/>
      <c r="G21" s="733"/>
      <c r="H21" s="747">
        <v>0</v>
      </c>
      <c r="I21" s="733">
        <v>2</v>
      </c>
      <c r="J21" s="733">
        <v>632.71</v>
      </c>
      <c r="K21" s="747">
        <v>1</v>
      </c>
      <c r="L21" s="733">
        <v>2</v>
      </c>
      <c r="M21" s="734">
        <v>632.71</v>
      </c>
    </row>
    <row r="22" spans="1:13" ht="14.4" customHeight="1" x14ac:dyDescent="0.3">
      <c r="A22" s="728" t="s">
        <v>1705</v>
      </c>
      <c r="B22" s="729" t="s">
        <v>1487</v>
      </c>
      <c r="C22" s="729" t="s">
        <v>1813</v>
      </c>
      <c r="D22" s="729" t="s">
        <v>1489</v>
      </c>
      <c r="E22" s="729" t="s">
        <v>1814</v>
      </c>
      <c r="F22" s="733">
        <v>2</v>
      </c>
      <c r="G22" s="733">
        <v>158.06</v>
      </c>
      <c r="H22" s="747">
        <v>1</v>
      </c>
      <c r="I22" s="733"/>
      <c r="J22" s="733"/>
      <c r="K22" s="747">
        <v>0</v>
      </c>
      <c r="L22" s="733">
        <v>2</v>
      </c>
      <c r="M22" s="734">
        <v>158.06</v>
      </c>
    </row>
    <row r="23" spans="1:13" ht="14.4" customHeight="1" x14ac:dyDescent="0.3">
      <c r="A23" s="728" t="s">
        <v>1705</v>
      </c>
      <c r="B23" s="729" t="s">
        <v>1421</v>
      </c>
      <c r="C23" s="729" t="s">
        <v>1820</v>
      </c>
      <c r="D23" s="729" t="s">
        <v>1821</v>
      </c>
      <c r="E23" s="729" t="s">
        <v>1822</v>
      </c>
      <c r="F23" s="733">
        <v>2</v>
      </c>
      <c r="G23" s="733">
        <v>96.84</v>
      </c>
      <c r="H23" s="747">
        <v>1</v>
      </c>
      <c r="I23" s="733"/>
      <c r="J23" s="733"/>
      <c r="K23" s="747">
        <v>0</v>
      </c>
      <c r="L23" s="733">
        <v>2</v>
      </c>
      <c r="M23" s="734">
        <v>96.84</v>
      </c>
    </row>
    <row r="24" spans="1:13" ht="14.4" customHeight="1" x14ac:dyDescent="0.3">
      <c r="A24" s="728" t="s">
        <v>1705</v>
      </c>
      <c r="B24" s="729" t="s">
        <v>1433</v>
      </c>
      <c r="C24" s="729" t="s">
        <v>1434</v>
      </c>
      <c r="D24" s="729" t="s">
        <v>1435</v>
      </c>
      <c r="E24" s="729" t="s">
        <v>1436</v>
      </c>
      <c r="F24" s="733"/>
      <c r="G24" s="733"/>
      <c r="H24" s="747"/>
      <c r="I24" s="733">
        <v>2</v>
      </c>
      <c r="J24" s="733">
        <v>0</v>
      </c>
      <c r="K24" s="747"/>
      <c r="L24" s="733">
        <v>2</v>
      </c>
      <c r="M24" s="734">
        <v>0</v>
      </c>
    </row>
    <row r="25" spans="1:13" ht="14.4" customHeight="1" x14ac:dyDescent="0.3">
      <c r="A25" s="728" t="s">
        <v>1705</v>
      </c>
      <c r="B25" s="729" t="s">
        <v>1990</v>
      </c>
      <c r="C25" s="729" t="s">
        <v>1781</v>
      </c>
      <c r="D25" s="729" t="s">
        <v>1782</v>
      </c>
      <c r="E25" s="729" t="s">
        <v>1783</v>
      </c>
      <c r="F25" s="733">
        <v>2</v>
      </c>
      <c r="G25" s="733">
        <v>414.9</v>
      </c>
      <c r="H25" s="747">
        <v>1</v>
      </c>
      <c r="I25" s="733"/>
      <c r="J25" s="733"/>
      <c r="K25" s="747">
        <v>0</v>
      </c>
      <c r="L25" s="733">
        <v>2</v>
      </c>
      <c r="M25" s="734">
        <v>414.9</v>
      </c>
    </row>
    <row r="26" spans="1:13" ht="14.4" customHeight="1" x14ac:dyDescent="0.3">
      <c r="A26" s="728" t="s">
        <v>1706</v>
      </c>
      <c r="B26" s="729" t="s">
        <v>1373</v>
      </c>
      <c r="C26" s="729" t="s">
        <v>1866</v>
      </c>
      <c r="D26" s="729" t="s">
        <v>1377</v>
      </c>
      <c r="E26" s="729" t="s">
        <v>1867</v>
      </c>
      <c r="F26" s="733"/>
      <c r="G26" s="733"/>
      <c r="H26" s="747">
        <v>0</v>
      </c>
      <c r="I26" s="733">
        <v>3</v>
      </c>
      <c r="J26" s="733">
        <v>86.429999999999993</v>
      </c>
      <c r="K26" s="747">
        <v>1</v>
      </c>
      <c r="L26" s="733">
        <v>3</v>
      </c>
      <c r="M26" s="734">
        <v>86.429999999999993</v>
      </c>
    </row>
    <row r="27" spans="1:13" ht="14.4" customHeight="1" x14ac:dyDescent="0.3">
      <c r="A27" s="728" t="s">
        <v>1706</v>
      </c>
      <c r="B27" s="729" t="s">
        <v>1383</v>
      </c>
      <c r="C27" s="729" t="s">
        <v>1860</v>
      </c>
      <c r="D27" s="729" t="s">
        <v>646</v>
      </c>
      <c r="E27" s="729" t="s">
        <v>1463</v>
      </c>
      <c r="F27" s="733"/>
      <c r="G27" s="733"/>
      <c r="H27" s="747">
        <v>0</v>
      </c>
      <c r="I27" s="733">
        <v>5</v>
      </c>
      <c r="J27" s="733">
        <v>2454.4499999999998</v>
      </c>
      <c r="K27" s="747">
        <v>1</v>
      </c>
      <c r="L27" s="733">
        <v>5</v>
      </c>
      <c r="M27" s="734">
        <v>2454.4499999999998</v>
      </c>
    </row>
    <row r="28" spans="1:13" ht="14.4" customHeight="1" x14ac:dyDescent="0.3">
      <c r="A28" s="728" t="s">
        <v>1706</v>
      </c>
      <c r="B28" s="729" t="s">
        <v>1399</v>
      </c>
      <c r="C28" s="729" t="s">
        <v>1856</v>
      </c>
      <c r="D28" s="729" t="s">
        <v>1857</v>
      </c>
      <c r="E28" s="729" t="s">
        <v>1858</v>
      </c>
      <c r="F28" s="733"/>
      <c r="G28" s="733"/>
      <c r="H28" s="747">
        <v>0</v>
      </c>
      <c r="I28" s="733">
        <v>1</v>
      </c>
      <c r="J28" s="733">
        <v>37.159999999999997</v>
      </c>
      <c r="K28" s="747">
        <v>1</v>
      </c>
      <c r="L28" s="733">
        <v>1</v>
      </c>
      <c r="M28" s="734">
        <v>37.159999999999997</v>
      </c>
    </row>
    <row r="29" spans="1:13" ht="14.4" customHeight="1" x14ac:dyDescent="0.3">
      <c r="A29" s="728" t="s">
        <v>1706</v>
      </c>
      <c r="B29" s="729" t="s">
        <v>1402</v>
      </c>
      <c r="C29" s="729" t="s">
        <v>1403</v>
      </c>
      <c r="D29" s="729" t="s">
        <v>952</v>
      </c>
      <c r="E29" s="729" t="s">
        <v>1404</v>
      </c>
      <c r="F29" s="733"/>
      <c r="G29" s="733"/>
      <c r="H29" s="747">
        <v>0</v>
      </c>
      <c r="I29" s="733">
        <v>2</v>
      </c>
      <c r="J29" s="733">
        <v>308.72000000000003</v>
      </c>
      <c r="K29" s="747">
        <v>1</v>
      </c>
      <c r="L29" s="733">
        <v>2</v>
      </c>
      <c r="M29" s="734">
        <v>308.72000000000003</v>
      </c>
    </row>
    <row r="30" spans="1:13" ht="14.4" customHeight="1" x14ac:dyDescent="0.3">
      <c r="A30" s="728" t="s">
        <v>1706</v>
      </c>
      <c r="B30" s="729" t="s">
        <v>1991</v>
      </c>
      <c r="C30" s="729" t="s">
        <v>1869</v>
      </c>
      <c r="D30" s="729" t="s">
        <v>1870</v>
      </c>
      <c r="E30" s="729" t="s">
        <v>1871</v>
      </c>
      <c r="F30" s="733"/>
      <c r="G30" s="733"/>
      <c r="H30" s="747">
        <v>0</v>
      </c>
      <c r="I30" s="733">
        <v>6</v>
      </c>
      <c r="J30" s="733">
        <v>737.76</v>
      </c>
      <c r="K30" s="747">
        <v>1</v>
      </c>
      <c r="L30" s="733">
        <v>6</v>
      </c>
      <c r="M30" s="734">
        <v>737.76</v>
      </c>
    </row>
    <row r="31" spans="1:13" ht="14.4" customHeight="1" x14ac:dyDescent="0.3">
      <c r="A31" s="728" t="s">
        <v>1706</v>
      </c>
      <c r="B31" s="729" t="s">
        <v>1658</v>
      </c>
      <c r="C31" s="729" t="s">
        <v>1659</v>
      </c>
      <c r="D31" s="729" t="s">
        <v>1660</v>
      </c>
      <c r="E31" s="729" t="s">
        <v>1661</v>
      </c>
      <c r="F31" s="733"/>
      <c r="G31" s="733"/>
      <c r="H31" s="747">
        <v>0</v>
      </c>
      <c r="I31" s="733">
        <v>1</v>
      </c>
      <c r="J31" s="733">
        <v>207.45</v>
      </c>
      <c r="K31" s="747">
        <v>1</v>
      </c>
      <c r="L31" s="733">
        <v>1</v>
      </c>
      <c r="M31" s="734">
        <v>207.45</v>
      </c>
    </row>
    <row r="32" spans="1:13" ht="14.4" customHeight="1" x14ac:dyDescent="0.3">
      <c r="A32" s="728" t="s">
        <v>1707</v>
      </c>
      <c r="B32" s="729" t="s">
        <v>1383</v>
      </c>
      <c r="C32" s="729" t="s">
        <v>1944</v>
      </c>
      <c r="D32" s="729" t="s">
        <v>646</v>
      </c>
      <c r="E32" s="729" t="s">
        <v>1461</v>
      </c>
      <c r="F32" s="733"/>
      <c r="G32" s="733"/>
      <c r="H32" s="747">
        <v>0</v>
      </c>
      <c r="I32" s="733">
        <v>1</v>
      </c>
      <c r="J32" s="733">
        <v>736.33</v>
      </c>
      <c r="K32" s="747">
        <v>1</v>
      </c>
      <c r="L32" s="733">
        <v>1</v>
      </c>
      <c r="M32" s="734">
        <v>736.33</v>
      </c>
    </row>
    <row r="33" spans="1:13" ht="14.4" customHeight="1" x14ac:dyDescent="0.3">
      <c r="A33" s="728" t="s">
        <v>1707</v>
      </c>
      <c r="B33" s="729" t="s">
        <v>1383</v>
      </c>
      <c r="C33" s="729" t="s">
        <v>1464</v>
      </c>
      <c r="D33" s="729" t="s">
        <v>646</v>
      </c>
      <c r="E33" s="729" t="s">
        <v>1465</v>
      </c>
      <c r="F33" s="733"/>
      <c r="G33" s="733"/>
      <c r="H33" s="747">
        <v>0</v>
      </c>
      <c r="I33" s="733">
        <v>2</v>
      </c>
      <c r="J33" s="733">
        <v>1847.48</v>
      </c>
      <c r="K33" s="747">
        <v>1</v>
      </c>
      <c r="L33" s="733">
        <v>2</v>
      </c>
      <c r="M33" s="734">
        <v>1847.48</v>
      </c>
    </row>
    <row r="34" spans="1:13" ht="14.4" customHeight="1" x14ac:dyDescent="0.3">
      <c r="A34" s="728" t="s">
        <v>1707</v>
      </c>
      <c r="B34" s="729" t="s">
        <v>1383</v>
      </c>
      <c r="C34" s="729" t="s">
        <v>1460</v>
      </c>
      <c r="D34" s="729" t="s">
        <v>646</v>
      </c>
      <c r="E34" s="729" t="s">
        <v>1461</v>
      </c>
      <c r="F34" s="733"/>
      <c r="G34" s="733"/>
      <c r="H34" s="747">
        <v>0</v>
      </c>
      <c r="I34" s="733">
        <v>1</v>
      </c>
      <c r="J34" s="733">
        <v>736.33</v>
      </c>
      <c r="K34" s="747">
        <v>1</v>
      </c>
      <c r="L34" s="733">
        <v>1</v>
      </c>
      <c r="M34" s="734">
        <v>736.33</v>
      </c>
    </row>
    <row r="35" spans="1:13" ht="14.4" customHeight="1" x14ac:dyDescent="0.3">
      <c r="A35" s="728" t="s">
        <v>1707</v>
      </c>
      <c r="B35" s="729" t="s">
        <v>1402</v>
      </c>
      <c r="C35" s="729" t="s">
        <v>1918</v>
      </c>
      <c r="D35" s="729" t="s">
        <v>952</v>
      </c>
      <c r="E35" s="729" t="s">
        <v>1404</v>
      </c>
      <c r="F35" s="733">
        <v>1</v>
      </c>
      <c r="G35" s="733">
        <v>154.36000000000001</v>
      </c>
      <c r="H35" s="747">
        <v>1</v>
      </c>
      <c r="I35" s="733"/>
      <c r="J35" s="733"/>
      <c r="K35" s="747">
        <v>0</v>
      </c>
      <c r="L35" s="733">
        <v>1</v>
      </c>
      <c r="M35" s="734">
        <v>154.36000000000001</v>
      </c>
    </row>
    <row r="36" spans="1:13" ht="14.4" customHeight="1" x14ac:dyDescent="0.3">
      <c r="A36" s="728" t="s">
        <v>1707</v>
      </c>
      <c r="B36" s="729" t="s">
        <v>1992</v>
      </c>
      <c r="C36" s="729" t="s">
        <v>1920</v>
      </c>
      <c r="D36" s="729" t="s">
        <v>1921</v>
      </c>
      <c r="E36" s="729" t="s">
        <v>1922</v>
      </c>
      <c r="F36" s="733"/>
      <c r="G36" s="733"/>
      <c r="H36" s="747">
        <v>0</v>
      </c>
      <c r="I36" s="733">
        <v>1</v>
      </c>
      <c r="J36" s="733">
        <v>70.540000000000006</v>
      </c>
      <c r="K36" s="747">
        <v>1</v>
      </c>
      <c r="L36" s="733">
        <v>1</v>
      </c>
      <c r="M36" s="734">
        <v>70.540000000000006</v>
      </c>
    </row>
    <row r="37" spans="1:13" ht="14.4" customHeight="1" x14ac:dyDescent="0.3">
      <c r="A37" s="728" t="s">
        <v>1707</v>
      </c>
      <c r="B37" s="729" t="s">
        <v>1517</v>
      </c>
      <c r="C37" s="729" t="s">
        <v>1942</v>
      </c>
      <c r="D37" s="729" t="s">
        <v>1519</v>
      </c>
      <c r="E37" s="729" t="s">
        <v>1943</v>
      </c>
      <c r="F37" s="733"/>
      <c r="G37" s="733"/>
      <c r="H37" s="747">
        <v>0</v>
      </c>
      <c r="I37" s="733">
        <v>1</v>
      </c>
      <c r="J37" s="733">
        <v>109.89</v>
      </c>
      <c r="K37" s="747">
        <v>1</v>
      </c>
      <c r="L37" s="733">
        <v>1</v>
      </c>
      <c r="M37" s="734">
        <v>109.89</v>
      </c>
    </row>
    <row r="38" spans="1:13" ht="14.4" customHeight="1" x14ac:dyDescent="0.3">
      <c r="A38" s="728" t="s">
        <v>1707</v>
      </c>
      <c r="B38" s="729" t="s">
        <v>1643</v>
      </c>
      <c r="C38" s="729" t="s">
        <v>1646</v>
      </c>
      <c r="D38" s="729" t="s">
        <v>1197</v>
      </c>
      <c r="E38" s="729" t="s">
        <v>1647</v>
      </c>
      <c r="F38" s="733"/>
      <c r="G38" s="733"/>
      <c r="H38" s="747"/>
      <c r="I38" s="733">
        <v>2</v>
      </c>
      <c r="J38" s="733">
        <v>0</v>
      </c>
      <c r="K38" s="747"/>
      <c r="L38" s="733">
        <v>2</v>
      </c>
      <c r="M38" s="734">
        <v>0</v>
      </c>
    </row>
    <row r="39" spans="1:13" ht="14.4" customHeight="1" thickBot="1" x14ac:dyDescent="0.35">
      <c r="A39" s="735" t="s">
        <v>1707</v>
      </c>
      <c r="B39" s="736" t="s">
        <v>1993</v>
      </c>
      <c r="C39" s="736" t="s">
        <v>1928</v>
      </c>
      <c r="D39" s="736" t="s">
        <v>1929</v>
      </c>
      <c r="E39" s="736" t="s">
        <v>1930</v>
      </c>
      <c r="F39" s="740"/>
      <c r="G39" s="740"/>
      <c r="H39" s="748">
        <v>0</v>
      </c>
      <c r="I39" s="740">
        <v>1</v>
      </c>
      <c r="J39" s="740">
        <v>79.48</v>
      </c>
      <c r="K39" s="748">
        <v>1</v>
      </c>
      <c r="L39" s="740">
        <v>1</v>
      </c>
      <c r="M39" s="741">
        <v>79.48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178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18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253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553</v>
      </c>
      <c r="B5" s="711" t="s">
        <v>554</v>
      </c>
      <c r="C5" s="712" t="s">
        <v>555</v>
      </c>
      <c r="D5" s="712" t="s">
        <v>555</v>
      </c>
      <c r="E5" s="712"/>
      <c r="F5" s="712" t="s">
        <v>555</v>
      </c>
      <c r="G5" s="712" t="s">
        <v>555</v>
      </c>
      <c r="H5" s="712" t="s">
        <v>555</v>
      </c>
      <c r="I5" s="713" t="s">
        <v>555</v>
      </c>
      <c r="J5" s="714" t="s">
        <v>74</v>
      </c>
    </row>
    <row r="6" spans="1:10" ht="14.4" customHeight="1" x14ac:dyDescent="0.3">
      <c r="A6" s="710" t="s">
        <v>553</v>
      </c>
      <c r="B6" s="711" t="s">
        <v>1995</v>
      </c>
      <c r="C6" s="712">
        <v>7961.383139999999</v>
      </c>
      <c r="D6" s="712">
        <v>7015.7443900000007</v>
      </c>
      <c r="E6" s="712"/>
      <c r="F6" s="712">
        <v>5221.8601200000021</v>
      </c>
      <c r="G6" s="712">
        <v>7458.3329999999996</v>
      </c>
      <c r="H6" s="712">
        <v>-2236.4728799999975</v>
      </c>
      <c r="I6" s="713">
        <v>0.70013770101174111</v>
      </c>
      <c r="J6" s="714" t="s">
        <v>1</v>
      </c>
    </row>
    <row r="7" spans="1:10" ht="14.4" customHeight="1" x14ac:dyDescent="0.3">
      <c r="A7" s="710" t="s">
        <v>553</v>
      </c>
      <c r="B7" s="711" t="s">
        <v>1996</v>
      </c>
      <c r="C7" s="712">
        <v>4250.227969999999</v>
      </c>
      <c r="D7" s="712">
        <v>978.88480000000004</v>
      </c>
      <c r="E7" s="712"/>
      <c r="F7" s="712">
        <v>2798.5501900000004</v>
      </c>
      <c r="G7" s="712">
        <v>3333.1945000000001</v>
      </c>
      <c r="H7" s="712">
        <v>-534.64430999999968</v>
      </c>
      <c r="I7" s="713">
        <v>0.83960002634109721</v>
      </c>
      <c r="J7" s="714" t="s">
        <v>1</v>
      </c>
    </row>
    <row r="8" spans="1:10" ht="14.4" customHeight="1" x14ac:dyDescent="0.3">
      <c r="A8" s="710" t="s">
        <v>553</v>
      </c>
      <c r="B8" s="711" t="s">
        <v>1997</v>
      </c>
      <c r="C8" s="712">
        <v>14199.569749999997</v>
      </c>
      <c r="D8" s="712">
        <v>10622.725259999997</v>
      </c>
      <c r="E8" s="712"/>
      <c r="F8" s="712">
        <v>10089.684960000001</v>
      </c>
      <c r="G8" s="712">
        <v>9791.8060000000005</v>
      </c>
      <c r="H8" s="712">
        <v>297.87896000000001</v>
      </c>
      <c r="I8" s="713">
        <v>1.0304212481333883</v>
      </c>
      <c r="J8" s="714" t="s">
        <v>1</v>
      </c>
    </row>
    <row r="9" spans="1:10" ht="14.4" customHeight="1" x14ac:dyDescent="0.3">
      <c r="A9" s="710" t="s">
        <v>553</v>
      </c>
      <c r="B9" s="711" t="s">
        <v>1998</v>
      </c>
      <c r="C9" s="712">
        <v>961.87114000000122</v>
      </c>
      <c r="D9" s="712">
        <v>727.26134000000013</v>
      </c>
      <c r="E9" s="712"/>
      <c r="F9" s="712">
        <v>606.90668000000016</v>
      </c>
      <c r="G9" s="712">
        <v>875</v>
      </c>
      <c r="H9" s="712">
        <v>-268.09331999999984</v>
      </c>
      <c r="I9" s="713">
        <v>0.69360763428571448</v>
      </c>
      <c r="J9" s="714" t="s">
        <v>1</v>
      </c>
    </row>
    <row r="10" spans="1:10" ht="14.4" customHeight="1" x14ac:dyDescent="0.3">
      <c r="A10" s="710" t="s">
        <v>553</v>
      </c>
      <c r="B10" s="711" t="s">
        <v>1999</v>
      </c>
      <c r="C10" s="712">
        <v>2.8021199999999999</v>
      </c>
      <c r="D10" s="712">
        <v>3.2171400000000001</v>
      </c>
      <c r="E10" s="712"/>
      <c r="F10" s="712">
        <v>3.5534799999999995</v>
      </c>
      <c r="G10" s="712">
        <v>8.3333327636718764</v>
      </c>
      <c r="H10" s="712">
        <v>-4.7798527636718768</v>
      </c>
      <c r="I10" s="713">
        <v>0.42641762914964249</v>
      </c>
      <c r="J10" s="714" t="s">
        <v>1</v>
      </c>
    </row>
    <row r="11" spans="1:10" ht="14.4" customHeight="1" x14ac:dyDescent="0.3">
      <c r="A11" s="710" t="s">
        <v>553</v>
      </c>
      <c r="B11" s="711" t="s">
        <v>2000</v>
      </c>
      <c r="C11" s="712">
        <v>0</v>
      </c>
      <c r="D11" s="712">
        <v>0</v>
      </c>
      <c r="E11" s="712"/>
      <c r="F11" s="712">
        <v>0</v>
      </c>
      <c r="G11" s="712">
        <v>0.12816259765624999</v>
      </c>
      <c r="H11" s="712">
        <v>-0.12816259765624999</v>
      </c>
      <c r="I11" s="713">
        <v>0</v>
      </c>
      <c r="J11" s="714" t="s">
        <v>1</v>
      </c>
    </row>
    <row r="12" spans="1:10" ht="14.4" customHeight="1" x14ac:dyDescent="0.3">
      <c r="A12" s="710" t="s">
        <v>553</v>
      </c>
      <c r="B12" s="711" t="s">
        <v>2001</v>
      </c>
      <c r="C12" s="712">
        <v>506.95093999999983</v>
      </c>
      <c r="D12" s="712">
        <v>602.76059999999995</v>
      </c>
      <c r="E12" s="712"/>
      <c r="F12" s="712">
        <v>524.08469000000002</v>
      </c>
      <c r="G12" s="712">
        <v>587.5000153808594</v>
      </c>
      <c r="H12" s="712">
        <v>-63.415325380859372</v>
      </c>
      <c r="I12" s="713">
        <v>0.89205902345423937</v>
      </c>
      <c r="J12" s="714" t="s">
        <v>1</v>
      </c>
    </row>
    <row r="13" spans="1:10" ht="14.4" customHeight="1" x14ac:dyDescent="0.3">
      <c r="A13" s="710" t="s">
        <v>553</v>
      </c>
      <c r="B13" s="711" t="s">
        <v>2002</v>
      </c>
      <c r="C13" s="712">
        <v>1339.2982400000001</v>
      </c>
      <c r="D13" s="712">
        <v>1475.9311299999995</v>
      </c>
      <c r="E13" s="712"/>
      <c r="F13" s="712">
        <v>1353.1091799999999</v>
      </c>
      <c r="G13" s="712">
        <v>1475.3781856689452</v>
      </c>
      <c r="H13" s="712">
        <v>-122.26900566894528</v>
      </c>
      <c r="I13" s="713">
        <v>0.91712700726050944</v>
      </c>
      <c r="J13" s="714" t="s">
        <v>1</v>
      </c>
    </row>
    <row r="14" spans="1:10" ht="14.4" customHeight="1" x14ac:dyDescent="0.3">
      <c r="A14" s="710" t="s">
        <v>553</v>
      </c>
      <c r="B14" s="711" t="s">
        <v>2003</v>
      </c>
      <c r="C14" s="712">
        <v>28.654919999999997</v>
      </c>
      <c r="D14" s="712">
        <v>22.294460000000001</v>
      </c>
      <c r="E14" s="712"/>
      <c r="F14" s="712">
        <v>28.800159999999998</v>
      </c>
      <c r="G14" s="712">
        <v>37.499998535156244</v>
      </c>
      <c r="H14" s="712">
        <v>-8.6998385351562462</v>
      </c>
      <c r="I14" s="713">
        <v>0.76800429666683456</v>
      </c>
      <c r="J14" s="714" t="s">
        <v>1</v>
      </c>
    </row>
    <row r="15" spans="1:10" ht="14.4" customHeight="1" x14ac:dyDescent="0.3">
      <c r="A15" s="710" t="s">
        <v>553</v>
      </c>
      <c r="B15" s="711" t="s">
        <v>2004</v>
      </c>
      <c r="C15" s="712">
        <v>322.87925999999993</v>
      </c>
      <c r="D15" s="712">
        <v>261.96645999999998</v>
      </c>
      <c r="E15" s="712"/>
      <c r="F15" s="712">
        <v>294.89961</v>
      </c>
      <c r="G15" s="712">
        <v>308.33334374999998</v>
      </c>
      <c r="H15" s="712">
        <v>-13.433733749999988</v>
      </c>
      <c r="I15" s="713">
        <v>0.95643113525570489</v>
      </c>
      <c r="J15" s="714" t="s">
        <v>1</v>
      </c>
    </row>
    <row r="16" spans="1:10" ht="14.4" customHeight="1" x14ac:dyDescent="0.3">
      <c r="A16" s="710" t="s">
        <v>553</v>
      </c>
      <c r="B16" s="711" t="s">
        <v>2005</v>
      </c>
      <c r="C16" s="712">
        <v>48.57529000000001</v>
      </c>
      <c r="D16" s="712">
        <v>26.585360000000001</v>
      </c>
      <c r="E16" s="712"/>
      <c r="F16" s="712">
        <v>30.54598</v>
      </c>
      <c r="G16" s="712">
        <v>41.666668289184571</v>
      </c>
      <c r="H16" s="712">
        <v>-11.120688289184571</v>
      </c>
      <c r="I16" s="713">
        <v>0.73310349145263498</v>
      </c>
      <c r="J16" s="714" t="s">
        <v>1</v>
      </c>
    </row>
    <row r="17" spans="1:10" ht="14.4" customHeight="1" x14ac:dyDescent="0.3">
      <c r="A17" s="710" t="s">
        <v>553</v>
      </c>
      <c r="B17" s="711" t="s">
        <v>2006</v>
      </c>
      <c r="C17" s="712">
        <v>143.41264999999999</v>
      </c>
      <c r="D17" s="712">
        <v>107.37238000000002</v>
      </c>
      <c r="E17" s="712"/>
      <c r="F17" s="712">
        <v>161.39223000000004</v>
      </c>
      <c r="G17" s="712">
        <v>125.0000037841797</v>
      </c>
      <c r="H17" s="712">
        <v>36.392226215820344</v>
      </c>
      <c r="I17" s="713">
        <v>1.2911378009128207</v>
      </c>
      <c r="J17" s="714" t="s">
        <v>1</v>
      </c>
    </row>
    <row r="18" spans="1:10" ht="14.4" customHeight="1" x14ac:dyDescent="0.3">
      <c r="A18" s="710" t="s">
        <v>553</v>
      </c>
      <c r="B18" s="711" t="s">
        <v>2007</v>
      </c>
      <c r="C18" s="712">
        <v>0</v>
      </c>
      <c r="D18" s="712">
        <v>0</v>
      </c>
      <c r="E18" s="712"/>
      <c r="F18" s="712">
        <v>0</v>
      </c>
      <c r="G18" s="712">
        <v>125</v>
      </c>
      <c r="H18" s="712">
        <v>-125</v>
      </c>
      <c r="I18" s="713">
        <v>0</v>
      </c>
      <c r="J18" s="714" t="s">
        <v>1</v>
      </c>
    </row>
    <row r="19" spans="1:10" ht="14.4" customHeight="1" x14ac:dyDescent="0.3">
      <c r="A19" s="710" t="s">
        <v>553</v>
      </c>
      <c r="B19" s="711" t="s">
        <v>2008</v>
      </c>
      <c r="C19" s="712">
        <v>530.22627999999997</v>
      </c>
      <c r="D19" s="712">
        <v>902.72178999999983</v>
      </c>
      <c r="E19" s="712"/>
      <c r="F19" s="712">
        <v>895.23653000000002</v>
      </c>
      <c r="G19" s="712">
        <v>833.33337500000005</v>
      </c>
      <c r="H19" s="712">
        <v>61.90315499999997</v>
      </c>
      <c r="I19" s="713">
        <v>1.0742837822858109</v>
      </c>
      <c r="J19" s="714" t="s">
        <v>1</v>
      </c>
    </row>
    <row r="20" spans="1:10" ht="14.4" customHeight="1" x14ac:dyDescent="0.3">
      <c r="A20" s="710" t="s">
        <v>553</v>
      </c>
      <c r="B20" s="711" t="s">
        <v>2009</v>
      </c>
      <c r="C20" s="712">
        <v>105.87905000000001</v>
      </c>
      <c r="D20" s="712">
        <v>110.13970999999998</v>
      </c>
      <c r="E20" s="712"/>
      <c r="F20" s="712">
        <v>134.17935999999997</v>
      </c>
      <c r="G20" s="712">
        <v>166.66666851806642</v>
      </c>
      <c r="H20" s="712">
        <v>-32.487308518066442</v>
      </c>
      <c r="I20" s="713">
        <v>0.80507615105689312</v>
      </c>
      <c r="J20" s="714" t="s">
        <v>1</v>
      </c>
    </row>
    <row r="21" spans="1:10" ht="14.4" customHeight="1" x14ac:dyDescent="0.3">
      <c r="A21" s="710" t="s">
        <v>553</v>
      </c>
      <c r="B21" s="711" t="s">
        <v>2010</v>
      </c>
      <c r="C21" s="712">
        <v>0</v>
      </c>
      <c r="D21" s="712">
        <v>7.2550400000000002</v>
      </c>
      <c r="E21" s="712"/>
      <c r="F21" s="712">
        <v>7.2550400000000002</v>
      </c>
      <c r="G21" s="712">
        <v>8.3333330078125005</v>
      </c>
      <c r="H21" s="712">
        <v>-1.0782930078125004</v>
      </c>
      <c r="I21" s="713">
        <v>0.87060483400800126</v>
      </c>
      <c r="J21" s="714" t="s">
        <v>1</v>
      </c>
    </row>
    <row r="22" spans="1:10" ht="14.4" customHeight="1" x14ac:dyDescent="0.3">
      <c r="A22" s="710" t="s">
        <v>553</v>
      </c>
      <c r="B22" s="711" t="s">
        <v>567</v>
      </c>
      <c r="C22" s="712">
        <v>30401.730749999995</v>
      </c>
      <c r="D22" s="712">
        <v>22864.859860000004</v>
      </c>
      <c r="E22" s="712"/>
      <c r="F22" s="712">
        <v>22150.058209999999</v>
      </c>
      <c r="G22" s="712">
        <v>25175.506587295531</v>
      </c>
      <c r="H22" s="712">
        <v>-3025.4483772955318</v>
      </c>
      <c r="I22" s="713">
        <v>0.87982572001858816</v>
      </c>
      <c r="J22" s="714" t="s">
        <v>568</v>
      </c>
    </row>
    <row r="24" spans="1:10" ht="14.4" customHeight="1" x14ac:dyDescent="0.3">
      <c r="A24" s="710" t="s">
        <v>553</v>
      </c>
      <c r="B24" s="711" t="s">
        <v>554</v>
      </c>
      <c r="C24" s="712" t="s">
        <v>555</v>
      </c>
      <c r="D24" s="712" t="s">
        <v>555</v>
      </c>
      <c r="E24" s="712"/>
      <c r="F24" s="712" t="s">
        <v>555</v>
      </c>
      <c r="G24" s="712" t="s">
        <v>555</v>
      </c>
      <c r="H24" s="712" t="s">
        <v>555</v>
      </c>
      <c r="I24" s="713" t="s">
        <v>555</v>
      </c>
      <c r="J24" s="714" t="s">
        <v>74</v>
      </c>
    </row>
    <row r="25" spans="1:10" ht="14.4" customHeight="1" x14ac:dyDescent="0.3">
      <c r="A25" s="710" t="s">
        <v>569</v>
      </c>
      <c r="B25" s="711" t="s">
        <v>570</v>
      </c>
      <c r="C25" s="712" t="s">
        <v>555</v>
      </c>
      <c r="D25" s="712" t="s">
        <v>555</v>
      </c>
      <c r="E25" s="712"/>
      <c r="F25" s="712" t="s">
        <v>555</v>
      </c>
      <c r="G25" s="712" t="s">
        <v>555</v>
      </c>
      <c r="H25" s="712" t="s">
        <v>555</v>
      </c>
      <c r="I25" s="713" t="s">
        <v>555</v>
      </c>
      <c r="J25" s="714" t="s">
        <v>0</v>
      </c>
    </row>
    <row r="26" spans="1:10" ht="14.4" customHeight="1" x14ac:dyDescent="0.3">
      <c r="A26" s="710" t="s">
        <v>569</v>
      </c>
      <c r="B26" s="711" t="s">
        <v>2000</v>
      </c>
      <c r="C26" s="712">
        <v>0</v>
      </c>
      <c r="D26" s="712">
        <v>0</v>
      </c>
      <c r="E26" s="712"/>
      <c r="F26" s="712">
        <v>0</v>
      </c>
      <c r="G26" s="712">
        <v>0</v>
      </c>
      <c r="H26" s="712">
        <v>0</v>
      </c>
      <c r="I26" s="713" t="s">
        <v>555</v>
      </c>
      <c r="J26" s="714" t="s">
        <v>1</v>
      </c>
    </row>
    <row r="27" spans="1:10" ht="14.4" customHeight="1" x14ac:dyDescent="0.3">
      <c r="A27" s="710" t="s">
        <v>569</v>
      </c>
      <c r="B27" s="711" t="s">
        <v>2001</v>
      </c>
      <c r="C27" s="712">
        <v>11.868199999999996</v>
      </c>
      <c r="D27" s="712">
        <v>10.85661</v>
      </c>
      <c r="E27" s="712"/>
      <c r="F27" s="712">
        <v>13.134689999999999</v>
      </c>
      <c r="G27" s="712">
        <v>12</v>
      </c>
      <c r="H27" s="712">
        <v>1.1346899999999991</v>
      </c>
      <c r="I27" s="713">
        <v>1.0945574999999999</v>
      </c>
      <c r="J27" s="714" t="s">
        <v>1</v>
      </c>
    </row>
    <row r="28" spans="1:10" ht="14.4" customHeight="1" x14ac:dyDescent="0.3">
      <c r="A28" s="710" t="s">
        <v>569</v>
      </c>
      <c r="B28" s="711" t="s">
        <v>2002</v>
      </c>
      <c r="C28" s="712">
        <v>11.213509999999999</v>
      </c>
      <c r="D28" s="712">
        <v>11.41235</v>
      </c>
      <c r="E28" s="712"/>
      <c r="F28" s="712">
        <v>14.135909999999997</v>
      </c>
      <c r="G28" s="712">
        <v>12</v>
      </c>
      <c r="H28" s="712">
        <v>2.1359099999999973</v>
      </c>
      <c r="I28" s="713">
        <v>1.1779924999999998</v>
      </c>
      <c r="J28" s="714" t="s">
        <v>1</v>
      </c>
    </row>
    <row r="29" spans="1:10" ht="14.4" customHeight="1" x14ac:dyDescent="0.3">
      <c r="A29" s="710" t="s">
        <v>569</v>
      </c>
      <c r="B29" s="711" t="s">
        <v>2003</v>
      </c>
      <c r="C29" s="712">
        <v>0</v>
      </c>
      <c r="D29" s="712">
        <v>0</v>
      </c>
      <c r="E29" s="712"/>
      <c r="F29" s="712">
        <v>2.4504999999999999</v>
      </c>
      <c r="G29" s="712">
        <v>0</v>
      </c>
      <c r="H29" s="712">
        <v>2.4504999999999999</v>
      </c>
      <c r="I29" s="713" t="s">
        <v>555</v>
      </c>
      <c r="J29" s="714" t="s">
        <v>1</v>
      </c>
    </row>
    <row r="30" spans="1:10" ht="14.4" customHeight="1" x14ac:dyDescent="0.3">
      <c r="A30" s="710" t="s">
        <v>569</v>
      </c>
      <c r="B30" s="711" t="s">
        <v>2005</v>
      </c>
      <c r="C30" s="712">
        <v>1.446</v>
      </c>
      <c r="D30" s="712">
        <v>1.899</v>
      </c>
      <c r="E30" s="712"/>
      <c r="F30" s="712">
        <v>1.5009999999999999</v>
      </c>
      <c r="G30" s="712">
        <v>2</v>
      </c>
      <c r="H30" s="712">
        <v>-0.49900000000000011</v>
      </c>
      <c r="I30" s="713">
        <v>0.75049999999999994</v>
      </c>
      <c r="J30" s="714" t="s">
        <v>1</v>
      </c>
    </row>
    <row r="31" spans="1:10" ht="14.4" customHeight="1" x14ac:dyDescent="0.3">
      <c r="A31" s="710" t="s">
        <v>569</v>
      </c>
      <c r="B31" s="711" t="s">
        <v>2006</v>
      </c>
      <c r="C31" s="712">
        <v>6.128400000000001</v>
      </c>
      <c r="D31" s="712">
        <v>4.8280000000000003</v>
      </c>
      <c r="E31" s="712"/>
      <c r="F31" s="712">
        <v>6.0476000000000001</v>
      </c>
      <c r="G31" s="712">
        <v>7</v>
      </c>
      <c r="H31" s="712">
        <v>-0.95239999999999991</v>
      </c>
      <c r="I31" s="713">
        <v>0.86394285714285712</v>
      </c>
      <c r="J31" s="714" t="s">
        <v>1</v>
      </c>
    </row>
    <row r="32" spans="1:10" ht="14.4" customHeight="1" x14ac:dyDescent="0.3">
      <c r="A32" s="710" t="s">
        <v>569</v>
      </c>
      <c r="B32" s="711" t="s">
        <v>2009</v>
      </c>
      <c r="C32" s="712">
        <v>1.5556100000000002</v>
      </c>
      <c r="D32" s="712">
        <v>2.33846</v>
      </c>
      <c r="E32" s="712"/>
      <c r="F32" s="712">
        <v>2.1566000000000001</v>
      </c>
      <c r="G32" s="712">
        <v>2</v>
      </c>
      <c r="H32" s="712">
        <v>0.15660000000000007</v>
      </c>
      <c r="I32" s="713">
        <v>1.0783</v>
      </c>
      <c r="J32" s="714" t="s">
        <v>1</v>
      </c>
    </row>
    <row r="33" spans="1:10" ht="14.4" customHeight="1" x14ac:dyDescent="0.3">
      <c r="A33" s="710" t="s">
        <v>569</v>
      </c>
      <c r="B33" s="711" t="s">
        <v>571</v>
      </c>
      <c r="C33" s="712">
        <v>32.21172</v>
      </c>
      <c r="D33" s="712">
        <v>31.334420000000001</v>
      </c>
      <c r="E33" s="712"/>
      <c r="F33" s="712">
        <v>39.426299999999991</v>
      </c>
      <c r="G33" s="712">
        <v>35</v>
      </c>
      <c r="H33" s="712">
        <v>4.4262999999999906</v>
      </c>
      <c r="I33" s="713">
        <v>1.126465714285714</v>
      </c>
      <c r="J33" s="714" t="s">
        <v>572</v>
      </c>
    </row>
    <row r="34" spans="1:10" ht="14.4" customHeight="1" x14ac:dyDescent="0.3">
      <c r="A34" s="710" t="s">
        <v>555</v>
      </c>
      <c r="B34" s="711" t="s">
        <v>555</v>
      </c>
      <c r="C34" s="712" t="s">
        <v>555</v>
      </c>
      <c r="D34" s="712" t="s">
        <v>555</v>
      </c>
      <c r="E34" s="712"/>
      <c r="F34" s="712" t="s">
        <v>555</v>
      </c>
      <c r="G34" s="712" t="s">
        <v>555</v>
      </c>
      <c r="H34" s="712" t="s">
        <v>555</v>
      </c>
      <c r="I34" s="713" t="s">
        <v>555</v>
      </c>
      <c r="J34" s="714" t="s">
        <v>573</v>
      </c>
    </row>
    <row r="35" spans="1:10" ht="14.4" customHeight="1" x14ac:dyDescent="0.3">
      <c r="A35" s="710" t="s">
        <v>574</v>
      </c>
      <c r="B35" s="711" t="s">
        <v>575</v>
      </c>
      <c r="C35" s="712" t="s">
        <v>555</v>
      </c>
      <c r="D35" s="712" t="s">
        <v>555</v>
      </c>
      <c r="E35" s="712"/>
      <c r="F35" s="712" t="s">
        <v>555</v>
      </c>
      <c r="G35" s="712" t="s">
        <v>555</v>
      </c>
      <c r="H35" s="712" t="s">
        <v>555</v>
      </c>
      <c r="I35" s="713" t="s">
        <v>555</v>
      </c>
      <c r="J35" s="714" t="s">
        <v>0</v>
      </c>
    </row>
    <row r="36" spans="1:10" ht="14.4" customHeight="1" x14ac:dyDescent="0.3">
      <c r="A36" s="710" t="s">
        <v>574</v>
      </c>
      <c r="B36" s="711" t="s">
        <v>2000</v>
      </c>
      <c r="C36" s="712">
        <v>0</v>
      </c>
      <c r="D36" s="712">
        <v>0</v>
      </c>
      <c r="E36" s="712"/>
      <c r="F36" s="712">
        <v>0</v>
      </c>
      <c r="G36" s="712">
        <v>0</v>
      </c>
      <c r="H36" s="712">
        <v>0</v>
      </c>
      <c r="I36" s="713" t="s">
        <v>555</v>
      </c>
      <c r="J36" s="714" t="s">
        <v>1</v>
      </c>
    </row>
    <row r="37" spans="1:10" ht="14.4" customHeight="1" x14ac:dyDescent="0.3">
      <c r="A37" s="710" t="s">
        <v>574</v>
      </c>
      <c r="B37" s="711" t="s">
        <v>2001</v>
      </c>
      <c r="C37" s="712">
        <v>15.40915</v>
      </c>
      <c r="D37" s="712">
        <v>17.31108</v>
      </c>
      <c r="E37" s="712"/>
      <c r="F37" s="712">
        <v>18.328550000000003</v>
      </c>
      <c r="G37" s="712">
        <v>17</v>
      </c>
      <c r="H37" s="712">
        <v>1.3285500000000035</v>
      </c>
      <c r="I37" s="713">
        <v>1.0781500000000002</v>
      </c>
      <c r="J37" s="714" t="s">
        <v>1</v>
      </c>
    </row>
    <row r="38" spans="1:10" ht="14.4" customHeight="1" x14ac:dyDescent="0.3">
      <c r="A38" s="710" t="s">
        <v>574</v>
      </c>
      <c r="B38" s="711" t="s">
        <v>2002</v>
      </c>
      <c r="C38" s="712">
        <v>19.429449999999999</v>
      </c>
      <c r="D38" s="712">
        <v>19.543589999999998</v>
      </c>
      <c r="E38" s="712"/>
      <c r="F38" s="712">
        <v>21.796620000000004</v>
      </c>
      <c r="G38" s="712">
        <v>24</v>
      </c>
      <c r="H38" s="712">
        <v>-2.2033799999999957</v>
      </c>
      <c r="I38" s="713">
        <v>0.90819250000000018</v>
      </c>
      <c r="J38" s="714" t="s">
        <v>1</v>
      </c>
    </row>
    <row r="39" spans="1:10" ht="14.4" customHeight="1" x14ac:dyDescent="0.3">
      <c r="A39" s="710" t="s">
        <v>574</v>
      </c>
      <c r="B39" s="711" t="s">
        <v>2003</v>
      </c>
      <c r="C39" s="712">
        <v>2.4510000000000001</v>
      </c>
      <c r="D39" s="712">
        <v>0.81699999999999995</v>
      </c>
      <c r="E39" s="712"/>
      <c r="F39" s="712">
        <v>2.9950000000000001</v>
      </c>
      <c r="G39" s="712">
        <v>3</v>
      </c>
      <c r="H39" s="712">
        <v>-4.9999999999998934E-3</v>
      </c>
      <c r="I39" s="713">
        <v>0.99833333333333341</v>
      </c>
      <c r="J39" s="714" t="s">
        <v>1</v>
      </c>
    </row>
    <row r="40" spans="1:10" ht="14.4" customHeight="1" x14ac:dyDescent="0.3">
      <c r="A40" s="710" t="s">
        <v>574</v>
      </c>
      <c r="B40" s="711" t="s">
        <v>2005</v>
      </c>
      <c r="C40" s="712">
        <v>2.4165000000000001</v>
      </c>
      <c r="D40" s="712">
        <v>1.0740000000000001</v>
      </c>
      <c r="E40" s="712"/>
      <c r="F40" s="712">
        <v>1.0349999999999999</v>
      </c>
      <c r="G40" s="712">
        <v>2</v>
      </c>
      <c r="H40" s="712">
        <v>-0.96500000000000008</v>
      </c>
      <c r="I40" s="713">
        <v>0.51749999999999996</v>
      </c>
      <c r="J40" s="714" t="s">
        <v>1</v>
      </c>
    </row>
    <row r="41" spans="1:10" ht="14.4" customHeight="1" x14ac:dyDescent="0.3">
      <c r="A41" s="710" t="s">
        <v>574</v>
      </c>
      <c r="B41" s="711" t="s">
        <v>2006</v>
      </c>
      <c r="C41" s="712">
        <v>6.9867999999999997</v>
      </c>
      <c r="D41" s="712">
        <v>6.532</v>
      </c>
      <c r="E41" s="712"/>
      <c r="F41" s="712">
        <v>7.2371000000000008</v>
      </c>
      <c r="G41" s="712">
        <v>7</v>
      </c>
      <c r="H41" s="712">
        <v>0.23710000000000075</v>
      </c>
      <c r="I41" s="713">
        <v>1.0338714285714288</v>
      </c>
      <c r="J41" s="714" t="s">
        <v>1</v>
      </c>
    </row>
    <row r="42" spans="1:10" ht="14.4" customHeight="1" x14ac:dyDescent="0.3">
      <c r="A42" s="710" t="s">
        <v>574</v>
      </c>
      <c r="B42" s="711" t="s">
        <v>2009</v>
      </c>
      <c r="C42" s="712">
        <v>0.69550000000000001</v>
      </c>
      <c r="D42" s="712">
        <v>0.78049999999999997</v>
      </c>
      <c r="E42" s="712"/>
      <c r="F42" s="712">
        <v>0</v>
      </c>
      <c r="G42" s="712">
        <v>1</v>
      </c>
      <c r="H42" s="712">
        <v>-1</v>
      </c>
      <c r="I42" s="713">
        <v>0</v>
      </c>
      <c r="J42" s="714" t="s">
        <v>1</v>
      </c>
    </row>
    <row r="43" spans="1:10" ht="14.4" customHeight="1" x14ac:dyDescent="0.3">
      <c r="A43" s="710" t="s">
        <v>574</v>
      </c>
      <c r="B43" s="711" t="s">
        <v>576</v>
      </c>
      <c r="C43" s="712">
        <v>47.388400000000004</v>
      </c>
      <c r="D43" s="712">
        <v>46.058170000000004</v>
      </c>
      <c r="E43" s="712"/>
      <c r="F43" s="712">
        <v>51.392270000000003</v>
      </c>
      <c r="G43" s="712">
        <v>53</v>
      </c>
      <c r="H43" s="712">
        <v>-1.6077299999999966</v>
      </c>
      <c r="I43" s="713">
        <v>0.96966547169811323</v>
      </c>
      <c r="J43" s="714" t="s">
        <v>572</v>
      </c>
    </row>
    <row r="44" spans="1:10" ht="14.4" customHeight="1" x14ac:dyDescent="0.3">
      <c r="A44" s="710" t="s">
        <v>555</v>
      </c>
      <c r="B44" s="711" t="s">
        <v>555</v>
      </c>
      <c r="C44" s="712" t="s">
        <v>555</v>
      </c>
      <c r="D44" s="712" t="s">
        <v>555</v>
      </c>
      <c r="E44" s="712"/>
      <c r="F44" s="712" t="s">
        <v>555</v>
      </c>
      <c r="G44" s="712" t="s">
        <v>555</v>
      </c>
      <c r="H44" s="712" t="s">
        <v>555</v>
      </c>
      <c r="I44" s="713" t="s">
        <v>555</v>
      </c>
      <c r="J44" s="714" t="s">
        <v>573</v>
      </c>
    </row>
    <row r="45" spans="1:10" ht="14.4" customHeight="1" x14ac:dyDescent="0.3">
      <c r="A45" s="710" t="s">
        <v>577</v>
      </c>
      <c r="B45" s="711" t="s">
        <v>578</v>
      </c>
      <c r="C45" s="712" t="s">
        <v>555</v>
      </c>
      <c r="D45" s="712" t="s">
        <v>555</v>
      </c>
      <c r="E45" s="712"/>
      <c r="F45" s="712" t="s">
        <v>555</v>
      </c>
      <c r="G45" s="712" t="s">
        <v>555</v>
      </c>
      <c r="H45" s="712" t="s">
        <v>555</v>
      </c>
      <c r="I45" s="713" t="s">
        <v>555</v>
      </c>
      <c r="J45" s="714" t="s">
        <v>0</v>
      </c>
    </row>
    <row r="46" spans="1:10" ht="14.4" customHeight="1" x14ac:dyDescent="0.3">
      <c r="A46" s="710" t="s">
        <v>577</v>
      </c>
      <c r="B46" s="711" t="s">
        <v>2001</v>
      </c>
      <c r="C46" s="712">
        <v>1.7686199999999999</v>
      </c>
      <c r="D46" s="712">
        <v>2.04243</v>
      </c>
      <c r="E46" s="712"/>
      <c r="F46" s="712">
        <v>1.9599000000000002</v>
      </c>
      <c r="G46" s="712">
        <v>2</v>
      </c>
      <c r="H46" s="712">
        <v>-4.0099999999999802E-2</v>
      </c>
      <c r="I46" s="713">
        <v>0.9799500000000001</v>
      </c>
      <c r="J46" s="714" t="s">
        <v>1</v>
      </c>
    </row>
    <row r="47" spans="1:10" ht="14.4" customHeight="1" x14ac:dyDescent="0.3">
      <c r="A47" s="710" t="s">
        <v>577</v>
      </c>
      <c r="B47" s="711" t="s">
        <v>2002</v>
      </c>
      <c r="C47" s="712">
        <v>0.72842999999999991</v>
      </c>
      <c r="D47" s="712">
        <v>1.2414000000000001</v>
      </c>
      <c r="E47" s="712"/>
      <c r="F47" s="712">
        <v>1.4842800000000003</v>
      </c>
      <c r="G47" s="712">
        <v>1</v>
      </c>
      <c r="H47" s="712">
        <v>0.48428000000000027</v>
      </c>
      <c r="I47" s="713">
        <v>1.4842800000000003</v>
      </c>
      <c r="J47" s="714" t="s">
        <v>1</v>
      </c>
    </row>
    <row r="48" spans="1:10" ht="14.4" customHeight="1" x14ac:dyDescent="0.3">
      <c r="A48" s="710" t="s">
        <v>577</v>
      </c>
      <c r="B48" s="711" t="s">
        <v>2005</v>
      </c>
      <c r="C48" s="712">
        <v>8.4000000000000005E-2</v>
      </c>
      <c r="D48" s="712">
        <v>4.9000000000000002E-2</v>
      </c>
      <c r="E48" s="712"/>
      <c r="F48" s="712">
        <v>0.19450000000000001</v>
      </c>
      <c r="G48" s="712">
        <v>0</v>
      </c>
      <c r="H48" s="712">
        <v>0.19450000000000001</v>
      </c>
      <c r="I48" s="713" t="s">
        <v>555</v>
      </c>
      <c r="J48" s="714" t="s">
        <v>1</v>
      </c>
    </row>
    <row r="49" spans="1:10" ht="14.4" customHeight="1" x14ac:dyDescent="0.3">
      <c r="A49" s="710" t="s">
        <v>577</v>
      </c>
      <c r="B49" s="711" t="s">
        <v>2006</v>
      </c>
      <c r="C49" s="712">
        <v>0.28399999999999997</v>
      </c>
      <c r="D49" s="712">
        <v>0.91349999999999998</v>
      </c>
      <c r="E49" s="712"/>
      <c r="F49" s="712">
        <v>1.1735</v>
      </c>
      <c r="G49" s="712">
        <v>1</v>
      </c>
      <c r="H49" s="712">
        <v>0.17349999999999999</v>
      </c>
      <c r="I49" s="713">
        <v>1.1735</v>
      </c>
      <c r="J49" s="714" t="s">
        <v>1</v>
      </c>
    </row>
    <row r="50" spans="1:10" ht="14.4" customHeight="1" x14ac:dyDescent="0.3">
      <c r="A50" s="710" t="s">
        <v>577</v>
      </c>
      <c r="B50" s="711" t="s">
        <v>579</v>
      </c>
      <c r="C50" s="712">
        <v>2.8650499999999997</v>
      </c>
      <c r="D50" s="712">
        <v>4.2463300000000004</v>
      </c>
      <c r="E50" s="712"/>
      <c r="F50" s="712">
        <v>4.8121800000000006</v>
      </c>
      <c r="G50" s="712">
        <v>5</v>
      </c>
      <c r="H50" s="712">
        <v>-0.18781999999999943</v>
      </c>
      <c r="I50" s="713">
        <v>0.96243600000000007</v>
      </c>
      <c r="J50" s="714" t="s">
        <v>572</v>
      </c>
    </row>
    <row r="51" spans="1:10" ht="14.4" customHeight="1" x14ac:dyDescent="0.3">
      <c r="A51" s="710" t="s">
        <v>555</v>
      </c>
      <c r="B51" s="711" t="s">
        <v>555</v>
      </c>
      <c r="C51" s="712" t="s">
        <v>555</v>
      </c>
      <c r="D51" s="712" t="s">
        <v>555</v>
      </c>
      <c r="E51" s="712"/>
      <c r="F51" s="712" t="s">
        <v>555</v>
      </c>
      <c r="G51" s="712" t="s">
        <v>555</v>
      </c>
      <c r="H51" s="712" t="s">
        <v>555</v>
      </c>
      <c r="I51" s="713" t="s">
        <v>555</v>
      </c>
      <c r="J51" s="714" t="s">
        <v>573</v>
      </c>
    </row>
    <row r="52" spans="1:10" ht="14.4" customHeight="1" x14ac:dyDescent="0.3">
      <c r="A52" s="710" t="s">
        <v>580</v>
      </c>
      <c r="B52" s="711" t="s">
        <v>581</v>
      </c>
      <c r="C52" s="712" t="s">
        <v>555</v>
      </c>
      <c r="D52" s="712" t="s">
        <v>555</v>
      </c>
      <c r="E52" s="712"/>
      <c r="F52" s="712" t="s">
        <v>555</v>
      </c>
      <c r="G52" s="712" t="s">
        <v>555</v>
      </c>
      <c r="H52" s="712" t="s">
        <v>555</v>
      </c>
      <c r="I52" s="713" t="s">
        <v>555</v>
      </c>
      <c r="J52" s="714" t="s">
        <v>0</v>
      </c>
    </row>
    <row r="53" spans="1:10" ht="14.4" customHeight="1" x14ac:dyDescent="0.3">
      <c r="A53" s="710" t="s">
        <v>580</v>
      </c>
      <c r="B53" s="711" t="s">
        <v>1995</v>
      </c>
      <c r="C53" s="712">
        <v>0</v>
      </c>
      <c r="D53" s="712">
        <v>0</v>
      </c>
      <c r="E53" s="712"/>
      <c r="F53" s="712">
        <v>0</v>
      </c>
      <c r="G53" s="712">
        <v>0</v>
      </c>
      <c r="H53" s="712">
        <v>0</v>
      </c>
      <c r="I53" s="713" t="s">
        <v>555</v>
      </c>
      <c r="J53" s="714" t="s">
        <v>1</v>
      </c>
    </row>
    <row r="54" spans="1:10" ht="14.4" customHeight="1" x14ac:dyDescent="0.3">
      <c r="A54" s="710" t="s">
        <v>580</v>
      </c>
      <c r="B54" s="711" t="s">
        <v>1999</v>
      </c>
      <c r="C54" s="712">
        <v>2.8021199999999999</v>
      </c>
      <c r="D54" s="712">
        <v>3.2171400000000001</v>
      </c>
      <c r="E54" s="712"/>
      <c r="F54" s="712">
        <v>3.5534799999999995</v>
      </c>
      <c r="G54" s="712">
        <v>6</v>
      </c>
      <c r="H54" s="712">
        <v>-2.4465200000000005</v>
      </c>
      <c r="I54" s="713">
        <v>0.59224666666666659</v>
      </c>
      <c r="J54" s="714" t="s">
        <v>1</v>
      </c>
    </row>
    <row r="55" spans="1:10" ht="14.4" customHeight="1" x14ac:dyDescent="0.3">
      <c r="A55" s="710" t="s">
        <v>580</v>
      </c>
      <c r="B55" s="711" t="s">
        <v>2000</v>
      </c>
      <c r="C55" s="712">
        <v>0</v>
      </c>
      <c r="D55" s="712">
        <v>0</v>
      </c>
      <c r="E55" s="712"/>
      <c r="F55" s="712">
        <v>0</v>
      </c>
      <c r="G55" s="712">
        <v>0</v>
      </c>
      <c r="H55" s="712">
        <v>0</v>
      </c>
      <c r="I55" s="713" t="s">
        <v>555</v>
      </c>
      <c r="J55" s="714" t="s">
        <v>1</v>
      </c>
    </row>
    <row r="56" spans="1:10" ht="14.4" customHeight="1" x14ac:dyDescent="0.3">
      <c r="A56" s="710" t="s">
        <v>580</v>
      </c>
      <c r="B56" s="711" t="s">
        <v>2001</v>
      </c>
      <c r="C56" s="712">
        <v>88.590029999999999</v>
      </c>
      <c r="D56" s="712">
        <v>145.12893999999997</v>
      </c>
      <c r="E56" s="712"/>
      <c r="F56" s="712">
        <v>166.71409</v>
      </c>
      <c r="G56" s="712">
        <v>163</v>
      </c>
      <c r="H56" s="712">
        <v>3.7140899999999988</v>
      </c>
      <c r="I56" s="713">
        <v>1.0227858282208588</v>
      </c>
      <c r="J56" s="714" t="s">
        <v>1</v>
      </c>
    </row>
    <row r="57" spans="1:10" ht="14.4" customHeight="1" x14ac:dyDescent="0.3">
      <c r="A57" s="710" t="s">
        <v>580</v>
      </c>
      <c r="B57" s="711" t="s">
        <v>2002</v>
      </c>
      <c r="C57" s="712">
        <v>550.99203</v>
      </c>
      <c r="D57" s="712">
        <v>663.21174999999994</v>
      </c>
      <c r="E57" s="712"/>
      <c r="F57" s="712">
        <v>481.35513000000014</v>
      </c>
      <c r="G57" s="712">
        <v>635</v>
      </c>
      <c r="H57" s="712">
        <v>-153.64486999999986</v>
      </c>
      <c r="I57" s="713">
        <v>0.75803957480314987</v>
      </c>
      <c r="J57" s="714" t="s">
        <v>1</v>
      </c>
    </row>
    <row r="58" spans="1:10" ht="14.4" customHeight="1" x14ac:dyDescent="0.3">
      <c r="A58" s="710" t="s">
        <v>580</v>
      </c>
      <c r="B58" s="711" t="s">
        <v>2003</v>
      </c>
      <c r="C58" s="712">
        <v>26.203919999999997</v>
      </c>
      <c r="D58" s="712">
        <v>21.477460000000001</v>
      </c>
      <c r="E58" s="712"/>
      <c r="F58" s="712">
        <v>23.354659999999999</v>
      </c>
      <c r="G58" s="712">
        <v>35</v>
      </c>
      <c r="H58" s="712">
        <v>-11.645340000000001</v>
      </c>
      <c r="I58" s="713">
        <v>0.66727599999999998</v>
      </c>
      <c r="J58" s="714" t="s">
        <v>1</v>
      </c>
    </row>
    <row r="59" spans="1:10" ht="14.4" customHeight="1" x14ac:dyDescent="0.3">
      <c r="A59" s="710" t="s">
        <v>580</v>
      </c>
      <c r="B59" s="711" t="s">
        <v>2005</v>
      </c>
      <c r="C59" s="712">
        <v>8.8193800000000007</v>
      </c>
      <c r="D59" s="712">
        <v>6.6769999999999996</v>
      </c>
      <c r="E59" s="712"/>
      <c r="F59" s="712">
        <v>6.4085000000000001</v>
      </c>
      <c r="G59" s="712">
        <v>13</v>
      </c>
      <c r="H59" s="712">
        <v>-6.5914999999999999</v>
      </c>
      <c r="I59" s="713">
        <v>0.49296153846153845</v>
      </c>
      <c r="J59" s="714" t="s">
        <v>1</v>
      </c>
    </row>
    <row r="60" spans="1:10" ht="14.4" customHeight="1" x14ac:dyDescent="0.3">
      <c r="A60" s="710" t="s">
        <v>580</v>
      </c>
      <c r="B60" s="711" t="s">
        <v>2006</v>
      </c>
      <c r="C60" s="712">
        <v>82.158299999999997</v>
      </c>
      <c r="D60" s="712">
        <v>53.627050000000004</v>
      </c>
      <c r="E60" s="712"/>
      <c r="F60" s="712">
        <v>82.086950000000016</v>
      </c>
      <c r="G60" s="712">
        <v>66</v>
      </c>
      <c r="H60" s="712">
        <v>16.086950000000016</v>
      </c>
      <c r="I60" s="713">
        <v>1.243741666666667</v>
      </c>
      <c r="J60" s="714" t="s">
        <v>1</v>
      </c>
    </row>
    <row r="61" spans="1:10" ht="14.4" customHeight="1" x14ac:dyDescent="0.3">
      <c r="A61" s="710" t="s">
        <v>580</v>
      </c>
      <c r="B61" s="711" t="s">
        <v>2007</v>
      </c>
      <c r="C61" s="712">
        <v>0</v>
      </c>
      <c r="D61" s="712">
        <v>0</v>
      </c>
      <c r="E61" s="712"/>
      <c r="F61" s="712">
        <v>0</v>
      </c>
      <c r="G61" s="712">
        <v>125</v>
      </c>
      <c r="H61" s="712">
        <v>-125</v>
      </c>
      <c r="I61" s="713">
        <v>0</v>
      </c>
      <c r="J61" s="714" t="s">
        <v>1</v>
      </c>
    </row>
    <row r="62" spans="1:10" ht="14.4" customHeight="1" x14ac:dyDescent="0.3">
      <c r="A62" s="710" t="s">
        <v>580</v>
      </c>
      <c r="B62" s="711" t="s">
        <v>2008</v>
      </c>
      <c r="C62" s="712">
        <v>98.258480000000006</v>
      </c>
      <c r="D62" s="712">
        <v>92.330839999999995</v>
      </c>
      <c r="E62" s="712"/>
      <c r="F62" s="712">
        <v>119.51534000000001</v>
      </c>
      <c r="G62" s="712">
        <v>122</v>
      </c>
      <c r="H62" s="712">
        <v>-2.484659999999991</v>
      </c>
      <c r="I62" s="713">
        <v>0.97963393442622959</v>
      </c>
      <c r="J62" s="714" t="s">
        <v>1</v>
      </c>
    </row>
    <row r="63" spans="1:10" ht="14.4" customHeight="1" x14ac:dyDescent="0.3">
      <c r="A63" s="710" t="s">
        <v>580</v>
      </c>
      <c r="B63" s="711" t="s">
        <v>2009</v>
      </c>
      <c r="C63" s="712">
        <v>77.709740000000011</v>
      </c>
      <c r="D63" s="712">
        <v>106.34314999999998</v>
      </c>
      <c r="E63" s="712"/>
      <c r="F63" s="712">
        <v>132.02275999999998</v>
      </c>
      <c r="G63" s="712">
        <v>163</v>
      </c>
      <c r="H63" s="712">
        <v>-30.977240000000023</v>
      </c>
      <c r="I63" s="713">
        <v>0.8099555828220858</v>
      </c>
      <c r="J63" s="714" t="s">
        <v>1</v>
      </c>
    </row>
    <row r="64" spans="1:10" ht="14.4" customHeight="1" x14ac:dyDescent="0.3">
      <c r="A64" s="710" t="s">
        <v>580</v>
      </c>
      <c r="B64" s="711" t="s">
        <v>582</v>
      </c>
      <c r="C64" s="712">
        <v>935.53400000000011</v>
      </c>
      <c r="D64" s="712">
        <v>1092.01333</v>
      </c>
      <c r="E64" s="712"/>
      <c r="F64" s="712">
        <v>1015.0109100000001</v>
      </c>
      <c r="G64" s="712">
        <v>1328</v>
      </c>
      <c r="H64" s="712">
        <v>-312.98908999999992</v>
      </c>
      <c r="I64" s="713">
        <v>0.76431544427710851</v>
      </c>
      <c r="J64" s="714" t="s">
        <v>572</v>
      </c>
    </row>
    <row r="65" spans="1:10" ht="14.4" customHeight="1" x14ac:dyDescent="0.3">
      <c r="A65" s="710" t="s">
        <v>555</v>
      </c>
      <c r="B65" s="711" t="s">
        <v>555</v>
      </c>
      <c r="C65" s="712" t="s">
        <v>555</v>
      </c>
      <c r="D65" s="712" t="s">
        <v>555</v>
      </c>
      <c r="E65" s="712"/>
      <c r="F65" s="712" t="s">
        <v>555</v>
      </c>
      <c r="G65" s="712" t="s">
        <v>555</v>
      </c>
      <c r="H65" s="712" t="s">
        <v>555</v>
      </c>
      <c r="I65" s="713" t="s">
        <v>555</v>
      </c>
      <c r="J65" s="714" t="s">
        <v>573</v>
      </c>
    </row>
    <row r="66" spans="1:10" ht="14.4" customHeight="1" x14ac:dyDescent="0.3">
      <c r="A66" s="710" t="s">
        <v>583</v>
      </c>
      <c r="B66" s="711" t="s">
        <v>584</v>
      </c>
      <c r="C66" s="712" t="s">
        <v>555</v>
      </c>
      <c r="D66" s="712" t="s">
        <v>555</v>
      </c>
      <c r="E66" s="712"/>
      <c r="F66" s="712" t="s">
        <v>555</v>
      </c>
      <c r="G66" s="712" t="s">
        <v>555</v>
      </c>
      <c r="H66" s="712" t="s">
        <v>555</v>
      </c>
      <c r="I66" s="713" t="s">
        <v>555</v>
      </c>
      <c r="J66" s="714" t="s">
        <v>0</v>
      </c>
    </row>
    <row r="67" spans="1:10" ht="14.4" customHeight="1" x14ac:dyDescent="0.3">
      <c r="A67" s="710" t="s">
        <v>583</v>
      </c>
      <c r="B67" s="711" t="s">
        <v>1995</v>
      </c>
      <c r="C67" s="712">
        <v>7961.383139999999</v>
      </c>
      <c r="D67" s="712">
        <v>7015.7443900000007</v>
      </c>
      <c r="E67" s="712"/>
      <c r="F67" s="712">
        <v>5221.8601200000021</v>
      </c>
      <c r="G67" s="712">
        <v>7458</v>
      </c>
      <c r="H67" s="712">
        <v>-2236.1398799999979</v>
      </c>
      <c r="I67" s="713">
        <v>0.70016896218825453</v>
      </c>
      <c r="J67" s="714" t="s">
        <v>1</v>
      </c>
    </row>
    <row r="68" spans="1:10" ht="14.4" customHeight="1" x14ac:dyDescent="0.3">
      <c r="A68" s="710" t="s">
        <v>583</v>
      </c>
      <c r="B68" s="711" t="s">
        <v>1996</v>
      </c>
      <c r="C68" s="712">
        <v>4250.227969999999</v>
      </c>
      <c r="D68" s="712">
        <v>978.88480000000004</v>
      </c>
      <c r="E68" s="712"/>
      <c r="F68" s="712">
        <v>2798.5501900000004</v>
      </c>
      <c r="G68" s="712">
        <v>3333</v>
      </c>
      <c r="H68" s="712">
        <v>-534.44980999999962</v>
      </c>
      <c r="I68" s="713">
        <v>0.83964902190219037</v>
      </c>
      <c r="J68" s="714" t="s">
        <v>1</v>
      </c>
    </row>
    <row r="69" spans="1:10" ht="14.4" customHeight="1" x14ac:dyDescent="0.3">
      <c r="A69" s="710" t="s">
        <v>583</v>
      </c>
      <c r="B69" s="711" t="s">
        <v>1997</v>
      </c>
      <c r="C69" s="712">
        <v>14199.569749999997</v>
      </c>
      <c r="D69" s="712">
        <v>10622.725259999997</v>
      </c>
      <c r="E69" s="712"/>
      <c r="F69" s="712">
        <v>10089.684960000001</v>
      </c>
      <c r="G69" s="712">
        <v>9792</v>
      </c>
      <c r="H69" s="712">
        <v>297.6849600000005</v>
      </c>
      <c r="I69" s="713">
        <v>1.0304008333333334</v>
      </c>
      <c r="J69" s="714" t="s">
        <v>1</v>
      </c>
    </row>
    <row r="70" spans="1:10" ht="14.4" customHeight="1" x14ac:dyDescent="0.3">
      <c r="A70" s="710" t="s">
        <v>583</v>
      </c>
      <c r="B70" s="711" t="s">
        <v>1998</v>
      </c>
      <c r="C70" s="712">
        <v>961.87114000000122</v>
      </c>
      <c r="D70" s="712">
        <v>727.26134000000013</v>
      </c>
      <c r="E70" s="712"/>
      <c r="F70" s="712">
        <v>606.90668000000016</v>
      </c>
      <c r="G70" s="712">
        <v>875</v>
      </c>
      <c r="H70" s="712">
        <v>-268.09331999999984</v>
      </c>
      <c r="I70" s="713">
        <v>0.69360763428571448</v>
      </c>
      <c r="J70" s="714" t="s">
        <v>1</v>
      </c>
    </row>
    <row r="71" spans="1:10" ht="14.4" customHeight="1" x14ac:dyDescent="0.3">
      <c r="A71" s="710" t="s">
        <v>583</v>
      </c>
      <c r="B71" s="711" t="s">
        <v>1999</v>
      </c>
      <c r="C71" s="712">
        <v>0</v>
      </c>
      <c r="D71" s="712">
        <v>0</v>
      </c>
      <c r="E71" s="712"/>
      <c r="F71" s="712">
        <v>0</v>
      </c>
      <c r="G71" s="712">
        <v>2</v>
      </c>
      <c r="H71" s="712">
        <v>-2</v>
      </c>
      <c r="I71" s="713">
        <v>0</v>
      </c>
      <c r="J71" s="714" t="s">
        <v>1</v>
      </c>
    </row>
    <row r="72" spans="1:10" ht="14.4" customHeight="1" x14ac:dyDescent="0.3">
      <c r="A72" s="710" t="s">
        <v>583</v>
      </c>
      <c r="B72" s="711" t="s">
        <v>2001</v>
      </c>
      <c r="C72" s="712">
        <v>389.31493999999986</v>
      </c>
      <c r="D72" s="712">
        <v>427.42153999999999</v>
      </c>
      <c r="E72" s="712"/>
      <c r="F72" s="712">
        <v>323.94746000000004</v>
      </c>
      <c r="G72" s="712">
        <v>393</v>
      </c>
      <c r="H72" s="712">
        <v>-69.052539999999965</v>
      </c>
      <c r="I72" s="713">
        <v>0.82429379134860059</v>
      </c>
      <c r="J72" s="714" t="s">
        <v>1</v>
      </c>
    </row>
    <row r="73" spans="1:10" ht="14.4" customHeight="1" x14ac:dyDescent="0.3">
      <c r="A73" s="710" t="s">
        <v>583</v>
      </c>
      <c r="B73" s="711" t="s">
        <v>2002</v>
      </c>
      <c r="C73" s="712">
        <v>756.93482000000006</v>
      </c>
      <c r="D73" s="712">
        <v>780.52203999999972</v>
      </c>
      <c r="E73" s="712"/>
      <c r="F73" s="712">
        <v>834.33723999999984</v>
      </c>
      <c r="G73" s="712">
        <v>804</v>
      </c>
      <c r="H73" s="712">
        <v>30.337239999999838</v>
      </c>
      <c r="I73" s="713">
        <v>1.0377328855721391</v>
      </c>
      <c r="J73" s="714" t="s">
        <v>1</v>
      </c>
    </row>
    <row r="74" spans="1:10" ht="14.4" customHeight="1" x14ac:dyDescent="0.3">
      <c r="A74" s="710" t="s">
        <v>583</v>
      </c>
      <c r="B74" s="711" t="s">
        <v>2004</v>
      </c>
      <c r="C74" s="712">
        <v>322.87925999999993</v>
      </c>
      <c r="D74" s="712">
        <v>261.96645999999998</v>
      </c>
      <c r="E74" s="712"/>
      <c r="F74" s="712">
        <v>294.89961</v>
      </c>
      <c r="G74" s="712">
        <v>308</v>
      </c>
      <c r="H74" s="712">
        <v>-13.100390000000004</v>
      </c>
      <c r="I74" s="713">
        <v>0.95746626623376618</v>
      </c>
      <c r="J74" s="714" t="s">
        <v>1</v>
      </c>
    </row>
    <row r="75" spans="1:10" ht="14.4" customHeight="1" x14ac:dyDescent="0.3">
      <c r="A75" s="710" t="s">
        <v>583</v>
      </c>
      <c r="B75" s="711" t="s">
        <v>2005</v>
      </c>
      <c r="C75" s="712">
        <v>35.809410000000007</v>
      </c>
      <c r="D75" s="712">
        <v>16.88636</v>
      </c>
      <c r="E75" s="712"/>
      <c r="F75" s="712">
        <v>21.406980000000001</v>
      </c>
      <c r="G75" s="712">
        <v>25</v>
      </c>
      <c r="H75" s="712">
        <v>-3.5930199999999992</v>
      </c>
      <c r="I75" s="713">
        <v>0.85627920000000002</v>
      </c>
      <c r="J75" s="714" t="s">
        <v>1</v>
      </c>
    </row>
    <row r="76" spans="1:10" ht="14.4" customHeight="1" x14ac:dyDescent="0.3">
      <c r="A76" s="710" t="s">
        <v>583</v>
      </c>
      <c r="B76" s="711" t="s">
        <v>2006</v>
      </c>
      <c r="C76" s="712">
        <v>47.855149999999995</v>
      </c>
      <c r="D76" s="712">
        <v>41.471830000000004</v>
      </c>
      <c r="E76" s="712"/>
      <c r="F76" s="712">
        <v>64.847080000000005</v>
      </c>
      <c r="G76" s="712">
        <v>44</v>
      </c>
      <c r="H76" s="712">
        <v>20.847080000000005</v>
      </c>
      <c r="I76" s="713">
        <v>1.4737972727272728</v>
      </c>
      <c r="J76" s="714" t="s">
        <v>1</v>
      </c>
    </row>
    <row r="77" spans="1:10" ht="14.4" customHeight="1" x14ac:dyDescent="0.3">
      <c r="A77" s="710" t="s">
        <v>583</v>
      </c>
      <c r="B77" s="711" t="s">
        <v>2008</v>
      </c>
      <c r="C77" s="712">
        <v>431.96779999999995</v>
      </c>
      <c r="D77" s="712">
        <v>810.39094999999986</v>
      </c>
      <c r="E77" s="712"/>
      <c r="F77" s="712">
        <v>775.72118999999998</v>
      </c>
      <c r="G77" s="712">
        <v>712</v>
      </c>
      <c r="H77" s="712">
        <v>63.721189999999979</v>
      </c>
      <c r="I77" s="713">
        <v>1.0894960533707865</v>
      </c>
      <c r="J77" s="714" t="s">
        <v>1</v>
      </c>
    </row>
    <row r="78" spans="1:10" ht="14.4" customHeight="1" x14ac:dyDescent="0.3">
      <c r="A78" s="710" t="s">
        <v>583</v>
      </c>
      <c r="B78" s="711" t="s">
        <v>2009</v>
      </c>
      <c r="C78" s="712">
        <v>25.918200000000006</v>
      </c>
      <c r="D78" s="712">
        <v>0.67759999999999998</v>
      </c>
      <c r="E78" s="712"/>
      <c r="F78" s="712">
        <v>0</v>
      </c>
      <c r="G78" s="712">
        <v>1</v>
      </c>
      <c r="H78" s="712">
        <v>-1</v>
      </c>
      <c r="I78" s="713">
        <v>0</v>
      </c>
      <c r="J78" s="714" t="s">
        <v>1</v>
      </c>
    </row>
    <row r="79" spans="1:10" ht="14.4" customHeight="1" x14ac:dyDescent="0.3">
      <c r="A79" s="710" t="s">
        <v>583</v>
      </c>
      <c r="B79" s="711" t="s">
        <v>2010</v>
      </c>
      <c r="C79" s="712">
        <v>0</v>
      </c>
      <c r="D79" s="712">
        <v>7.2550400000000002</v>
      </c>
      <c r="E79" s="712"/>
      <c r="F79" s="712">
        <v>7.2550400000000002</v>
      </c>
      <c r="G79" s="712">
        <v>8</v>
      </c>
      <c r="H79" s="712">
        <v>-0.74495999999999984</v>
      </c>
      <c r="I79" s="713">
        <v>0.90688000000000002</v>
      </c>
      <c r="J79" s="714" t="s">
        <v>1</v>
      </c>
    </row>
    <row r="80" spans="1:10" ht="14.4" customHeight="1" x14ac:dyDescent="0.3">
      <c r="A80" s="710" t="s">
        <v>583</v>
      </c>
      <c r="B80" s="711" t="s">
        <v>585</v>
      </c>
      <c r="C80" s="712">
        <v>29383.731579999996</v>
      </c>
      <c r="D80" s="712">
        <v>21691.207609999998</v>
      </c>
      <c r="E80" s="712"/>
      <c r="F80" s="712">
        <v>21039.416550000005</v>
      </c>
      <c r="G80" s="712">
        <v>23755</v>
      </c>
      <c r="H80" s="712">
        <v>-2715.5834499999946</v>
      </c>
      <c r="I80" s="713">
        <v>0.88568371079772701</v>
      </c>
      <c r="J80" s="714" t="s">
        <v>572</v>
      </c>
    </row>
    <row r="81" spans="1:10" ht="14.4" customHeight="1" x14ac:dyDescent="0.3">
      <c r="A81" s="710" t="s">
        <v>555</v>
      </c>
      <c r="B81" s="711" t="s">
        <v>555</v>
      </c>
      <c r="C81" s="712" t="s">
        <v>555</v>
      </c>
      <c r="D81" s="712" t="s">
        <v>555</v>
      </c>
      <c r="E81" s="712"/>
      <c r="F81" s="712" t="s">
        <v>555</v>
      </c>
      <c r="G81" s="712" t="s">
        <v>555</v>
      </c>
      <c r="H81" s="712" t="s">
        <v>555</v>
      </c>
      <c r="I81" s="713" t="s">
        <v>555</v>
      </c>
      <c r="J81" s="714" t="s">
        <v>573</v>
      </c>
    </row>
    <row r="82" spans="1:10" ht="14.4" customHeight="1" x14ac:dyDescent="0.3">
      <c r="A82" s="710" t="s">
        <v>553</v>
      </c>
      <c r="B82" s="711" t="s">
        <v>567</v>
      </c>
      <c r="C82" s="712">
        <v>30401.730749999999</v>
      </c>
      <c r="D82" s="712">
        <v>22864.859859999997</v>
      </c>
      <c r="E82" s="712"/>
      <c r="F82" s="712">
        <v>22150.058210000003</v>
      </c>
      <c r="G82" s="712">
        <v>25176</v>
      </c>
      <c r="H82" s="712">
        <v>-3025.9417899999971</v>
      </c>
      <c r="I82" s="713">
        <v>0.87980847672386409</v>
      </c>
      <c r="J82" s="714" t="s">
        <v>568</v>
      </c>
    </row>
  </sheetData>
  <mergeCells count="3">
    <mergeCell ref="A1:I1"/>
    <mergeCell ref="F3:I3"/>
    <mergeCell ref="C4:D4"/>
  </mergeCells>
  <conditionalFormatting sqref="F23 F83:F65537">
    <cfRule type="cellIs" dxfId="46" priority="18" stopIfTrue="1" operator="greaterThan">
      <formula>1</formula>
    </cfRule>
  </conditionalFormatting>
  <conditionalFormatting sqref="H5:H22">
    <cfRule type="expression" dxfId="45" priority="14">
      <formula>$H5&gt;0</formula>
    </cfRule>
  </conditionalFormatting>
  <conditionalFormatting sqref="I5:I22">
    <cfRule type="expression" dxfId="44" priority="15">
      <formula>$I5&gt;1</formula>
    </cfRule>
  </conditionalFormatting>
  <conditionalFormatting sqref="B5:B22">
    <cfRule type="expression" dxfId="43" priority="11">
      <formula>OR($J5="NS",$J5="SumaNS",$J5="Účet")</formula>
    </cfRule>
  </conditionalFormatting>
  <conditionalFormatting sqref="F5:I22 B5:D22">
    <cfRule type="expression" dxfId="42" priority="17">
      <formula>AND($J5&lt;&gt;"",$J5&lt;&gt;"mezeraKL")</formula>
    </cfRule>
  </conditionalFormatting>
  <conditionalFormatting sqref="B5:D22 F5:I22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40" priority="13">
      <formula>OR($J5="SumaNS",$J5="NS")</formula>
    </cfRule>
  </conditionalFormatting>
  <conditionalFormatting sqref="A5:A22">
    <cfRule type="expression" dxfId="39" priority="9">
      <formula>AND($J5&lt;&gt;"mezeraKL",$J5&lt;&gt;"")</formula>
    </cfRule>
  </conditionalFormatting>
  <conditionalFormatting sqref="A5:A22">
    <cfRule type="expression" dxfId="38" priority="10">
      <formula>AND($J5&lt;&gt;"",$J5&lt;&gt;"mezeraKL")</formula>
    </cfRule>
  </conditionalFormatting>
  <conditionalFormatting sqref="H24:H82">
    <cfRule type="expression" dxfId="37" priority="6">
      <formula>$H24&gt;0</formula>
    </cfRule>
  </conditionalFormatting>
  <conditionalFormatting sqref="A24:A82">
    <cfRule type="expression" dxfId="36" priority="5">
      <formula>AND($J24&lt;&gt;"mezeraKL",$J24&lt;&gt;"")</formula>
    </cfRule>
  </conditionalFormatting>
  <conditionalFormatting sqref="I24:I82">
    <cfRule type="expression" dxfId="35" priority="7">
      <formula>$I24&gt;1</formula>
    </cfRule>
  </conditionalFormatting>
  <conditionalFormatting sqref="B24:B82">
    <cfRule type="expression" dxfId="34" priority="4">
      <formula>OR($J24="NS",$J24="SumaNS",$J24="Účet")</formula>
    </cfRule>
  </conditionalFormatting>
  <conditionalFormatting sqref="A24:D82 F24:I82">
    <cfRule type="expression" dxfId="33" priority="8">
      <formula>AND($J24&lt;&gt;"",$J24&lt;&gt;"mezeraKL")</formula>
    </cfRule>
  </conditionalFormatting>
  <conditionalFormatting sqref="B24:D82 F24:I82">
    <cfRule type="expression" dxfId="32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2 F24:I82">
    <cfRule type="expression" dxfId="31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5" t="s">
        <v>3099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</row>
    <row r="2" spans="1:11" ht="14.4" customHeight="1" thickBot="1" x14ac:dyDescent="0.35">
      <c r="A2" s="374" t="s">
        <v>323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61"/>
      <c r="D3" s="562"/>
      <c r="E3" s="562"/>
      <c r="F3" s="562"/>
      <c r="G3" s="562"/>
      <c r="H3" s="260" t="s">
        <v>159</v>
      </c>
      <c r="I3" s="203">
        <f>IF(J3&lt;&gt;0,K3/J3,0)</f>
        <v>62.928367824241221</v>
      </c>
      <c r="J3" s="203">
        <f>SUBTOTAL(9,J5:J1048576)</f>
        <v>350779</v>
      </c>
      <c r="K3" s="204">
        <f>SUBTOTAL(9,K5:K1048576)</f>
        <v>22073949.937019512</v>
      </c>
    </row>
    <row r="4" spans="1:11" s="330" customFormat="1" ht="14.4" customHeight="1" thickBot="1" x14ac:dyDescent="0.35">
      <c r="A4" s="822" t="s">
        <v>4</v>
      </c>
      <c r="B4" s="823" t="s">
        <v>5</v>
      </c>
      <c r="C4" s="823" t="s">
        <v>0</v>
      </c>
      <c r="D4" s="823" t="s">
        <v>6</v>
      </c>
      <c r="E4" s="823" t="s">
        <v>7</v>
      </c>
      <c r="F4" s="823" t="s">
        <v>1</v>
      </c>
      <c r="G4" s="823" t="s">
        <v>90</v>
      </c>
      <c r="H4" s="718" t="s">
        <v>11</v>
      </c>
      <c r="I4" s="719" t="s">
        <v>184</v>
      </c>
      <c r="J4" s="719" t="s">
        <v>13</v>
      </c>
      <c r="K4" s="720" t="s">
        <v>201</v>
      </c>
    </row>
    <row r="5" spans="1:11" ht="14.4" customHeight="1" x14ac:dyDescent="0.3">
      <c r="A5" s="805" t="s">
        <v>553</v>
      </c>
      <c r="B5" s="806" t="s">
        <v>554</v>
      </c>
      <c r="C5" s="809" t="s">
        <v>569</v>
      </c>
      <c r="D5" s="824" t="s">
        <v>570</v>
      </c>
      <c r="E5" s="809" t="s">
        <v>2011</v>
      </c>
      <c r="F5" s="824" t="s">
        <v>2012</v>
      </c>
      <c r="G5" s="809" t="s">
        <v>2013</v>
      </c>
      <c r="H5" s="809" t="s">
        <v>2014</v>
      </c>
      <c r="I5" s="225">
        <v>6.2399997711181641</v>
      </c>
      <c r="J5" s="225">
        <v>50</v>
      </c>
      <c r="K5" s="819">
        <v>312</v>
      </c>
    </row>
    <row r="6" spans="1:11" ht="14.4" customHeight="1" x14ac:dyDescent="0.3">
      <c r="A6" s="728" t="s">
        <v>553</v>
      </c>
      <c r="B6" s="729" t="s">
        <v>554</v>
      </c>
      <c r="C6" s="730" t="s">
        <v>569</v>
      </c>
      <c r="D6" s="731" t="s">
        <v>570</v>
      </c>
      <c r="E6" s="730" t="s">
        <v>2011</v>
      </c>
      <c r="F6" s="731" t="s">
        <v>2012</v>
      </c>
      <c r="G6" s="730" t="s">
        <v>2013</v>
      </c>
      <c r="H6" s="730" t="s">
        <v>2015</v>
      </c>
      <c r="I6" s="733">
        <v>6.244999885559082</v>
      </c>
      <c r="J6" s="733">
        <v>100</v>
      </c>
      <c r="K6" s="734">
        <v>624.5</v>
      </c>
    </row>
    <row r="7" spans="1:11" ht="14.4" customHeight="1" x14ac:dyDescent="0.3">
      <c r="A7" s="728" t="s">
        <v>553</v>
      </c>
      <c r="B7" s="729" t="s">
        <v>554</v>
      </c>
      <c r="C7" s="730" t="s">
        <v>569</v>
      </c>
      <c r="D7" s="731" t="s">
        <v>570</v>
      </c>
      <c r="E7" s="730" t="s">
        <v>2011</v>
      </c>
      <c r="F7" s="731" t="s">
        <v>2012</v>
      </c>
      <c r="G7" s="730" t="s">
        <v>2016</v>
      </c>
      <c r="H7" s="730" t="s">
        <v>2017</v>
      </c>
      <c r="I7" s="733">
        <v>1.2924999594688416</v>
      </c>
      <c r="J7" s="733">
        <v>2000</v>
      </c>
      <c r="K7" s="734">
        <v>2583</v>
      </c>
    </row>
    <row r="8" spans="1:11" ht="14.4" customHeight="1" x14ac:dyDescent="0.3">
      <c r="A8" s="728" t="s">
        <v>553</v>
      </c>
      <c r="B8" s="729" t="s">
        <v>554</v>
      </c>
      <c r="C8" s="730" t="s">
        <v>569</v>
      </c>
      <c r="D8" s="731" t="s">
        <v>570</v>
      </c>
      <c r="E8" s="730" t="s">
        <v>2011</v>
      </c>
      <c r="F8" s="731" t="s">
        <v>2012</v>
      </c>
      <c r="G8" s="730" t="s">
        <v>2018</v>
      </c>
      <c r="H8" s="730" t="s">
        <v>2019</v>
      </c>
      <c r="I8" s="733">
        <v>111.55000305175781</v>
      </c>
      <c r="J8" s="733">
        <v>1</v>
      </c>
      <c r="K8" s="734">
        <v>111.55000305175781</v>
      </c>
    </row>
    <row r="9" spans="1:11" ht="14.4" customHeight="1" x14ac:dyDescent="0.3">
      <c r="A9" s="728" t="s">
        <v>553</v>
      </c>
      <c r="B9" s="729" t="s">
        <v>554</v>
      </c>
      <c r="C9" s="730" t="s">
        <v>569</v>
      </c>
      <c r="D9" s="731" t="s">
        <v>570</v>
      </c>
      <c r="E9" s="730" t="s">
        <v>2011</v>
      </c>
      <c r="F9" s="731" t="s">
        <v>2012</v>
      </c>
      <c r="G9" s="730" t="s">
        <v>2020</v>
      </c>
      <c r="H9" s="730" t="s">
        <v>2021</v>
      </c>
      <c r="I9" s="733">
        <v>13.039999961853027</v>
      </c>
      <c r="J9" s="733">
        <v>10</v>
      </c>
      <c r="K9" s="734">
        <v>130.39999389648437</v>
      </c>
    </row>
    <row r="10" spans="1:11" ht="14.4" customHeight="1" x14ac:dyDescent="0.3">
      <c r="A10" s="728" t="s">
        <v>553</v>
      </c>
      <c r="B10" s="729" t="s">
        <v>554</v>
      </c>
      <c r="C10" s="730" t="s">
        <v>569</v>
      </c>
      <c r="D10" s="731" t="s">
        <v>570</v>
      </c>
      <c r="E10" s="730" t="s">
        <v>2011</v>
      </c>
      <c r="F10" s="731" t="s">
        <v>2012</v>
      </c>
      <c r="G10" s="730" t="s">
        <v>2022</v>
      </c>
      <c r="H10" s="730" t="s">
        <v>2023</v>
      </c>
      <c r="I10" s="733">
        <v>1.3799999952316284</v>
      </c>
      <c r="J10" s="733">
        <v>200</v>
      </c>
      <c r="K10" s="734">
        <v>276</v>
      </c>
    </row>
    <row r="11" spans="1:11" ht="14.4" customHeight="1" x14ac:dyDescent="0.3">
      <c r="A11" s="728" t="s">
        <v>553</v>
      </c>
      <c r="B11" s="729" t="s">
        <v>554</v>
      </c>
      <c r="C11" s="730" t="s">
        <v>569</v>
      </c>
      <c r="D11" s="731" t="s">
        <v>570</v>
      </c>
      <c r="E11" s="730" t="s">
        <v>2011</v>
      </c>
      <c r="F11" s="731" t="s">
        <v>2012</v>
      </c>
      <c r="G11" s="730" t="s">
        <v>2024</v>
      </c>
      <c r="H11" s="730" t="s">
        <v>2025</v>
      </c>
      <c r="I11" s="733">
        <v>1.5199999809265137</v>
      </c>
      <c r="J11" s="733">
        <v>200</v>
      </c>
      <c r="K11" s="734">
        <v>304</v>
      </c>
    </row>
    <row r="12" spans="1:11" ht="14.4" customHeight="1" x14ac:dyDescent="0.3">
      <c r="A12" s="728" t="s">
        <v>553</v>
      </c>
      <c r="B12" s="729" t="s">
        <v>554</v>
      </c>
      <c r="C12" s="730" t="s">
        <v>569</v>
      </c>
      <c r="D12" s="731" t="s">
        <v>570</v>
      </c>
      <c r="E12" s="730" t="s">
        <v>2011</v>
      </c>
      <c r="F12" s="731" t="s">
        <v>2012</v>
      </c>
      <c r="G12" s="730" t="s">
        <v>2026</v>
      </c>
      <c r="H12" s="730" t="s">
        <v>2027</v>
      </c>
      <c r="I12" s="733">
        <v>2.0649999380111694</v>
      </c>
      <c r="J12" s="733">
        <v>300</v>
      </c>
      <c r="K12" s="734">
        <v>619.5</v>
      </c>
    </row>
    <row r="13" spans="1:11" ht="14.4" customHeight="1" x14ac:dyDescent="0.3">
      <c r="A13" s="728" t="s">
        <v>553</v>
      </c>
      <c r="B13" s="729" t="s">
        <v>554</v>
      </c>
      <c r="C13" s="730" t="s">
        <v>569</v>
      </c>
      <c r="D13" s="731" t="s">
        <v>570</v>
      </c>
      <c r="E13" s="730" t="s">
        <v>2011</v>
      </c>
      <c r="F13" s="731" t="s">
        <v>2012</v>
      </c>
      <c r="G13" s="730" t="s">
        <v>2028</v>
      </c>
      <c r="H13" s="730" t="s">
        <v>2029</v>
      </c>
      <c r="I13" s="733">
        <v>3.3619998931884765</v>
      </c>
      <c r="J13" s="733">
        <v>550</v>
      </c>
      <c r="K13" s="734">
        <v>1849</v>
      </c>
    </row>
    <row r="14" spans="1:11" ht="14.4" customHeight="1" x14ac:dyDescent="0.3">
      <c r="A14" s="728" t="s">
        <v>553</v>
      </c>
      <c r="B14" s="729" t="s">
        <v>554</v>
      </c>
      <c r="C14" s="730" t="s">
        <v>569</v>
      </c>
      <c r="D14" s="731" t="s">
        <v>570</v>
      </c>
      <c r="E14" s="730" t="s">
        <v>2011</v>
      </c>
      <c r="F14" s="731" t="s">
        <v>2012</v>
      </c>
      <c r="G14" s="730" t="s">
        <v>2030</v>
      </c>
      <c r="H14" s="730" t="s">
        <v>2031</v>
      </c>
      <c r="I14" s="733">
        <v>7.5100002288818359</v>
      </c>
      <c r="J14" s="733">
        <v>72</v>
      </c>
      <c r="K14" s="734">
        <v>540.72001647949219</v>
      </c>
    </row>
    <row r="15" spans="1:11" ht="14.4" customHeight="1" x14ac:dyDescent="0.3">
      <c r="A15" s="728" t="s">
        <v>553</v>
      </c>
      <c r="B15" s="729" t="s">
        <v>554</v>
      </c>
      <c r="C15" s="730" t="s">
        <v>569</v>
      </c>
      <c r="D15" s="731" t="s">
        <v>570</v>
      </c>
      <c r="E15" s="730" t="s">
        <v>2011</v>
      </c>
      <c r="F15" s="731" t="s">
        <v>2012</v>
      </c>
      <c r="G15" s="730" t="s">
        <v>2032</v>
      </c>
      <c r="H15" s="730" t="s">
        <v>2033</v>
      </c>
      <c r="I15" s="733">
        <v>15.020000457763672</v>
      </c>
      <c r="J15" s="733">
        <v>1</v>
      </c>
      <c r="K15" s="734">
        <v>15.020000457763672</v>
      </c>
    </row>
    <row r="16" spans="1:11" ht="14.4" customHeight="1" x14ac:dyDescent="0.3">
      <c r="A16" s="728" t="s">
        <v>553</v>
      </c>
      <c r="B16" s="729" t="s">
        <v>554</v>
      </c>
      <c r="C16" s="730" t="s">
        <v>569</v>
      </c>
      <c r="D16" s="731" t="s">
        <v>570</v>
      </c>
      <c r="E16" s="730" t="s">
        <v>2011</v>
      </c>
      <c r="F16" s="731" t="s">
        <v>2012</v>
      </c>
      <c r="G16" s="730" t="s">
        <v>2034</v>
      </c>
      <c r="H16" s="730" t="s">
        <v>2035</v>
      </c>
      <c r="I16" s="733">
        <v>8.5799999237060547</v>
      </c>
      <c r="J16" s="733">
        <v>48</v>
      </c>
      <c r="K16" s="734">
        <v>411.83999633789062</v>
      </c>
    </row>
    <row r="17" spans="1:11" ht="14.4" customHeight="1" x14ac:dyDescent="0.3">
      <c r="A17" s="728" t="s">
        <v>553</v>
      </c>
      <c r="B17" s="729" t="s">
        <v>554</v>
      </c>
      <c r="C17" s="730" t="s">
        <v>569</v>
      </c>
      <c r="D17" s="731" t="s">
        <v>570</v>
      </c>
      <c r="E17" s="730" t="s">
        <v>2011</v>
      </c>
      <c r="F17" s="731" t="s">
        <v>2012</v>
      </c>
      <c r="G17" s="730" t="s">
        <v>2036</v>
      </c>
      <c r="H17" s="730" t="s">
        <v>2037</v>
      </c>
      <c r="I17" s="733">
        <v>10.520000457763672</v>
      </c>
      <c r="J17" s="733">
        <v>120</v>
      </c>
      <c r="K17" s="734">
        <v>1262.3999938964844</v>
      </c>
    </row>
    <row r="18" spans="1:11" ht="14.4" customHeight="1" x14ac:dyDescent="0.3">
      <c r="A18" s="728" t="s">
        <v>553</v>
      </c>
      <c r="B18" s="729" t="s">
        <v>554</v>
      </c>
      <c r="C18" s="730" t="s">
        <v>569</v>
      </c>
      <c r="D18" s="731" t="s">
        <v>570</v>
      </c>
      <c r="E18" s="730" t="s">
        <v>2011</v>
      </c>
      <c r="F18" s="731" t="s">
        <v>2012</v>
      </c>
      <c r="G18" s="730" t="s">
        <v>2038</v>
      </c>
      <c r="H18" s="730" t="s">
        <v>2039</v>
      </c>
      <c r="I18" s="733">
        <v>13.220000267028809</v>
      </c>
      <c r="J18" s="733">
        <v>15</v>
      </c>
      <c r="K18" s="734">
        <v>198.30000305175781</v>
      </c>
    </row>
    <row r="19" spans="1:11" ht="14.4" customHeight="1" x14ac:dyDescent="0.3">
      <c r="A19" s="728" t="s">
        <v>553</v>
      </c>
      <c r="B19" s="729" t="s">
        <v>554</v>
      </c>
      <c r="C19" s="730" t="s">
        <v>569</v>
      </c>
      <c r="D19" s="731" t="s">
        <v>570</v>
      </c>
      <c r="E19" s="730" t="s">
        <v>2011</v>
      </c>
      <c r="F19" s="731" t="s">
        <v>2012</v>
      </c>
      <c r="G19" s="730" t="s">
        <v>2040</v>
      </c>
      <c r="H19" s="730" t="s">
        <v>2041</v>
      </c>
      <c r="I19" s="733">
        <v>96.194999694824219</v>
      </c>
      <c r="J19" s="733">
        <v>3</v>
      </c>
      <c r="K19" s="734">
        <v>288.58000183105469</v>
      </c>
    </row>
    <row r="20" spans="1:11" ht="14.4" customHeight="1" x14ac:dyDescent="0.3">
      <c r="A20" s="728" t="s">
        <v>553</v>
      </c>
      <c r="B20" s="729" t="s">
        <v>554</v>
      </c>
      <c r="C20" s="730" t="s">
        <v>569</v>
      </c>
      <c r="D20" s="731" t="s">
        <v>570</v>
      </c>
      <c r="E20" s="730" t="s">
        <v>2011</v>
      </c>
      <c r="F20" s="731" t="s">
        <v>2012</v>
      </c>
      <c r="G20" s="730" t="s">
        <v>2042</v>
      </c>
      <c r="H20" s="730" t="s">
        <v>2043</v>
      </c>
      <c r="I20" s="733">
        <v>2.190000057220459</v>
      </c>
      <c r="J20" s="733">
        <v>100</v>
      </c>
      <c r="K20" s="734">
        <v>219</v>
      </c>
    </row>
    <row r="21" spans="1:11" ht="14.4" customHeight="1" x14ac:dyDescent="0.3">
      <c r="A21" s="728" t="s">
        <v>553</v>
      </c>
      <c r="B21" s="729" t="s">
        <v>554</v>
      </c>
      <c r="C21" s="730" t="s">
        <v>569</v>
      </c>
      <c r="D21" s="731" t="s">
        <v>570</v>
      </c>
      <c r="E21" s="730" t="s">
        <v>2011</v>
      </c>
      <c r="F21" s="731" t="s">
        <v>2012</v>
      </c>
      <c r="G21" s="730" t="s">
        <v>2044</v>
      </c>
      <c r="H21" s="730" t="s">
        <v>2045</v>
      </c>
      <c r="I21" s="733">
        <v>4.309999942779541</v>
      </c>
      <c r="J21" s="733">
        <v>100</v>
      </c>
      <c r="K21" s="734">
        <v>431</v>
      </c>
    </row>
    <row r="22" spans="1:11" ht="14.4" customHeight="1" x14ac:dyDescent="0.3">
      <c r="A22" s="728" t="s">
        <v>553</v>
      </c>
      <c r="B22" s="729" t="s">
        <v>554</v>
      </c>
      <c r="C22" s="730" t="s">
        <v>569</v>
      </c>
      <c r="D22" s="731" t="s">
        <v>570</v>
      </c>
      <c r="E22" s="730" t="s">
        <v>2011</v>
      </c>
      <c r="F22" s="731" t="s">
        <v>2012</v>
      </c>
      <c r="G22" s="730" t="s">
        <v>2046</v>
      </c>
      <c r="H22" s="730" t="s">
        <v>2047</v>
      </c>
      <c r="I22" s="733">
        <v>166.73500061035156</v>
      </c>
      <c r="J22" s="733">
        <v>2</v>
      </c>
      <c r="K22" s="734">
        <v>333.47000122070312</v>
      </c>
    </row>
    <row r="23" spans="1:11" ht="14.4" customHeight="1" x14ac:dyDescent="0.3">
      <c r="A23" s="728" t="s">
        <v>553</v>
      </c>
      <c r="B23" s="729" t="s">
        <v>554</v>
      </c>
      <c r="C23" s="730" t="s">
        <v>569</v>
      </c>
      <c r="D23" s="731" t="s">
        <v>570</v>
      </c>
      <c r="E23" s="730" t="s">
        <v>2011</v>
      </c>
      <c r="F23" s="731" t="s">
        <v>2012</v>
      </c>
      <c r="G23" s="730" t="s">
        <v>2048</v>
      </c>
      <c r="H23" s="730" t="s">
        <v>2049</v>
      </c>
      <c r="I23" s="733">
        <v>112.52999877929687</v>
      </c>
      <c r="J23" s="733">
        <v>4</v>
      </c>
      <c r="K23" s="734">
        <v>450.1199951171875</v>
      </c>
    </row>
    <row r="24" spans="1:11" ht="14.4" customHeight="1" x14ac:dyDescent="0.3">
      <c r="A24" s="728" t="s">
        <v>553</v>
      </c>
      <c r="B24" s="729" t="s">
        <v>554</v>
      </c>
      <c r="C24" s="730" t="s">
        <v>569</v>
      </c>
      <c r="D24" s="731" t="s">
        <v>570</v>
      </c>
      <c r="E24" s="730" t="s">
        <v>2011</v>
      </c>
      <c r="F24" s="731" t="s">
        <v>2012</v>
      </c>
      <c r="G24" s="730" t="s">
        <v>2050</v>
      </c>
      <c r="H24" s="730" t="s">
        <v>2051</v>
      </c>
      <c r="I24" s="733">
        <v>0.67000001668930054</v>
      </c>
      <c r="J24" s="733">
        <v>1800</v>
      </c>
      <c r="K24" s="734">
        <v>1206</v>
      </c>
    </row>
    <row r="25" spans="1:11" ht="14.4" customHeight="1" x14ac:dyDescent="0.3">
      <c r="A25" s="728" t="s">
        <v>553</v>
      </c>
      <c r="B25" s="729" t="s">
        <v>554</v>
      </c>
      <c r="C25" s="730" t="s">
        <v>569</v>
      </c>
      <c r="D25" s="731" t="s">
        <v>570</v>
      </c>
      <c r="E25" s="730" t="s">
        <v>2011</v>
      </c>
      <c r="F25" s="731" t="s">
        <v>2012</v>
      </c>
      <c r="G25" s="730" t="s">
        <v>2052</v>
      </c>
      <c r="H25" s="730" t="s">
        <v>2053</v>
      </c>
      <c r="I25" s="733">
        <v>27.877499580383301</v>
      </c>
      <c r="J25" s="733">
        <v>10</v>
      </c>
      <c r="K25" s="734">
        <v>278.76999664306641</v>
      </c>
    </row>
    <row r="26" spans="1:11" ht="14.4" customHeight="1" x14ac:dyDescent="0.3">
      <c r="A26" s="728" t="s">
        <v>553</v>
      </c>
      <c r="B26" s="729" t="s">
        <v>554</v>
      </c>
      <c r="C26" s="730" t="s">
        <v>569</v>
      </c>
      <c r="D26" s="731" t="s">
        <v>570</v>
      </c>
      <c r="E26" s="730" t="s">
        <v>2011</v>
      </c>
      <c r="F26" s="731" t="s">
        <v>2012</v>
      </c>
      <c r="G26" s="730" t="s">
        <v>2054</v>
      </c>
      <c r="H26" s="730" t="s">
        <v>2055</v>
      </c>
      <c r="I26" s="733">
        <v>28.729999542236328</v>
      </c>
      <c r="J26" s="733">
        <v>24</v>
      </c>
      <c r="K26" s="734">
        <v>689.52001953125</v>
      </c>
    </row>
    <row r="27" spans="1:11" ht="14.4" customHeight="1" x14ac:dyDescent="0.3">
      <c r="A27" s="728" t="s">
        <v>553</v>
      </c>
      <c r="B27" s="729" t="s">
        <v>554</v>
      </c>
      <c r="C27" s="730" t="s">
        <v>569</v>
      </c>
      <c r="D27" s="731" t="s">
        <v>570</v>
      </c>
      <c r="E27" s="730" t="s">
        <v>2056</v>
      </c>
      <c r="F27" s="731" t="s">
        <v>2057</v>
      </c>
      <c r="G27" s="730" t="s">
        <v>2058</v>
      </c>
      <c r="H27" s="730" t="s">
        <v>2059</v>
      </c>
      <c r="I27" s="733">
        <v>9.9999997764825821E-3</v>
      </c>
      <c r="J27" s="733">
        <v>100</v>
      </c>
      <c r="K27" s="734">
        <v>1</v>
      </c>
    </row>
    <row r="28" spans="1:11" ht="14.4" customHeight="1" x14ac:dyDescent="0.3">
      <c r="A28" s="728" t="s">
        <v>553</v>
      </c>
      <c r="B28" s="729" t="s">
        <v>554</v>
      </c>
      <c r="C28" s="730" t="s">
        <v>569</v>
      </c>
      <c r="D28" s="731" t="s">
        <v>570</v>
      </c>
      <c r="E28" s="730" t="s">
        <v>2056</v>
      </c>
      <c r="F28" s="731" t="s">
        <v>2057</v>
      </c>
      <c r="G28" s="730" t="s">
        <v>2060</v>
      </c>
      <c r="H28" s="730" t="s">
        <v>2061</v>
      </c>
      <c r="I28" s="733">
        <v>3.440000057220459</v>
      </c>
      <c r="J28" s="733">
        <v>80</v>
      </c>
      <c r="K28" s="734">
        <v>275.19999694824219</v>
      </c>
    </row>
    <row r="29" spans="1:11" ht="14.4" customHeight="1" x14ac:dyDescent="0.3">
      <c r="A29" s="728" t="s">
        <v>553</v>
      </c>
      <c r="B29" s="729" t="s">
        <v>554</v>
      </c>
      <c r="C29" s="730" t="s">
        <v>569</v>
      </c>
      <c r="D29" s="731" t="s">
        <v>570</v>
      </c>
      <c r="E29" s="730" t="s">
        <v>2056</v>
      </c>
      <c r="F29" s="731" t="s">
        <v>2057</v>
      </c>
      <c r="G29" s="730" t="s">
        <v>2062</v>
      </c>
      <c r="H29" s="730" t="s">
        <v>2063</v>
      </c>
      <c r="I29" s="733">
        <v>17.979999542236328</v>
      </c>
      <c r="J29" s="733">
        <v>50</v>
      </c>
      <c r="K29" s="734">
        <v>899</v>
      </c>
    </row>
    <row r="30" spans="1:11" ht="14.4" customHeight="1" x14ac:dyDescent="0.3">
      <c r="A30" s="728" t="s">
        <v>553</v>
      </c>
      <c r="B30" s="729" t="s">
        <v>554</v>
      </c>
      <c r="C30" s="730" t="s">
        <v>569</v>
      </c>
      <c r="D30" s="731" t="s">
        <v>570</v>
      </c>
      <c r="E30" s="730" t="s">
        <v>2056</v>
      </c>
      <c r="F30" s="731" t="s">
        <v>2057</v>
      </c>
      <c r="G30" s="730" t="s">
        <v>2064</v>
      </c>
      <c r="H30" s="730" t="s">
        <v>2065</v>
      </c>
      <c r="I30" s="733">
        <v>17.979999542236328</v>
      </c>
      <c r="J30" s="733">
        <v>50</v>
      </c>
      <c r="K30" s="734">
        <v>899</v>
      </c>
    </row>
    <row r="31" spans="1:11" ht="14.4" customHeight="1" x14ac:dyDescent="0.3">
      <c r="A31" s="728" t="s">
        <v>553</v>
      </c>
      <c r="B31" s="729" t="s">
        <v>554</v>
      </c>
      <c r="C31" s="730" t="s">
        <v>569</v>
      </c>
      <c r="D31" s="731" t="s">
        <v>570</v>
      </c>
      <c r="E31" s="730" t="s">
        <v>2056</v>
      </c>
      <c r="F31" s="731" t="s">
        <v>2057</v>
      </c>
      <c r="G31" s="730" t="s">
        <v>2066</v>
      </c>
      <c r="H31" s="730" t="s">
        <v>2067</v>
      </c>
      <c r="I31" s="733">
        <v>13.199999809265137</v>
      </c>
      <c r="J31" s="733">
        <v>130</v>
      </c>
      <c r="K31" s="734">
        <v>1716</v>
      </c>
    </row>
    <row r="32" spans="1:11" ht="14.4" customHeight="1" x14ac:dyDescent="0.3">
      <c r="A32" s="728" t="s">
        <v>553</v>
      </c>
      <c r="B32" s="729" t="s">
        <v>554</v>
      </c>
      <c r="C32" s="730" t="s">
        <v>569</v>
      </c>
      <c r="D32" s="731" t="s">
        <v>570</v>
      </c>
      <c r="E32" s="730" t="s">
        <v>2056</v>
      </c>
      <c r="F32" s="731" t="s">
        <v>2057</v>
      </c>
      <c r="G32" s="730" t="s">
        <v>2068</v>
      </c>
      <c r="H32" s="730" t="s">
        <v>2069</v>
      </c>
      <c r="I32" s="733">
        <v>9.6800003051757812</v>
      </c>
      <c r="J32" s="733">
        <v>100</v>
      </c>
      <c r="K32" s="734">
        <v>968</v>
      </c>
    </row>
    <row r="33" spans="1:11" ht="14.4" customHeight="1" x14ac:dyDescent="0.3">
      <c r="A33" s="728" t="s">
        <v>553</v>
      </c>
      <c r="B33" s="729" t="s">
        <v>554</v>
      </c>
      <c r="C33" s="730" t="s">
        <v>569</v>
      </c>
      <c r="D33" s="731" t="s">
        <v>570</v>
      </c>
      <c r="E33" s="730" t="s">
        <v>2056</v>
      </c>
      <c r="F33" s="731" t="s">
        <v>2057</v>
      </c>
      <c r="G33" s="730" t="s">
        <v>2070</v>
      </c>
      <c r="H33" s="730" t="s">
        <v>2071</v>
      </c>
      <c r="I33" s="733">
        <v>11.739999771118164</v>
      </c>
      <c r="J33" s="733">
        <v>50</v>
      </c>
      <c r="K33" s="734">
        <v>587.00000762939453</v>
      </c>
    </row>
    <row r="34" spans="1:11" ht="14.4" customHeight="1" x14ac:dyDescent="0.3">
      <c r="A34" s="728" t="s">
        <v>553</v>
      </c>
      <c r="B34" s="729" t="s">
        <v>554</v>
      </c>
      <c r="C34" s="730" t="s">
        <v>569</v>
      </c>
      <c r="D34" s="731" t="s">
        <v>570</v>
      </c>
      <c r="E34" s="730" t="s">
        <v>2056</v>
      </c>
      <c r="F34" s="731" t="s">
        <v>2057</v>
      </c>
      <c r="G34" s="730" t="s">
        <v>2072</v>
      </c>
      <c r="H34" s="730" t="s">
        <v>2073</v>
      </c>
      <c r="I34" s="733">
        <v>2.2899999618530273</v>
      </c>
      <c r="J34" s="733">
        <v>100</v>
      </c>
      <c r="K34" s="734">
        <v>229</v>
      </c>
    </row>
    <row r="35" spans="1:11" ht="14.4" customHeight="1" x14ac:dyDescent="0.3">
      <c r="A35" s="728" t="s">
        <v>553</v>
      </c>
      <c r="B35" s="729" t="s">
        <v>554</v>
      </c>
      <c r="C35" s="730" t="s">
        <v>569</v>
      </c>
      <c r="D35" s="731" t="s">
        <v>570</v>
      </c>
      <c r="E35" s="730" t="s">
        <v>2056</v>
      </c>
      <c r="F35" s="731" t="s">
        <v>2057</v>
      </c>
      <c r="G35" s="730" t="s">
        <v>2074</v>
      </c>
      <c r="H35" s="730" t="s">
        <v>2075</v>
      </c>
      <c r="I35" s="733">
        <v>110.12000274658203</v>
      </c>
      <c r="J35" s="733">
        <v>2</v>
      </c>
      <c r="K35" s="734">
        <v>220.24000549316406</v>
      </c>
    </row>
    <row r="36" spans="1:11" ht="14.4" customHeight="1" x14ac:dyDescent="0.3">
      <c r="A36" s="728" t="s">
        <v>553</v>
      </c>
      <c r="B36" s="729" t="s">
        <v>554</v>
      </c>
      <c r="C36" s="730" t="s">
        <v>569</v>
      </c>
      <c r="D36" s="731" t="s">
        <v>570</v>
      </c>
      <c r="E36" s="730" t="s">
        <v>2056</v>
      </c>
      <c r="F36" s="731" t="s">
        <v>2057</v>
      </c>
      <c r="G36" s="730" t="s">
        <v>2076</v>
      </c>
      <c r="H36" s="730" t="s">
        <v>2077</v>
      </c>
      <c r="I36" s="733">
        <v>62.779998779296875</v>
      </c>
      <c r="J36" s="733">
        <v>0</v>
      </c>
      <c r="K36" s="734">
        <v>0</v>
      </c>
    </row>
    <row r="37" spans="1:11" ht="14.4" customHeight="1" x14ac:dyDescent="0.3">
      <c r="A37" s="728" t="s">
        <v>553</v>
      </c>
      <c r="B37" s="729" t="s">
        <v>554</v>
      </c>
      <c r="C37" s="730" t="s">
        <v>569</v>
      </c>
      <c r="D37" s="731" t="s">
        <v>570</v>
      </c>
      <c r="E37" s="730" t="s">
        <v>2056</v>
      </c>
      <c r="F37" s="731" t="s">
        <v>2057</v>
      </c>
      <c r="G37" s="730" t="s">
        <v>2078</v>
      </c>
      <c r="H37" s="730" t="s">
        <v>2079</v>
      </c>
      <c r="I37" s="733">
        <v>15.359999656677246</v>
      </c>
      <c r="J37" s="733">
        <v>2</v>
      </c>
      <c r="K37" s="734">
        <v>30.719999313354492</v>
      </c>
    </row>
    <row r="38" spans="1:11" ht="14.4" customHeight="1" x14ac:dyDescent="0.3">
      <c r="A38" s="728" t="s">
        <v>553</v>
      </c>
      <c r="B38" s="729" t="s">
        <v>554</v>
      </c>
      <c r="C38" s="730" t="s">
        <v>569</v>
      </c>
      <c r="D38" s="731" t="s">
        <v>570</v>
      </c>
      <c r="E38" s="730" t="s">
        <v>2056</v>
      </c>
      <c r="F38" s="731" t="s">
        <v>2057</v>
      </c>
      <c r="G38" s="730" t="s">
        <v>2080</v>
      </c>
      <c r="H38" s="730" t="s">
        <v>2081</v>
      </c>
      <c r="I38" s="733">
        <v>9.1999998092651367</v>
      </c>
      <c r="J38" s="733">
        <v>100</v>
      </c>
      <c r="K38" s="734">
        <v>920</v>
      </c>
    </row>
    <row r="39" spans="1:11" ht="14.4" customHeight="1" x14ac:dyDescent="0.3">
      <c r="A39" s="728" t="s">
        <v>553</v>
      </c>
      <c r="B39" s="729" t="s">
        <v>554</v>
      </c>
      <c r="C39" s="730" t="s">
        <v>569</v>
      </c>
      <c r="D39" s="731" t="s">
        <v>570</v>
      </c>
      <c r="E39" s="730" t="s">
        <v>2056</v>
      </c>
      <c r="F39" s="731" t="s">
        <v>2057</v>
      </c>
      <c r="G39" s="730" t="s">
        <v>2082</v>
      </c>
      <c r="H39" s="730" t="s">
        <v>2083</v>
      </c>
      <c r="I39" s="733">
        <v>172.5</v>
      </c>
      <c r="J39" s="733">
        <v>1</v>
      </c>
      <c r="K39" s="734">
        <v>172.5</v>
      </c>
    </row>
    <row r="40" spans="1:11" ht="14.4" customHeight="1" x14ac:dyDescent="0.3">
      <c r="A40" s="728" t="s">
        <v>553</v>
      </c>
      <c r="B40" s="729" t="s">
        <v>554</v>
      </c>
      <c r="C40" s="730" t="s">
        <v>569</v>
      </c>
      <c r="D40" s="731" t="s">
        <v>570</v>
      </c>
      <c r="E40" s="730" t="s">
        <v>2056</v>
      </c>
      <c r="F40" s="731" t="s">
        <v>2057</v>
      </c>
      <c r="G40" s="730" t="s">
        <v>2084</v>
      </c>
      <c r="H40" s="730" t="s">
        <v>2085</v>
      </c>
      <c r="I40" s="733">
        <v>6.1700000762939453</v>
      </c>
      <c r="J40" s="733">
        <v>120</v>
      </c>
      <c r="K40" s="734">
        <v>740.40001678466797</v>
      </c>
    </row>
    <row r="41" spans="1:11" ht="14.4" customHeight="1" x14ac:dyDescent="0.3">
      <c r="A41" s="728" t="s">
        <v>553</v>
      </c>
      <c r="B41" s="729" t="s">
        <v>554</v>
      </c>
      <c r="C41" s="730" t="s">
        <v>569</v>
      </c>
      <c r="D41" s="731" t="s">
        <v>570</v>
      </c>
      <c r="E41" s="730" t="s">
        <v>2056</v>
      </c>
      <c r="F41" s="731" t="s">
        <v>2057</v>
      </c>
      <c r="G41" s="730" t="s">
        <v>2086</v>
      </c>
      <c r="H41" s="730" t="s">
        <v>2087</v>
      </c>
      <c r="I41" s="733">
        <v>1.0900000333786011</v>
      </c>
      <c r="J41" s="733">
        <v>700</v>
      </c>
      <c r="K41" s="734">
        <v>763</v>
      </c>
    </row>
    <row r="42" spans="1:11" ht="14.4" customHeight="1" x14ac:dyDescent="0.3">
      <c r="A42" s="728" t="s">
        <v>553</v>
      </c>
      <c r="B42" s="729" t="s">
        <v>554</v>
      </c>
      <c r="C42" s="730" t="s">
        <v>569</v>
      </c>
      <c r="D42" s="731" t="s">
        <v>570</v>
      </c>
      <c r="E42" s="730" t="s">
        <v>2056</v>
      </c>
      <c r="F42" s="731" t="s">
        <v>2057</v>
      </c>
      <c r="G42" s="730" t="s">
        <v>2088</v>
      </c>
      <c r="H42" s="730" t="s">
        <v>2089</v>
      </c>
      <c r="I42" s="733">
        <v>0.47999998927116394</v>
      </c>
      <c r="J42" s="733">
        <v>1400</v>
      </c>
      <c r="K42" s="734">
        <v>672</v>
      </c>
    </row>
    <row r="43" spans="1:11" ht="14.4" customHeight="1" x14ac:dyDescent="0.3">
      <c r="A43" s="728" t="s">
        <v>553</v>
      </c>
      <c r="B43" s="729" t="s">
        <v>554</v>
      </c>
      <c r="C43" s="730" t="s">
        <v>569</v>
      </c>
      <c r="D43" s="731" t="s">
        <v>570</v>
      </c>
      <c r="E43" s="730" t="s">
        <v>2056</v>
      </c>
      <c r="F43" s="731" t="s">
        <v>2057</v>
      </c>
      <c r="G43" s="730" t="s">
        <v>2090</v>
      </c>
      <c r="H43" s="730" t="s">
        <v>2091</v>
      </c>
      <c r="I43" s="733">
        <v>1.6699999570846558</v>
      </c>
      <c r="J43" s="733">
        <v>300</v>
      </c>
      <c r="K43" s="734">
        <v>501</v>
      </c>
    </row>
    <row r="44" spans="1:11" ht="14.4" customHeight="1" x14ac:dyDescent="0.3">
      <c r="A44" s="728" t="s">
        <v>553</v>
      </c>
      <c r="B44" s="729" t="s">
        <v>554</v>
      </c>
      <c r="C44" s="730" t="s">
        <v>569</v>
      </c>
      <c r="D44" s="731" t="s">
        <v>570</v>
      </c>
      <c r="E44" s="730" t="s">
        <v>2056</v>
      </c>
      <c r="F44" s="731" t="s">
        <v>2057</v>
      </c>
      <c r="G44" s="730" t="s">
        <v>2092</v>
      </c>
      <c r="H44" s="730" t="s">
        <v>2093</v>
      </c>
      <c r="I44" s="733">
        <v>0.67000001668930054</v>
      </c>
      <c r="J44" s="733">
        <v>600</v>
      </c>
      <c r="K44" s="734">
        <v>402</v>
      </c>
    </row>
    <row r="45" spans="1:11" ht="14.4" customHeight="1" x14ac:dyDescent="0.3">
      <c r="A45" s="728" t="s">
        <v>553</v>
      </c>
      <c r="B45" s="729" t="s">
        <v>554</v>
      </c>
      <c r="C45" s="730" t="s">
        <v>569</v>
      </c>
      <c r="D45" s="731" t="s">
        <v>570</v>
      </c>
      <c r="E45" s="730" t="s">
        <v>2056</v>
      </c>
      <c r="F45" s="731" t="s">
        <v>2057</v>
      </c>
      <c r="G45" s="730" t="s">
        <v>2094</v>
      </c>
      <c r="H45" s="730" t="s">
        <v>2095</v>
      </c>
      <c r="I45" s="733">
        <v>2.1800000667572021</v>
      </c>
      <c r="J45" s="733">
        <v>550</v>
      </c>
      <c r="K45" s="734">
        <v>1199</v>
      </c>
    </row>
    <row r="46" spans="1:11" ht="14.4" customHeight="1" x14ac:dyDescent="0.3">
      <c r="A46" s="728" t="s">
        <v>553</v>
      </c>
      <c r="B46" s="729" t="s">
        <v>554</v>
      </c>
      <c r="C46" s="730" t="s">
        <v>569</v>
      </c>
      <c r="D46" s="731" t="s">
        <v>570</v>
      </c>
      <c r="E46" s="730" t="s">
        <v>2056</v>
      </c>
      <c r="F46" s="731" t="s">
        <v>2057</v>
      </c>
      <c r="G46" s="730" t="s">
        <v>2096</v>
      </c>
      <c r="H46" s="730" t="s">
        <v>2097</v>
      </c>
      <c r="I46" s="733">
        <v>127.05000305175781</v>
      </c>
      <c r="J46" s="733">
        <v>1</v>
      </c>
      <c r="K46" s="734">
        <v>127.05000305175781</v>
      </c>
    </row>
    <row r="47" spans="1:11" ht="14.4" customHeight="1" x14ac:dyDescent="0.3">
      <c r="A47" s="728" t="s">
        <v>553</v>
      </c>
      <c r="B47" s="729" t="s">
        <v>554</v>
      </c>
      <c r="C47" s="730" t="s">
        <v>569</v>
      </c>
      <c r="D47" s="731" t="s">
        <v>570</v>
      </c>
      <c r="E47" s="730" t="s">
        <v>2056</v>
      </c>
      <c r="F47" s="731" t="s">
        <v>2057</v>
      </c>
      <c r="G47" s="730" t="s">
        <v>2098</v>
      </c>
      <c r="H47" s="730" t="s">
        <v>2099</v>
      </c>
      <c r="I47" s="733">
        <v>1.2699999809265137</v>
      </c>
      <c r="J47" s="733">
        <v>150</v>
      </c>
      <c r="K47" s="734">
        <v>190.5</v>
      </c>
    </row>
    <row r="48" spans="1:11" ht="14.4" customHeight="1" x14ac:dyDescent="0.3">
      <c r="A48" s="728" t="s">
        <v>553</v>
      </c>
      <c r="B48" s="729" t="s">
        <v>554</v>
      </c>
      <c r="C48" s="730" t="s">
        <v>569</v>
      </c>
      <c r="D48" s="731" t="s">
        <v>570</v>
      </c>
      <c r="E48" s="730" t="s">
        <v>2056</v>
      </c>
      <c r="F48" s="731" t="s">
        <v>2057</v>
      </c>
      <c r="G48" s="730" t="s">
        <v>2100</v>
      </c>
      <c r="H48" s="730" t="s">
        <v>2101</v>
      </c>
      <c r="I48" s="733">
        <v>0.4699999988079071</v>
      </c>
      <c r="J48" s="733">
        <v>500</v>
      </c>
      <c r="K48" s="734">
        <v>235</v>
      </c>
    </row>
    <row r="49" spans="1:11" ht="14.4" customHeight="1" x14ac:dyDescent="0.3">
      <c r="A49" s="728" t="s">
        <v>553</v>
      </c>
      <c r="B49" s="729" t="s">
        <v>554</v>
      </c>
      <c r="C49" s="730" t="s">
        <v>569</v>
      </c>
      <c r="D49" s="731" t="s">
        <v>570</v>
      </c>
      <c r="E49" s="730" t="s">
        <v>2056</v>
      </c>
      <c r="F49" s="731" t="s">
        <v>2057</v>
      </c>
      <c r="G49" s="730" t="s">
        <v>2102</v>
      </c>
      <c r="H49" s="730" t="s">
        <v>2103</v>
      </c>
      <c r="I49" s="733">
        <v>21.239999771118164</v>
      </c>
      <c r="J49" s="733">
        <v>10</v>
      </c>
      <c r="K49" s="734">
        <v>212.39999389648437</v>
      </c>
    </row>
    <row r="50" spans="1:11" ht="14.4" customHeight="1" x14ac:dyDescent="0.3">
      <c r="A50" s="728" t="s">
        <v>553</v>
      </c>
      <c r="B50" s="729" t="s">
        <v>554</v>
      </c>
      <c r="C50" s="730" t="s">
        <v>569</v>
      </c>
      <c r="D50" s="731" t="s">
        <v>570</v>
      </c>
      <c r="E50" s="730" t="s">
        <v>2056</v>
      </c>
      <c r="F50" s="731" t="s">
        <v>2057</v>
      </c>
      <c r="G50" s="730" t="s">
        <v>2104</v>
      </c>
      <c r="H50" s="730" t="s">
        <v>2105</v>
      </c>
      <c r="I50" s="733">
        <v>1.9850000143051147</v>
      </c>
      <c r="J50" s="733">
        <v>100</v>
      </c>
      <c r="K50" s="734">
        <v>198.5</v>
      </c>
    </row>
    <row r="51" spans="1:11" ht="14.4" customHeight="1" x14ac:dyDescent="0.3">
      <c r="A51" s="728" t="s">
        <v>553</v>
      </c>
      <c r="B51" s="729" t="s">
        <v>554</v>
      </c>
      <c r="C51" s="730" t="s">
        <v>569</v>
      </c>
      <c r="D51" s="731" t="s">
        <v>570</v>
      </c>
      <c r="E51" s="730" t="s">
        <v>2056</v>
      </c>
      <c r="F51" s="731" t="s">
        <v>2057</v>
      </c>
      <c r="G51" s="730" t="s">
        <v>2106</v>
      </c>
      <c r="H51" s="730" t="s">
        <v>2107</v>
      </c>
      <c r="I51" s="733">
        <v>2.0499999523162842</v>
      </c>
      <c r="J51" s="733">
        <v>50</v>
      </c>
      <c r="K51" s="734">
        <v>102.5</v>
      </c>
    </row>
    <row r="52" spans="1:11" ht="14.4" customHeight="1" x14ac:dyDescent="0.3">
      <c r="A52" s="728" t="s">
        <v>553</v>
      </c>
      <c r="B52" s="729" t="s">
        <v>554</v>
      </c>
      <c r="C52" s="730" t="s">
        <v>569</v>
      </c>
      <c r="D52" s="731" t="s">
        <v>570</v>
      </c>
      <c r="E52" s="730" t="s">
        <v>2056</v>
      </c>
      <c r="F52" s="731" t="s">
        <v>2057</v>
      </c>
      <c r="G52" s="730" t="s">
        <v>2108</v>
      </c>
      <c r="H52" s="730" t="s">
        <v>2109</v>
      </c>
      <c r="I52" s="733">
        <v>1.9199999570846558</v>
      </c>
      <c r="J52" s="733">
        <v>50</v>
      </c>
      <c r="K52" s="734">
        <v>96</v>
      </c>
    </row>
    <row r="53" spans="1:11" ht="14.4" customHeight="1" x14ac:dyDescent="0.3">
      <c r="A53" s="728" t="s">
        <v>553</v>
      </c>
      <c r="B53" s="729" t="s">
        <v>554</v>
      </c>
      <c r="C53" s="730" t="s">
        <v>569</v>
      </c>
      <c r="D53" s="731" t="s">
        <v>570</v>
      </c>
      <c r="E53" s="730" t="s">
        <v>2056</v>
      </c>
      <c r="F53" s="731" t="s">
        <v>2057</v>
      </c>
      <c r="G53" s="730" t="s">
        <v>2110</v>
      </c>
      <c r="H53" s="730" t="s">
        <v>2111</v>
      </c>
      <c r="I53" s="733">
        <v>2.7000000476837158</v>
      </c>
      <c r="J53" s="733">
        <v>150</v>
      </c>
      <c r="K53" s="734">
        <v>405</v>
      </c>
    </row>
    <row r="54" spans="1:11" ht="14.4" customHeight="1" x14ac:dyDescent="0.3">
      <c r="A54" s="728" t="s">
        <v>553</v>
      </c>
      <c r="B54" s="729" t="s">
        <v>554</v>
      </c>
      <c r="C54" s="730" t="s">
        <v>569</v>
      </c>
      <c r="D54" s="731" t="s">
        <v>570</v>
      </c>
      <c r="E54" s="730" t="s">
        <v>2056</v>
      </c>
      <c r="F54" s="731" t="s">
        <v>2057</v>
      </c>
      <c r="G54" s="730" t="s">
        <v>2112</v>
      </c>
      <c r="H54" s="730" t="s">
        <v>2113</v>
      </c>
      <c r="I54" s="733">
        <v>2.1700000762939453</v>
      </c>
      <c r="J54" s="733">
        <v>100</v>
      </c>
      <c r="K54" s="734">
        <v>217</v>
      </c>
    </row>
    <row r="55" spans="1:11" ht="14.4" customHeight="1" x14ac:dyDescent="0.3">
      <c r="A55" s="728" t="s">
        <v>553</v>
      </c>
      <c r="B55" s="729" t="s">
        <v>554</v>
      </c>
      <c r="C55" s="730" t="s">
        <v>569</v>
      </c>
      <c r="D55" s="731" t="s">
        <v>570</v>
      </c>
      <c r="E55" s="730" t="s">
        <v>2056</v>
      </c>
      <c r="F55" s="731" t="s">
        <v>2057</v>
      </c>
      <c r="G55" s="730" t="s">
        <v>2114</v>
      </c>
      <c r="H55" s="730" t="s">
        <v>2115</v>
      </c>
      <c r="I55" s="733">
        <v>5</v>
      </c>
      <c r="J55" s="733">
        <v>100</v>
      </c>
      <c r="K55" s="734">
        <v>500</v>
      </c>
    </row>
    <row r="56" spans="1:11" ht="14.4" customHeight="1" x14ac:dyDescent="0.3">
      <c r="A56" s="728" t="s">
        <v>553</v>
      </c>
      <c r="B56" s="729" t="s">
        <v>554</v>
      </c>
      <c r="C56" s="730" t="s">
        <v>569</v>
      </c>
      <c r="D56" s="731" t="s">
        <v>570</v>
      </c>
      <c r="E56" s="730" t="s">
        <v>2056</v>
      </c>
      <c r="F56" s="731" t="s">
        <v>2057</v>
      </c>
      <c r="G56" s="730" t="s">
        <v>2116</v>
      </c>
      <c r="H56" s="730" t="s">
        <v>2117</v>
      </c>
      <c r="I56" s="733">
        <v>2.5199999809265137</v>
      </c>
      <c r="J56" s="733">
        <v>50</v>
      </c>
      <c r="K56" s="734">
        <v>126</v>
      </c>
    </row>
    <row r="57" spans="1:11" ht="14.4" customHeight="1" x14ac:dyDescent="0.3">
      <c r="A57" s="728" t="s">
        <v>553</v>
      </c>
      <c r="B57" s="729" t="s">
        <v>554</v>
      </c>
      <c r="C57" s="730" t="s">
        <v>569</v>
      </c>
      <c r="D57" s="731" t="s">
        <v>570</v>
      </c>
      <c r="E57" s="730" t="s">
        <v>2056</v>
      </c>
      <c r="F57" s="731" t="s">
        <v>2057</v>
      </c>
      <c r="G57" s="730" t="s">
        <v>2118</v>
      </c>
      <c r="H57" s="730" t="s">
        <v>2119</v>
      </c>
      <c r="I57" s="733">
        <v>21.229999542236328</v>
      </c>
      <c r="J57" s="733">
        <v>10</v>
      </c>
      <c r="K57" s="734">
        <v>212.30000305175781</v>
      </c>
    </row>
    <row r="58" spans="1:11" ht="14.4" customHeight="1" x14ac:dyDescent="0.3">
      <c r="A58" s="728" t="s">
        <v>553</v>
      </c>
      <c r="B58" s="729" t="s">
        <v>554</v>
      </c>
      <c r="C58" s="730" t="s">
        <v>569</v>
      </c>
      <c r="D58" s="731" t="s">
        <v>570</v>
      </c>
      <c r="E58" s="730" t="s">
        <v>2056</v>
      </c>
      <c r="F58" s="731" t="s">
        <v>2057</v>
      </c>
      <c r="G58" s="730" t="s">
        <v>2118</v>
      </c>
      <c r="H58" s="730" t="s">
        <v>2120</v>
      </c>
      <c r="I58" s="733">
        <v>21.239999771118164</v>
      </c>
      <c r="J58" s="733">
        <v>15</v>
      </c>
      <c r="K58" s="734">
        <v>318.60000610351562</v>
      </c>
    </row>
    <row r="59" spans="1:11" ht="14.4" customHeight="1" x14ac:dyDescent="0.3">
      <c r="A59" s="728" t="s">
        <v>553</v>
      </c>
      <c r="B59" s="729" t="s">
        <v>554</v>
      </c>
      <c r="C59" s="730" t="s">
        <v>569</v>
      </c>
      <c r="D59" s="731" t="s">
        <v>570</v>
      </c>
      <c r="E59" s="730" t="s">
        <v>2121</v>
      </c>
      <c r="F59" s="731" t="s">
        <v>2122</v>
      </c>
      <c r="G59" s="730" t="s">
        <v>2123</v>
      </c>
      <c r="H59" s="730" t="s">
        <v>2124</v>
      </c>
      <c r="I59" s="733">
        <v>9.9833335876464844</v>
      </c>
      <c r="J59" s="733">
        <v>250</v>
      </c>
      <c r="K59" s="734">
        <v>2450.5</v>
      </c>
    </row>
    <row r="60" spans="1:11" ht="14.4" customHeight="1" x14ac:dyDescent="0.3">
      <c r="A60" s="728" t="s">
        <v>553</v>
      </c>
      <c r="B60" s="729" t="s">
        <v>554</v>
      </c>
      <c r="C60" s="730" t="s">
        <v>569</v>
      </c>
      <c r="D60" s="731" t="s">
        <v>570</v>
      </c>
      <c r="E60" s="730" t="s">
        <v>2125</v>
      </c>
      <c r="F60" s="731" t="s">
        <v>2126</v>
      </c>
      <c r="G60" s="730" t="s">
        <v>2127</v>
      </c>
      <c r="H60" s="730" t="s">
        <v>2128</v>
      </c>
      <c r="I60" s="733">
        <v>0.30000001192092896</v>
      </c>
      <c r="J60" s="733">
        <v>500</v>
      </c>
      <c r="K60" s="734">
        <v>150</v>
      </c>
    </row>
    <row r="61" spans="1:11" ht="14.4" customHeight="1" x14ac:dyDescent="0.3">
      <c r="A61" s="728" t="s">
        <v>553</v>
      </c>
      <c r="B61" s="729" t="s">
        <v>554</v>
      </c>
      <c r="C61" s="730" t="s">
        <v>569</v>
      </c>
      <c r="D61" s="731" t="s">
        <v>570</v>
      </c>
      <c r="E61" s="730" t="s">
        <v>2125</v>
      </c>
      <c r="F61" s="731" t="s">
        <v>2126</v>
      </c>
      <c r="G61" s="730" t="s">
        <v>2129</v>
      </c>
      <c r="H61" s="730" t="s">
        <v>2130</v>
      </c>
      <c r="I61" s="733">
        <v>0.30500000715255737</v>
      </c>
      <c r="J61" s="733">
        <v>1200</v>
      </c>
      <c r="K61" s="734">
        <v>366</v>
      </c>
    </row>
    <row r="62" spans="1:11" ht="14.4" customHeight="1" x14ac:dyDescent="0.3">
      <c r="A62" s="728" t="s">
        <v>553</v>
      </c>
      <c r="B62" s="729" t="s">
        <v>554</v>
      </c>
      <c r="C62" s="730" t="s">
        <v>569</v>
      </c>
      <c r="D62" s="731" t="s">
        <v>570</v>
      </c>
      <c r="E62" s="730" t="s">
        <v>2125</v>
      </c>
      <c r="F62" s="731" t="s">
        <v>2126</v>
      </c>
      <c r="G62" s="730" t="s">
        <v>2131</v>
      </c>
      <c r="H62" s="730" t="s">
        <v>2132</v>
      </c>
      <c r="I62" s="733">
        <v>0.30000001192092896</v>
      </c>
      <c r="J62" s="733">
        <v>200</v>
      </c>
      <c r="K62" s="734">
        <v>60</v>
      </c>
    </row>
    <row r="63" spans="1:11" ht="14.4" customHeight="1" x14ac:dyDescent="0.3">
      <c r="A63" s="728" t="s">
        <v>553</v>
      </c>
      <c r="B63" s="729" t="s">
        <v>554</v>
      </c>
      <c r="C63" s="730" t="s">
        <v>569</v>
      </c>
      <c r="D63" s="731" t="s">
        <v>570</v>
      </c>
      <c r="E63" s="730" t="s">
        <v>2125</v>
      </c>
      <c r="F63" s="731" t="s">
        <v>2126</v>
      </c>
      <c r="G63" s="730" t="s">
        <v>2133</v>
      </c>
      <c r="H63" s="730" t="s">
        <v>2134</v>
      </c>
      <c r="I63" s="733">
        <v>0.51500000804662704</v>
      </c>
      <c r="J63" s="733">
        <v>1100</v>
      </c>
      <c r="K63" s="734">
        <v>563</v>
      </c>
    </row>
    <row r="64" spans="1:11" ht="14.4" customHeight="1" x14ac:dyDescent="0.3">
      <c r="A64" s="728" t="s">
        <v>553</v>
      </c>
      <c r="B64" s="729" t="s">
        <v>554</v>
      </c>
      <c r="C64" s="730" t="s">
        <v>569</v>
      </c>
      <c r="D64" s="731" t="s">
        <v>570</v>
      </c>
      <c r="E64" s="730" t="s">
        <v>2125</v>
      </c>
      <c r="F64" s="731" t="s">
        <v>2126</v>
      </c>
      <c r="G64" s="730" t="s">
        <v>2135</v>
      </c>
      <c r="H64" s="730" t="s">
        <v>2136</v>
      </c>
      <c r="I64" s="733">
        <v>1.809999942779541</v>
      </c>
      <c r="J64" s="733">
        <v>100</v>
      </c>
      <c r="K64" s="734">
        <v>181</v>
      </c>
    </row>
    <row r="65" spans="1:11" ht="14.4" customHeight="1" x14ac:dyDescent="0.3">
      <c r="A65" s="728" t="s">
        <v>553</v>
      </c>
      <c r="B65" s="729" t="s">
        <v>554</v>
      </c>
      <c r="C65" s="730" t="s">
        <v>569</v>
      </c>
      <c r="D65" s="731" t="s">
        <v>570</v>
      </c>
      <c r="E65" s="730" t="s">
        <v>2125</v>
      </c>
      <c r="F65" s="731" t="s">
        <v>2126</v>
      </c>
      <c r="G65" s="730" t="s">
        <v>2137</v>
      </c>
      <c r="H65" s="730" t="s">
        <v>2138</v>
      </c>
      <c r="I65" s="733">
        <v>1.809999942779541</v>
      </c>
      <c r="J65" s="733">
        <v>100</v>
      </c>
      <c r="K65" s="734">
        <v>181</v>
      </c>
    </row>
    <row r="66" spans="1:11" ht="14.4" customHeight="1" x14ac:dyDescent="0.3">
      <c r="A66" s="728" t="s">
        <v>553</v>
      </c>
      <c r="B66" s="729" t="s">
        <v>554</v>
      </c>
      <c r="C66" s="730" t="s">
        <v>569</v>
      </c>
      <c r="D66" s="731" t="s">
        <v>570</v>
      </c>
      <c r="E66" s="730" t="s">
        <v>2139</v>
      </c>
      <c r="F66" s="731" t="s">
        <v>2140</v>
      </c>
      <c r="G66" s="730" t="s">
        <v>2141</v>
      </c>
      <c r="H66" s="730" t="s">
        <v>2142</v>
      </c>
      <c r="I66" s="733">
        <v>0.68999999761581421</v>
      </c>
      <c r="J66" s="733">
        <v>5000</v>
      </c>
      <c r="K66" s="734">
        <v>3450</v>
      </c>
    </row>
    <row r="67" spans="1:11" ht="14.4" customHeight="1" x14ac:dyDescent="0.3">
      <c r="A67" s="728" t="s">
        <v>553</v>
      </c>
      <c r="B67" s="729" t="s">
        <v>554</v>
      </c>
      <c r="C67" s="730" t="s">
        <v>569</v>
      </c>
      <c r="D67" s="731" t="s">
        <v>570</v>
      </c>
      <c r="E67" s="730" t="s">
        <v>2139</v>
      </c>
      <c r="F67" s="731" t="s">
        <v>2140</v>
      </c>
      <c r="G67" s="730" t="s">
        <v>2143</v>
      </c>
      <c r="H67" s="730" t="s">
        <v>2144</v>
      </c>
      <c r="I67" s="733">
        <v>0.68999999761581421</v>
      </c>
      <c r="J67" s="733">
        <v>3400</v>
      </c>
      <c r="K67" s="734">
        <v>2346</v>
      </c>
    </row>
    <row r="68" spans="1:11" ht="14.4" customHeight="1" x14ac:dyDescent="0.3">
      <c r="A68" s="728" t="s">
        <v>553</v>
      </c>
      <c r="B68" s="729" t="s">
        <v>554</v>
      </c>
      <c r="C68" s="730" t="s">
        <v>569</v>
      </c>
      <c r="D68" s="731" t="s">
        <v>570</v>
      </c>
      <c r="E68" s="730" t="s">
        <v>2139</v>
      </c>
      <c r="F68" s="731" t="s">
        <v>2140</v>
      </c>
      <c r="G68" s="730" t="s">
        <v>2145</v>
      </c>
      <c r="H68" s="730" t="s">
        <v>2146</v>
      </c>
      <c r="I68" s="733">
        <v>12.579999923706055</v>
      </c>
      <c r="J68" s="733">
        <v>20</v>
      </c>
      <c r="K68" s="734">
        <v>251.60000610351562</v>
      </c>
    </row>
    <row r="69" spans="1:11" ht="14.4" customHeight="1" x14ac:dyDescent="0.3">
      <c r="A69" s="728" t="s">
        <v>553</v>
      </c>
      <c r="B69" s="729" t="s">
        <v>554</v>
      </c>
      <c r="C69" s="730" t="s">
        <v>569</v>
      </c>
      <c r="D69" s="731" t="s">
        <v>570</v>
      </c>
      <c r="E69" s="730" t="s">
        <v>2147</v>
      </c>
      <c r="F69" s="731" t="s">
        <v>2148</v>
      </c>
      <c r="G69" s="730" t="s">
        <v>2149</v>
      </c>
      <c r="H69" s="730" t="s">
        <v>2150</v>
      </c>
      <c r="I69" s="733">
        <v>36.369998931884766</v>
      </c>
      <c r="J69" s="733">
        <v>55</v>
      </c>
      <c r="K69" s="734">
        <v>2000.5000610351562</v>
      </c>
    </row>
    <row r="70" spans="1:11" ht="14.4" customHeight="1" x14ac:dyDescent="0.3">
      <c r="A70" s="728" t="s">
        <v>553</v>
      </c>
      <c r="B70" s="729" t="s">
        <v>554</v>
      </c>
      <c r="C70" s="730" t="s">
        <v>569</v>
      </c>
      <c r="D70" s="731" t="s">
        <v>570</v>
      </c>
      <c r="E70" s="730" t="s">
        <v>2147</v>
      </c>
      <c r="F70" s="731" t="s">
        <v>2148</v>
      </c>
      <c r="G70" s="730" t="s">
        <v>2151</v>
      </c>
      <c r="H70" s="730" t="s">
        <v>2152</v>
      </c>
      <c r="I70" s="733">
        <v>15.609999656677246</v>
      </c>
      <c r="J70" s="733">
        <v>10</v>
      </c>
      <c r="K70" s="734">
        <v>156.10000610351562</v>
      </c>
    </row>
    <row r="71" spans="1:11" ht="14.4" customHeight="1" x14ac:dyDescent="0.3">
      <c r="A71" s="728" t="s">
        <v>553</v>
      </c>
      <c r="B71" s="729" t="s">
        <v>554</v>
      </c>
      <c r="C71" s="730" t="s">
        <v>574</v>
      </c>
      <c r="D71" s="731" t="s">
        <v>575</v>
      </c>
      <c r="E71" s="730" t="s">
        <v>2011</v>
      </c>
      <c r="F71" s="731" t="s">
        <v>2012</v>
      </c>
      <c r="G71" s="730" t="s">
        <v>2013</v>
      </c>
      <c r="H71" s="730" t="s">
        <v>2015</v>
      </c>
      <c r="I71" s="733">
        <v>6.2399997711181641</v>
      </c>
      <c r="J71" s="733">
        <v>300</v>
      </c>
      <c r="K71" s="734">
        <v>1871.9999618530273</v>
      </c>
    </row>
    <row r="72" spans="1:11" ht="14.4" customHeight="1" x14ac:dyDescent="0.3">
      <c r="A72" s="728" t="s">
        <v>553</v>
      </c>
      <c r="B72" s="729" t="s">
        <v>554</v>
      </c>
      <c r="C72" s="730" t="s">
        <v>574</v>
      </c>
      <c r="D72" s="731" t="s">
        <v>575</v>
      </c>
      <c r="E72" s="730" t="s">
        <v>2011</v>
      </c>
      <c r="F72" s="731" t="s">
        <v>2012</v>
      </c>
      <c r="G72" s="730" t="s">
        <v>2153</v>
      </c>
      <c r="H72" s="730" t="s">
        <v>2154</v>
      </c>
      <c r="I72" s="733">
        <v>0.97333335876464844</v>
      </c>
      <c r="J72" s="733">
        <v>1300</v>
      </c>
      <c r="K72" s="734">
        <v>1266</v>
      </c>
    </row>
    <row r="73" spans="1:11" ht="14.4" customHeight="1" x14ac:dyDescent="0.3">
      <c r="A73" s="728" t="s">
        <v>553</v>
      </c>
      <c r="B73" s="729" t="s">
        <v>554</v>
      </c>
      <c r="C73" s="730" t="s">
        <v>574</v>
      </c>
      <c r="D73" s="731" t="s">
        <v>575</v>
      </c>
      <c r="E73" s="730" t="s">
        <v>2011</v>
      </c>
      <c r="F73" s="731" t="s">
        <v>2012</v>
      </c>
      <c r="G73" s="730" t="s">
        <v>2016</v>
      </c>
      <c r="H73" s="730" t="s">
        <v>2017</v>
      </c>
      <c r="I73" s="733">
        <v>1.2899999618530273</v>
      </c>
      <c r="J73" s="733">
        <v>3000</v>
      </c>
      <c r="K73" s="734">
        <v>3870</v>
      </c>
    </row>
    <row r="74" spans="1:11" ht="14.4" customHeight="1" x14ac:dyDescent="0.3">
      <c r="A74" s="728" t="s">
        <v>553</v>
      </c>
      <c r="B74" s="729" t="s">
        <v>554</v>
      </c>
      <c r="C74" s="730" t="s">
        <v>574</v>
      </c>
      <c r="D74" s="731" t="s">
        <v>575</v>
      </c>
      <c r="E74" s="730" t="s">
        <v>2011</v>
      </c>
      <c r="F74" s="731" t="s">
        <v>2012</v>
      </c>
      <c r="G74" s="730" t="s">
        <v>2155</v>
      </c>
      <c r="H74" s="730" t="s">
        <v>2156</v>
      </c>
      <c r="I74" s="733">
        <v>0.43999999761581421</v>
      </c>
      <c r="J74" s="733">
        <v>1000</v>
      </c>
      <c r="K74" s="734">
        <v>440</v>
      </c>
    </row>
    <row r="75" spans="1:11" ht="14.4" customHeight="1" x14ac:dyDescent="0.3">
      <c r="A75" s="728" t="s">
        <v>553</v>
      </c>
      <c r="B75" s="729" t="s">
        <v>554</v>
      </c>
      <c r="C75" s="730" t="s">
        <v>574</v>
      </c>
      <c r="D75" s="731" t="s">
        <v>575</v>
      </c>
      <c r="E75" s="730" t="s">
        <v>2011</v>
      </c>
      <c r="F75" s="731" t="s">
        <v>2012</v>
      </c>
      <c r="G75" s="730" t="s">
        <v>2018</v>
      </c>
      <c r="H75" s="730" t="s">
        <v>2019</v>
      </c>
      <c r="I75" s="733">
        <v>111.55000305175781</v>
      </c>
      <c r="J75" s="733">
        <v>3</v>
      </c>
      <c r="K75" s="734">
        <v>334.65000915527344</v>
      </c>
    </row>
    <row r="76" spans="1:11" ht="14.4" customHeight="1" x14ac:dyDescent="0.3">
      <c r="A76" s="728" t="s">
        <v>553</v>
      </c>
      <c r="B76" s="729" t="s">
        <v>554</v>
      </c>
      <c r="C76" s="730" t="s">
        <v>574</v>
      </c>
      <c r="D76" s="731" t="s">
        <v>575</v>
      </c>
      <c r="E76" s="730" t="s">
        <v>2011</v>
      </c>
      <c r="F76" s="731" t="s">
        <v>2012</v>
      </c>
      <c r="G76" s="730" t="s">
        <v>2157</v>
      </c>
      <c r="H76" s="730" t="s">
        <v>2158</v>
      </c>
      <c r="I76" s="733">
        <v>30.170000076293945</v>
      </c>
      <c r="J76" s="733">
        <v>25</v>
      </c>
      <c r="K76" s="734">
        <v>754.25</v>
      </c>
    </row>
    <row r="77" spans="1:11" ht="14.4" customHeight="1" x14ac:dyDescent="0.3">
      <c r="A77" s="728" t="s">
        <v>553</v>
      </c>
      <c r="B77" s="729" t="s">
        <v>554</v>
      </c>
      <c r="C77" s="730" t="s">
        <v>574</v>
      </c>
      <c r="D77" s="731" t="s">
        <v>575</v>
      </c>
      <c r="E77" s="730" t="s">
        <v>2011</v>
      </c>
      <c r="F77" s="731" t="s">
        <v>2012</v>
      </c>
      <c r="G77" s="730" t="s">
        <v>2159</v>
      </c>
      <c r="H77" s="730" t="s">
        <v>2160</v>
      </c>
      <c r="I77" s="733">
        <v>123.19000244140625</v>
      </c>
      <c r="J77" s="733">
        <v>10</v>
      </c>
      <c r="K77" s="734">
        <v>1231.8800048828125</v>
      </c>
    </row>
    <row r="78" spans="1:11" ht="14.4" customHeight="1" x14ac:dyDescent="0.3">
      <c r="A78" s="728" t="s">
        <v>553</v>
      </c>
      <c r="B78" s="729" t="s">
        <v>554</v>
      </c>
      <c r="C78" s="730" t="s">
        <v>574</v>
      </c>
      <c r="D78" s="731" t="s">
        <v>575</v>
      </c>
      <c r="E78" s="730" t="s">
        <v>2011</v>
      </c>
      <c r="F78" s="731" t="s">
        <v>2012</v>
      </c>
      <c r="G78" s="730" t="s">
        <v>2159</v>
      </c>
      <c r="H78" s="730" t="s">
        <v>2161</v>
      </c>
      <c r="I78" s="733">
        <v>123.19000244140625</v>
      </c>
      <c r="J78" s="733">
        <v>10</v>
      </c>
      <c r="K78" s="734">
        <v>1231.8900146484375</v>
      </c>
    </row>
    <row r="79" spans="1:11" ht="14.4" customHeight="1" x14ac:dyDescent="0.3">
      <c r="A79" s="728" t="s">
        <v>553</v>
      </c>
      <c r="B79" s="729" t="s">
        <v>554</v>
      </c>
      <c r="C79" s="730" t="s">
        <v>574</v>
      </c>
      <c r="D79" s="731" t="s">
        <v>575</v>
      </c>
      <c r="E79" s="730" t="s">
        <v>2011</v>
      </c>
      <c r="F79" s="731" t="s">
        <v>2012</v>
      </c>
      <c r="G79" s="730" t="s">
        <v>2022</v>
      </c>
      <c r="H79" s="730" t="s">
        <v>2023</v>
      </c>
      <c r="I79" s="733">
        <v>1.3799999952316284</v>
      </c>
      <c r="J79" s="733">
        <v>100</v>
      </c>
      <c r="K79" s="734">
        <v>138</v>
      </c>
    </row>
    <row r="80" spans="1:11" ht="14.4" customHeight="1" x14ac:dyDescent="0.3">
      <c r="A80" s="728" t="s">
        <v>553</v>
      </c>
      <c r="B80" s="729" t="s">
        <v>554</v>
      </c>
      <c r="C80" s="730" t="s">
        <v>574</v>
      </c>
      <c r="D80" s="731" t="s">
        <v>575</v>
      </c>
      <c r="E80" s="730" t="s">
        <v>2011</v>
      </c>
      <c r="F80" s="731" t="s">
        <v>2012</v>
      </c>
      <c r="G80" s="730" t="s">
        <v>2162</v>
      </c>
      <c r="H80" s="730" t="s">
        <v>2163</v>
      </c>
      <c r="I80" s="733">
        <v>0.85000002384185791</v>
      </c>
      <c r="J80" s="733">
        <v>100</v>
      </c>
      <c r="K80" s="734">
        <v>85</v>
      </c>
    </row>
    <row r="81" spans="1:11" ht="14.4" customHeight="1" x14ac:dyDescent="0.3">
      <c r="A81" s="728" t="s">
        <v>553</v>
      </c>
      <c r="B81" s="729" t="s">
        <v>554</v>
      </c>
      <c r="C81" s="730" t="s">
        <v>574</v>
      </c>
      <c r="D81" s="731" t="s">
        <v>575</v>
      </c>
      <c r="E81" s="730" t="s">
        <v>2011</v>
      </c>
      <c r="F81" s="731" t="s">
        <v>2012</v>
      </c>
      <c r="G81" s="730" t="s">
        <v>2024</v>
      </c>
      <c r="H81" s="730" t="s">
        <v>2025</v>
      </c>
      <c r="I81" s="733">
        <v>1.5199999809265137</v>
      </c>
      <c r="J81" s="733">
        <v>100</v>
      </c>
      <c r="K81" s="734">
        <v>152</v>
      </c>
    </row>
    <row r="82" spans="1:11" ht="14.4" customHeight="1" x14ac:dyDescent="0.3">
      <c r="A82" s="728" t="s">
        <v>553</v>
      </c>
      <c r="B82" s="729" t="s">
        <v>554</v>
      </c>
      <c r="C82" s="730" t="s">
        <v>574</v>
      </c>
      <c r="D82" s="731" t="s">
        <v>575</v>
      </c>
      <c r="E82" s="730" t="s">
        <v>2011</v>
      </c>
      <c r="F82" s="731" t="s">
        <v>2012</v>
      </c>
      <c r="G82" s="730" t="s">
        <v>2026</v>
      </c>
      <c r="H82" s="730" t="s">
        <v>2027</v>
      </c>
      <c r="I82" s="733">
        <v>2.0649999380111694</v>
      </c>
      <c r="J82" s="733">
        <v>200</v>
      </c>
      <c r="K82" s="734">
        <v>413</v>
      </c>
    </row>
    <row r="83" spans="1:11" ht="14.4" customHeight="1" x14ac:dyDescent="0.3">
      <c r="A83" s="728" t="s">
        <v>553</v>
      </c>
      <c r="B83" s="729" t="s">
        <v>554</v>
      </c>
      <c r="C83" s="730" t="s">
        <v>574</v>
      </c>
      <c r="D83" s="731" t="s">
        <v>575</v>
      </c>
      <c r="E83" s="730" t="s">
        <v>2011</v>
      </c>
      <c r="F83" s="731" t="s">
        <v>2012</v>
      </c>
      <c r="G83" s="730" t="s">
        <v>2028</v>
      </c>
      <c r="H83" s="730" t="s">
        <v>2029</v>
      </c>
      <c r="I83" s="733">
        <v>3.3599998950958252</v>
      </c>
      <c r="J83" s="733">
        <v>100</v>
      </c>
      <c r="K83" s="734">
        <v>336</v>
      </c>
    </row>
    <row r="84" spans="1:11" ht="14.4" customHeight="1" x14ac:dyDescent="0.3">
      <c r="A84" s="728" t="s">
        <v>553</v>
      </c>
      <c r="B84" s="729" t="s">
        <v>554</v>
      </c>
      <c r="C84" s="730" t="s">
        <v>574</v>
      </c>
      <c r="D84" s="731" t="s">
        <v>575</v>
      </c>
      <c r="E84" s="730" t="s">
        <v>2011</v>
      </c>
      <c r="F84" s="731" t="s">
        <v>2012</v>
      </c>
      <c r="G84" s="730" t="s">
        <v>2030</v>
      </c>
      <c r="H84" s="730" t="s">
        <v>2031</v>
      </c>
      <c r="I84" s="733">
        <v>7.5100002288818359</v>
      </c>
      <c r="J84" s="733">
        <v>96</v>
      </c>
      <c r="K84" s="734">
        <v>720.96002197265625</v>
      </c>
    </row>
    <row r="85" spans="1:11" ht="14.4" customHeight="1" x14ac:dyDescent="0.3">
      <c r="A85" s="728" t="s">
        <v>553</v>
      </c>
      <c r="B85" s="729" t="s">
        <v>554</v>
      </c>
      <c r="C85" s="730" t="s">
        <v>574</v>
      </c>
      <c r="D85" s="731" t="s">
        <v>575</v>
      </c>
      <c r="E85" s="730" t="s">
        <v>2011</v>
      </c>
      <c r="F85" s="731" t="s">
        <v>2012</v>
      </c>
      <c r="G85" s="730" t="s">
        <v>2164</v>
      </c>
      <c r="H85" s="730" t="s">
        <v>2165</v>
      </c>
      <c r="I85" s="733">
        <v>46.319999694824219</v>
      </c>
      <c r="J85" s="733">
        <v>2</v>
      </c>
      <c r="K85" s="734">
        <v>92.639999389648438</v>
      </c>
    </row>
    <row r="86" spans="1:11" ht="14.4" customHeight="1" x14ac:dyDescent="0.3">
      <c r="A86" s="728" t="s">
        <v>553</v>
      </c>
      <c r="B86" s="729" t="s">
        <v>554</v>
      </c>
      <c r="C86" s="730" t="s">
        <v>574</v>
      </c>
      <c r="D86" s="731" t="s">
        <v>575</v>
      </c>
      <c r="E86" s="730" t="s">
        <v>2011</v>
      </c>
      <c r="F86" s="731" t="s">
        <v>2012</v>
      </c>
      <c r="G86" s="730" t="s">
        <v>2034</v>
      </c>
      <c r="H86" s="730" t="s">
        <v>2035</v>
      </c>
      <c r="I86" s="733">
        <v>8.5799999237060547</v>
      </c>
      <c r="J86" s="733">
        <v>36</v>
      </c>
      <c r="K86" s="734">
        <v>308.87999725341797</v>
      </c>
    </row>
    <row r="87" spans="1:11" ht="14.4" customHeight="1" x14ac:dyDescent="0.3">
      <c r="A87" s="728" t="s">
        <v>553</v>
      </c>
      <c r="B87" s="729" t="s">
        <v>554</v>
      </c>
      <c r="C87" s="730" t="s">
        <v>574</v>
      </c>
      <c r="D87" s="731" t="s">
        <v>575</v>
      </c>
      <c r="E87" s="730" t="s">
        <v>2011</v>
      </c>
      <c r="F87" s="731" t="s">
        <v>2012</v>
      </c>
      <c r="G87" s="730" t="s">
        <v>2038</v>
      </c>
      <c r="H87" s="730" t="s">
        <v>2039</v>
      </c>
      <c r="I87" s="733">
        <v>13.224999904632568</v>
      </c>
      <c r="J87" s="733">
        <v>140</v>
      </c>
      <c r="K87" s="734">
        <v>1851.5</v>
      </c>
    </row>
    <row r="88" spans="1:11" ht="14.4" customHeight="1" x14ac:dyDescent="0.3">
      <c r="A88" s="728" t="s">
        <v>553</v>
      </c>
      <c r="B88" s="729" t="s">
        <v>554</v>
      </c>
      <c r="C88" s="730" t="s">
        <v>574</v>
      </c>
      <c r="D88" s="731" t="s">
        <v>575</v>
      </c>
      <c r="E88" s="730" t="s">
        <v>2011</v>
      </c>
      <c r="F88" s="731" t="s">
        <v>2012</v>
      </c>
      <c r="G88" s="730" t="s">
        <v>2166</v>
      </c>
      <c r="H88" s="730" t="s">
        <v>2167</v>
      </c>
      <c r="I88" s="733">
        <v>3.559999942779541</v>
      </c>
      <c r="J88" s="733">
        <v>40</v>
      </c>
      <c r="K88" s="734">
        <v>142.39999389648437</v>
      </c>
    </row>
    <row r="89" spans="1:11" ht="14.4" customHeight="1" x14ac:dyDescent="0.3">
      <c r="A89" s="728" t="s">
        <v>553</v>
      </c>
      <c r="B89" s="729" t="s">
        <v>554</v>
      </c>
      <c r="C89" s="730" t="s">
        <v>574</v>
      </c>
      <c r="D89" s="731" t="s">
        <v>575</v>
      </c>
      <c r="E89" s="730" t="s">
        <v>2011</v>
      </c>
      <c r="F89" s="731" t="s">
        <v>2012</v>
      </c>
      <c r="G89" s="730" t="s">
        <v>2168</v>
      </c>
      <c r="H89" s="730" t="s">
        <v>2169</v>
      </c>
      <c r="I89" s="733">
        <v>15.640000343322754</v>
      </c>
      <c r="J89" s="733">
        <v>50</v>
      </c>
      <c r="K89" s="734">
        <v>782</v>
      </c>
    </row>
    <row r="90" spans="1:11" ht="14.4" customHeight="1" x14ac:dyDescent="0.3">
      <c r="A90" s="728" t="s">
        <v>553</v>
      </c>
      <c r="B90" s="729" t="s">
        <v>554</v>
      </c>
      <c r="C90" s="730" t="s">
        <v>574</v>
      </c>
      <c r="D90" s="731" t="s">
        <v>575</v>
      </c>
      <c r="E90" s="730" t="s">
        <v>2011</v>
      </c>
      <c r="F90" s="731" t="s">
        <v>2012</v>
      </c>
      <c r="G90" s="730" t="s">
        <v>2170</v>
      </c>
      <c r="H90" s="730" t="s">
        <v>2171</v>
      </c>
      <c r="I90" s="733">
        <v>39.099998474121094</v>
      </c>
      <c r="J90" s="733">
        <v>20</v>
      </c>
      <c r="K90" s="734">
        <v>782</v>
      </c>
    </row>
    <row r="91" spans="1:11" ht="14.4" customHeight="1" x14ac:dyDescent="0.3">
      <c r="A91" s="728" t="s">
        <v>553</v>
      </c>
      <c r="B91" s="729" t="s">
        <v>554</v>
      </c>
      <c r="C91" s="730" t="s">
        <v>574</v>
      </c>
      <c r="D91" s="731" t="s">
        <v>575</v>
      </c>
      <c r="E91" s="730" t="s">
        <v>2011</v>
      </c>
      <c r="F91" s="731" t="s">
        <v>2012</v>
      </c>
      <c r="G91" s="730" t="s">
        <v>2050</v>
      </c>
      <c r="H91" s="730" t="s">
        <v>2051</v>
      </c>
      <c r="I91" s="733">
        <v>0.67000001668930054</v>
      </c>
      <c r="J91" s="733">
        <v>1000</v>
      </c>
      <c r="K91" s="734">
        <v>670</v>
      </c>
    </row>
    <row r="92" spans="1:11" ht="14.4" customHeight="1" x14ac:dyDescent="0.3">
      <c r="A92" s="728" t="s">
        <v>553</v>
      </c>
      <c r="B92" s="729" t="s">
        <v>554</v>
      </c>
      <c r="C92" s="730" t="s">
        <v>574</v>
      </c>
      <c r="D92" s="731" t="s">
        <v>575</v>
      </c>
      <c r="E92" s="730" t="s">
        <v>2011</v>
      </c>
      <c r="F92" s="731" t="s">
        <v>2012</v>
      </c>
      <c r="G92" s="730" t="s">
        <v>2052</v>
      </c>
      <c r="H92" s="730" t="s">
        <v>2053</v>
      </c>
      <c r="I92" s="733">
        <v>27.879999160766602</v>
      </c>
      <c r="J92" s="733">
        <v>10</v>
      </c>
      <c r="K92" s="734">
        <v>278.79999160766602</v>
      </c>
    </row>
    <row r="93" spans="1:11" ht="14.4" customHeight="1" x14ac:dyDescent="0.3">
      <c r="A93" s="728" t="s">
        <v>553</v>
      </c>
      <c r="B93" s="729" t="s">
        <v>554</v>
      </c>
      <c r="C93" s="730" t="s">
        <v>574</v>
      </c>
      <c r="D93" s="731" t="s">
        <v>575</v>
      </c>
      <c r="E93" s="730" t="s">
        <v>2011</v>
      </c>
      <c r="F93" s="731" t="s">
        <v>2012</v>
      </c>
      <c r="G93" s="730" t="s">
        <v>2054</v>
      </c>
      <c r="H93" s="730" t="s">
        <v>2055</v>
      </c>
      <c r="I93" s="733">
        <v>28.734999656677246</v>
      </c>
      <c r="J93" s="733">
        <v>20</v>
      </c>
      <c r="K93" s="734">
        <v>574.69998168945312</v>
      </c>
    </row>
    <row r="94" spans="1:11" ht="14.4" customHeight="1" x14ac:dyDescent="0.3">
      <c r="A94" s="728" t="s">
        <v>553</v>
      </c>
      <c r="B94" s="729" t="s">
        <v>554</v>
      </c>
      <c r="C94" s="730" t="s">
        <v>574</v>
      </c>
      <c r="D94" s="731" t="s">
        <v>575</v>
      </c>
      <c r="E94" s="730" t="s">
        <v>2056</v>
      </c>
      <c r="F94" s="731" t="s">
        <v>2057</v>
      </c>
      <c r="G94" s="730" t="s">
        <v>2058</v>
      </c>
      <c r="H94" s="730" t="s">
        <v>2059</v>
      </c>
      <c r="I94" s="733">
        <v>1.9999999552965164E-2</v>
      </c>
      <c r="J94" s="733">
        <v>200</v>
      </c>
      <c r="K94" s="734">
        <v>4</v>
      </c>
    </row>
    <row r="95" spans="1:11" ht="14.4" customHeight="1" x14ac:dyDescent="0.3">
      <c r="A95" s="728" t="s">
        <v>553</v>
      </c>
      <c r="B95" s="729" t="s">
        <v>554</v>
      </c>
      <c r="C95" s="730" t="s">
        <v>574</v>
      </c>
      <c r="D95" s="731" t="s">
        <v>575</v>
      </c>
      <c r="E95" s="730" t="s">
        <v>2056</v>
      </c>
      <c r="F95" s="731" t="s">
        <v>2057</v>
      </c>
      <c r="G95" s="730" t="s">
        <v>2172</v>
      </c>
      <c r="H95" s="730" t="s">
        <v>2173</v>
      </c>
      <c r="I95" s="733">
        <v>11.143333435058594</v>
      </c>
      <c r="J95" s="733">
        <v>150</v>
      </c>
      <c r="K95" s="734">
        <v>1671.5</v>
      </c>
    </row>
    <row r="96" spans="1:11" ht="14.4" customHeight="1" x14ac:dyDescent="0.3">
      <c r="A96" s="728" t="s">
        <v>553</v>
      </c>
      <c r="B96" s="729" t="s">
        <v>554</v>
      </c>
      <c r="C96" s="730" t="s">
        <v>574</v>
      </c>
      <c r="D96" s="731" t="s">
        <v>575</v>
      </c>
      <c r="E96" s="730" t="s">
        <v>2056</v>
      </c>
      <c r="F96" s="731" t="s">
        <v>2057</v>
      </c>
      <c r="G96" s="730" t="s">
        <v>2060</v>
      </c>
      <c r="H96" s="730" t="s">
        <v>2061</v>
      </c>
      <c r="I96" s="733">
        <v>3.4460000514984133</v>
      </c>
      <c r="J96" s="733">
        <v>200</v>
      </c>
      <c r="K96" s="734">
        <v>689.19998168945312</v>
      </c>
    </row>
    <row r="97" spans="1:11" ht="14.4" customHeight="1" x14ac:dyDescent="0.3">
      <c r="A97" s="728" t="s">
        <v>553</v>
      </c>
      <c r="B97" s="729" t="s">
        <v>554</v>
      </c>
      <c r="C97" s="730" t="s">
        <v>574</v>
      </c>
      <c r="D97" s="731" t="s">
        <v>575</v>
      </c>
      <c r="E97" s="730" t="s">
        <v>2056</v>
      </c>
      <c r="F97" s="731" t="s">
        <v>2057</v>
      </c>
      <c r="G97" s="730" t="s">
        <v>2062</v>
      </c>
      <c r="H97" s="730" t="s">
        <v>2063</v>
      </c>
      <c r="I97" s="733">
        <v>17.979999542236328</v>
      </c>
      <c r="J97" s="733">
        <v>50</v>
      </c>
      <c r="K97" s="734">
        <v>899</v>
      </c>
    </row>
    <row r="98" spans="1:11" ht="14.4" customHeight="1" x14ac:dyDescent="0.3">
      <c r="A98" s="728" t="s">
        <v>553</v>
      </c>
      <c r="B98" s="729" t="s">
        <v>554</v>
      </c>
      <c r="C98" s="730" t="s">
        <v>574</v>
      </c>
      <c r="D98" s="731" t="s">
        <v>575</v>
      </c>
      <c r="E98" s="730" t="s">
        <v>2056</v>
      </c>
      <c r="F98" s="731" t="s">
        <v>2057</v>
      </c>
      <c r="G98" s="730" t="s">
        <v>2064</v>
      </c>
      <c r="H98" s="730" t="s">
        <v>2065</v>
      </c>
      <c r="I98" s="733">
        <v>17.979999542236328</v>
      </c>
      <c r="J98" s="733">
        <v>50</v>
      </c>
      <c r="K98" s="734">
        <v>899</v>
      </c>
    </row>
    <row r="99" spans="1:11" ht="14.4" customHeight="1" x14ac:dyDescent="0.3">
      <c r="A99" s="728" t="s">
        <v>553</v>
      </c>
      <c r="B99" s="729" t="s">
        <v>554</v>
      </c>
      <c r="C99" s="730" t="s">
        <v>574</v>
      </c>
      <c r="D99" s="731" t="s">
        <v>575</v>
      </c>
      <c r="E99" s="730" t="s">
        <v>2056</v>
      </c>
      <c r="F99" s="731" t="s">
        <v>2057</v>
      </c>
      <c r="G99" s="730" t="s">
        <v>2174</v>
      </c>
      <c r="H99" s="730" t="s">
        <v>2175</v>
      </c>
      <c r="I99" s="733">
        <v>22.989999771118164</v>
      </c>
      <c r="J99" s="733">
        <v>60</v>
      </c>
      <c r="K99" s="734">
        <v>1379.3999938964844</v>
      </c>
    </row>
    <row r="100" spans="1:11" ht="14.4" customHeight="1" x14ac:dyDescent="0.3">
      <c r="A100" s="728" t="s">
        <v>553</v>
      </c>
      <c r="B100" s="729" t="s">
        <v>554</v>
      </c>
      <c r="C100" s="730" t="s">
        <v>574</v>
      </c>
      <c r="D100" s="731" t="s">
        <v>575</v>
      </c>
      <c r="E100" s="730" t="s">
        <v>2056</v>
      </c>
      <c r="F100" s="731" t="s">
        <v>2057</v>
      </c>
      <c r="G100" s="730" t="s">
        <v>2176</v>
      </c>
      <c r="H100" s="730" t="s">
        <v>2177</v>
      </c>
      <c r="I100" s="733">
        <v>22.989999771118164</v>
      </c>
      <c r="J100" s="733">
        <v>30</v>
      </c>
      <c r="K100" s="734">
        <v>689.69998168945312</v>
      </c>
    </row>
    <row r="101" spans="1:11" ht="14.4" customHeight="1" x14ac:dyDescent="0.3">
      <c r="A101" s="728" t="s">
        <v>553</v>
      </c>
      <c r="B101" s="729" t="s">
        <v>554</v>
      </c>
      <c r="C101" s="730" t="s">
        <v>574</v>
      </c>
      <c r="D101" s="731" t="s">
        <v>575</v>
      </c>
      <c r="E101" s="730" t="s">
        <v>2056</v>
      </c>
      <c r="F101" s="731" t="s">
        <v>2057</v>
      </c>
      <c r="G101" s="730" t="s">
        <v>2178</v>
      </c>
      <c r="H101" s="730" t="s">
        <v>2179</v>
      </c>
      <c r="I101" s="733">
        <v>8.2299995422363281</v>
      </c>
      <c r="J101" s="733">
        <v>50</v>
      </c>
      <c r="K101" s="734">
        <v>411.39999389648437</v>
      </c>
    </row>
    <row r="102" spans="1:11" ht="14.4" customHeight="1" x14ac:dyDescent="0.3">
      <c r="A102" s="728" t="s">
        <v>553</v>
      </c>
      <c r="B102" s="729" t="s">
        <v>554</v>
      </c>
      <c r="C102" s="730" t="s">
        <v>574</v>
      </c>
      <c r="D102" s="731" t="s">
        <v>575</v>
      </c>
      <c r="E102" s="730" t="s">
        <v>2056</v>
      </c>
      <c r="F102" s="731" t="s">
        <v>2057</v>
      </c>
      <c r="G102" s="730" t="s">
        <v>2180</v>
      </c>
      <c r="H102" s="730" t="s">
        <v>2181</v>
      </c>
      <c r="I102" s="733">
        <v>2.8299999237060547</v>
      </c>
      <c r="J102" s="733">
        <v>5</v>
      </c>
      <c r="K102" s="734">
        <v>14.149999618530273</v>
      </c>
    </row>
    <row r="103" spans="1:11" ht="14.4" customHeight="1" x14ac:dyDescent="0.3">
      <c r="A103" s="728" t="s">
        <v>553</v>
      </c>
      <c r="B103" s="729" t="s">
        <v>554</v>
      </c>
      <c r="C103" s="730" t="s">
        <v>574</v>
      </c>
      <c r="D103" s="731" t="s">
        <v>575</v>
      </c>
      <c r="E103" s="730" t="s">
        <v>2056</v>
      </c>
      <c r="F103" s="731" t="s">
        <v>2057</v>
      </c>
      <c r="G103" s="730" t="s">
        <v>2182</v>
      </c>
      <c r="H103" s="730" t="s">
        <v>2183</v>
      </c>
      <c r="I103" s="733">
        <v>13.310000419616699</v>
      </c>
      <c r="J103" s="733">
        <v>26</v>
      </c>
      <c r="K103" s="734">
        <v>346.06001281738281</v>
      </c>
    </row>
    <row r="104" spans="1:11" ht="14.4" customHeight="1" x14ac:dyDescent="0.3">
      <c r="A104" s="728" t="s">
        <v>553</v>
      </c>
      <c r="B104" s="729" t="s">
        <v>554</v>
      </c>
      <c r="C104" s="730" t="s">
        <v>574</v>
      </c>
      <c r="D104" s="731" t="s">
        <v>575</v>
      </c>
      <c r="E104" s="730" t="s">
        <v>2056</v>
      </c>
      <c r="F104" s="731" t="s">
        <v>2057</v>
      </c>
      <c r="G104" s="730" t="s">
        <v>2080</v>
      </c>
      <c r="H104" s="730" t="s">
        <v>2081</v>
      </c>
      <c r="I104" s="733">
        <v>9.1999998092651367</v>
      </c>
      <c r="J104" s="733">
        <v>550</v>
      </c>
      <c r="K104" s="734">
        <v>5060</v>
      </c>
    </row>
    <row r="105" spans="1:11" ht="14.4" customHeight="1" x14ac:dyDescent="0.3">
      <c r="A105" s="728" t="s">
        <v>553</v>
      </c>
      <c r="B105" s="729" t="s">
        <v>554</v>
      </c>
      <c r="C105" s="730" t="s">
        <v>574</v>
      </c>
      <c r="D105" s="731" t="s">
        <v>575</v>
      </c>
      <c r="E105" s="730" t="s">
        <v>2056</v>
      </c>
      <c r="F105" s="731" t="s">
        <v>2057</v>
      </c>
      <c r="G105" s="730" t="s">
        <v>2184</v>
      </c>
      <c r="H105" s="730" t="s">
        <v>2185</v>
      </c>
      <c r="I105" s="733">
        <v>6.2899999618530273</v>
      </c>
      <c r="J105" s="733">
        <v>80</v>
      </c>
      <c r="K105" s="734">
        <v>503.19999694824219</v>
      </c>
    </row>
    <row r="106" spans="1:11" ht="14.4" customHeight="1" x14ac:dyDescent="0.3">
      <c r="A106" s="728" t="s">
        <v>553</v>
      </c>
      <c r="B106" s="729" t="s">
        <v>554</v>
      </c>
      <c r="C106" s="730" t="s">
        <v>574</v>
      </c>
      <c r="D106" s="731" t="s">
        <v>575</v>
      </c>
      <c r="E106" s="730" t="s">
        <v>2056</v>
      </c>
      <c r="F106" s="731" t="s">
        <v>2057</v>
      </c>
      <c r="G106" s="730" t="s">
        <v>2082</v>
      </c>
      <c r="H106" s="730" t="s">
        <v>2083</v>
      </c>
      <c r="I106" s="733">
        <v>172.5</v>
      </c>
      <c r="J106" s="733">
        <v>2</v>
      </c>
      <c r="K106" s="734">
        <v>345</v>
      </c>
    </row>
    <row r="107" spans="1:11" ht="14.4" customHeight="1" x14ac:dyDescent="0.3">
      <c r="A107" s="728" t="s">
        <v>553</v>
      </c>
      <c r="B107" s="729" t="s">
        <v>554</v>
      </c>
      <c r="C107" s="730" t="s">
        <v>574</v>
      </c>
      <c r="D107" s="731" t="s">
        <v>575</v>
      </c>
      <c r="E107" s="730" t="s">
        <v>2056</v>
      </c>
      <c r="F107" s="731" t="s">
        <v>2057</v>
      </c>
      <c r="G107" s="730" t="s">
        <v>2186</v>
      </c>
      <c r="H107" s="730" t="s">
        <v>2187</v>
      </c>
      <c r="I107" s="733">
        <v>268.6199951171875</v>
      </c>
      <c r="J107" s="733">
        <v>11</v>
      </c>
      <c r="K107" s="734">
        <v>2954.8199462890625</v>
      </c>
    </row>
    <row r="108" spans="1:11" ht="14.4" customHeight="1" x14ac:dyDescent="0.3">
      <c r="A108" s="728" t="s">
        <v>553</v>
      </c>
      <c r="B108" s="729" t="s">
        <v>554</v>
      </c>
      <c r="C108" s="730" t="s">
        <v>574</v>
      </c>
      <c r="D108" s="731" t="s">
        <v>575</v>
      </c>
      <c r="E108" s="730" t="s">
        <v>2056</v>
      </c>
      <c r="F108" s="731" t="s">
        <v>2057</v>
      </c>
      <c r="G108" s="730" t="s">
        <v>2084</v>
      </c>
      <c r="H108" s="730" t="s">
        <v>2085</v>
      </c>
      <c r="I108" s="733">
        <v>6.1700000762939453</v>
      </c>
      <c r="J108" s="733">
        <v>80</v>
      </c>
      <c r="K108" s="734">
        <v>493.60000991821289</v>
      </c>
    </row>
    <row r="109" spans="1:11" ht="14.4" customHeight="1" x14ac:dyDescent="0.3">
      <c r="A109" s="728" t="s">
        <v>553</v>
      </c>
      <c r="B109" s="729" t="s">
        <v>554</v>
      </c>
      <c r="C109" s="730" t="s">
        <v>574</v>
      </c>
      <c r="D109" s="731" t="s">
        <v>575</v>
      </c>
      <c r="E109" s="730" t="s">
        <v>2056</v>
      </c>
      <c r="F109" s="731" t="s">
        <v>2057</v>
      </c>
      <c r="G109" s="730" t="s">
        <v>2086</v>
      </c>
      <c r="H109" s="730" t="s">
        <v>2087</v>
      </c>
      <c r="I109" s="733">
        <v>1.0900000333786011</v>
      </c>
      <c r="J109" s="733">
        <v>900</v>
      </c>
      <c r="K109" s="734">
        <v>981</v>
      </c>
    </row>
    <row r="110" spans="1:11" ht="14.4" customHeight="1" x14ac:dyDescent="0.3">
      <c r="A110" s="728" t="s">
        <v>553</v>
      </c>
      <c r="B110" s="729" t="s">
        <v>554</v>
      </c>
      <c r="C110" s="730" t="s">
        <v>574</v>
      </c>
      <c r="D110" s="731" t="s">
        <v>575</v>
      </c>
      <c r="E110" s="730" t="s">
        <v>2056</v>
      </c>
      <c r="F110" s="731" t="s">
        <v>2057</v>
      </c>
      <c r="G110" s="730" t="s">
        <v>2088</v>
      </c>
      <c r="H110" s="730" t="s">
        <v>2089</v>
      </c>
      <c r="I110" s="733">
        <v>0.47999998927116394</v>
      </c>
      <c r="J110" s="733">
        <v>900</v>
      </c>
      <c r="K110" s="734">
        <v>432</v>
      </c>
    </row>
    <row r="111" spans="1:11" ht="14.4" customHeight="1" x14ac:dyDescent="0.3">
      <c r="A111" s="728" t="s">
        <v>553</v>
      </c>
      <c r="B111" s="729" t="s">
        <v>554</v>
      </c>
      <c r="C111" s="730" t="s">
        <v>574</v>
      </c>
      <c r="D111" s="731" t="s">
        <v>575</v>
      </c>
      <c r="E111" s="730" t="s">
        <v>2056</v>
      </c>
      <c r="F111" s="731" t="s">
        <v>2057</v>
      </c>
      <c r="G111" s="730" t="s">
        <v>2090</v>
      </c>
      <c r="H111" s="730" t="s">
        <v>2091</v>
      </c>
      <c r="I111" s="733">
        <v>1.6699999570846558</v>
      </c>
      <c r="J111" s="733">
        <v>400</v>
      </c>
      <c r="K111" s="734">
        <v>668</v>
      </c>
    </row>
    <row r="112" spans="1:11" ht="14.4" customHeight="1" x14ac:dyDescent="0.3">
      <c r="A112" s="728" t="s">
        <v>553</v>
      </c>
      <c r="B112" s="729" t="s">
        <v>554</v>
      </c>
      <c r="C112" s="730" t="s">
        <v>574</v>
      </c>
      <c r="D112" s="731" t="s">
        <v>575</v>
      </c>
      <c r="E112" s="730" t="s">
        <v>2056</v>
      </c>
      <c r="F112" s="731" t="s">
        <v>2057</v>
      </c>
      <c r="G112" s="730" t="s">
        <v>2092</v>
      </c>
      <c r="H112" s="730" t="s">
        <v>2093</v>
      </c>
      <c r="I112" s="733">
        <v>0.67000001668930054</v>
      </c>
      <c r="J112" s="733">
        <v>300</v>
      </c>
      <c r="K112" s="734">
        <v>201</v>
      </c>
    </row>
    <row r="113" spans="1:11" ht="14.4" customHeight="1" x14ac:dyDescent="0.3">
      <c r="A113" s="728" t="s">
        <v>553</v>
      </c>
      <c r="B113" s="729" t="s">
        <v>554</v>
      </c>
      <c r="C113" s="730" t="s">
        <v>574</v>
      </c>
      <c r="D113" s="731" t="s">
        <v>575</v>
      </c>
      <c r="E113" s="730" t="s">
        <v>2056</v>
      </c>
      <c r="F113" s="731" t="s">
        <v>2057</v>
      </c>
      <c r="G113" s="730" t="s">
        <v>2188</v>
      </c>
      <c r="H113" s="730" t="s">
        <v>2189</v>
      </c>
      <c r="I113" s="733">
        <v>2.1766667366027832</v>
      </c>
      <c r="J113" s="733">
        <v>600</v>
      </c>
      <c r="K113" s="734">
        <v>1306.1900024414062</v>
      </c>
    </row>
    <row r="114" spans="1:11" ht="14.4" customHeight="1" x14ac:dyDescent="0.3">
      <c r="A114" s="728" t="s">
        <v>553</v>
      </c>
      <c r="B114" s="729" t="s">
        <v>554</v>
      </c>
      <c r="C114" s="730" t="s">
        <v>574</v>
      </c>
      <c r="D114" s="731" t="s">
        <v>575</v>
      </c>
      <c r="E114" s="730" t="s">
        <v>2056</v>
      </c>
      <c r="F114" s="731" t="s">
        <v>2057</v>
      </c>
      <c r="G114" s="730" t="s">
        <v>2100</v>
      </c>
      <c r="H114" s="730" t="s">
        <v>2101</v>
      </c>
      <c r="I114" s="733">
        <v>0.4699999988079071</v>
      </c>
      <c r="J114" s="733">
        <v>200</v>
      </c>
      <c r="K114" s="734">
        <v>94</v>
      </c>
    </row>
    <row r="115" spans="1:11" ht="14.4" customHeight="1" x14ac:dyDescent="0.3">
      <c r="A115" s="728" t="s">
        <v>553</v>
      </c>
      <c r="B115" s="729" t="s">
        <v>554</v>
      </c>
      <c r="C115" s="730" t="s">
        <v>574</v>
      </c>
      <c r="D115" s="731" t="s">
        <v>575</v>
      </c>
      <c r="E115" s="730" t="s">
        <v>2056</v>
      </c>
      <c r="F115" s="731" t="s">
        <v>2057</v>
      </c>
      <c r="G115" s="730" t="s">
        <v>2102</v>
      </c>
      <c r="H115" s="730" t="s">
        <v>2103</v>
      </c>
      <c r="I115" s="733">
        <v>21.229999542236328</v>
      </c>
      <c r="J115" s="733">
        <v>20</v>
      </c>
      <c r="K115" s="734">
        <v>424.60000610351562</v>
      </c>
    </row>
    <row r="116" spans="1:11" ht="14.4" customHeight="1" x14ac:dyDescent="0.3">
      <c r="A116" s="728" t="s">
        <v>553</v>
      </c>
      <c r="B116" s="729" t="s">
        <v>554</v>
      </c>
      <c r="C116" s="730" t="s">
        <v>574</v>
      </c>
      <c r="D116" s="731" t="s">
        <v>575</v>
      </c>
      <c r="E116" s="730" t="s">
        <v>2056</v>
      </c>
      <c r="F116" s="731" t="s">
        <v>2057</v>
      </c>
      <c r="G116" s="730" t="s">
        <v>2104</v>
      </c>
      <c r="H116" s="730" t="s">
        <v>2105</v>
      </c>
      <c r="I116" s="733">
        <v>1.9800000190734863</v>
      </c>
      <c r="J116" s="733">
        <v>50</v>
      </c>
      <c r="K116" s="734">
        <v>99</v>
      </c>
    </row>
    <row r="117" spans="1:11" ht="14.4" customHeight="1" x14ac:dyDescent="0.3">
      <c r="A117" s="728" t="s">
        <v>553</v>
      </c>
      <c r="B117" s="729" t="s">
        <v>554</v>
      </c>
      <c r="C117" s="730" t="s">
        <v>574</v>
      </c>
      <c r="D117" s="731" t="s">
        <v>575</v>
      </c>
      <c r="E117" s="730" t="s">
        <v>2056</v>
      </c>
      <c r="F117" s="731" t="s">
        <v>2057</v>
      </c>
      <c r="G117" s="730" t="s">
        <v>2106</v>
      </c>
      <c r="H117" s="730" t="s">
        <v>2107</v>
      </c>
      <c r="I117" s="733">
        <v>2.0399999618530273</v>
      </c>
      <c r="J117" s="733">
        <v>50</v>
      </c>
      <c r="K117" s="734">
        <v>102</v>
      </c>
    </row>
    <row r="118" spans="1:11" ht="14.4" customHeight="1" x14ac:dyDescent="0.3">
      <c r="A118" s="728" t="s">
        <v>553</v>
      </c>
      <c r="B118" s="729" t="s">
        <v>554</v>
      </c>
      <c r="C118" s="730" t="s">
        <v>574</v>
      </c>
      <c r="D118" s="731" t="s">
        <v>575</v>
      </c>
      <c r="E118" s="730" t="s">
        <v>2056</v>
      </c>
      <c r="F118" s="731" t="s">
        <v>2057</v>
      </c>
      <c r="G118" s="730" t="s">
        <v>2190</v>
      </c>
      <c r="H118" s="730" t="s">
        <v>2191</v>
      </c>
      <c r="I118" s="733">
        <v>3.0749999284744263</v>
      </c>
      <c r="J118" s="733">
        <v>100</v>
      </c>
      <c r="K118" s="734">
        <v>307.5</v>
      </c>
    </row>
    <row r="119" spans="1:11" ht="14.4" customHeight="1" x14ac:dyDescent="0.3">
      <c r="A119" s="728" t="s">
        <v>553</v>
      </c>
      <c r="B119" s="729" t="s">
        <v>554</v>
      </c>
      <c r="C119" s="730" t="s">
        <v>574</v>
      </c>
      <c r="D119" s="731" t="s">
        <v>575</v>
      </c>
      <c r="E119" s="730" t="s">
        <v>2056</v>
      </c>
      <c r="F119" s="731" t="s">
        <v>2057</v>
      </c>
      <c r="G119" s="730" t="s">
        <v>2112</v>
      </c>
      <c r="H119" s="730" t="s">
        <v>2113</v>
      </c>
      <c r="I119" s="733">
        <v>2.1700000762939453</v>
      </c>
      <c r="J119" s="733">
        <v>100</v>
      </c>
      <c r="K119" s="734">
        <v>217</v>
      </c>
    </row>
    <row r="120" spans="1:11" ht="14.4" customHeight="1" x14ac:dyDescent="0.3">
      <c r="A120" s="728" t="s">
        <v>553</v>
      </c>
      <c r="B120" s="729" t="s">
        <v>554</v>
      </c>
      <c r="C120" s="730" t="s">
        <v>574</v>
      </c>
      <c r="D120" s="731" t="s">
        <v>575</v>
      </c>
      <c r="E120" s="730" t="s">
        <v>2056</v>
      </c>
      <c r="F120" s="731" t="s">
        <v>2057</v>
      </c>
      <c r="G120" s="730" t="s">
        <v>2192</v>
      </c>
      <c r="H120" s="730" t="s">
        <v>2193</v>
      </c>
      <c r="I120" s="733">
        <v>4.7300000190734863</v>
      </c>
      <c r="J120" s="733">
        <v>20</v>
      </c>
      <c r="K120" s="734">
        <v>94.599998474121094</v>
      </c>
    </row>
    <row r="121" spans="1:11" ht="14.4" customHeight="1" x14ac:dyDescent="0.3">
      <c r="A121" s="728" t="s">
        <v>553</v>
      </c>
      <c r="B121" s="729" t="s">
        <v>554</v>
      </c>
      <c r="C121" s="730" t="s">
        <v>574</v>
      </c>
      <c r="D121" s="731" t="s">
        <v>575</v>
      </c>
      <c r="E121" s="730" t="s">
        <v>2056</v>
      </c>
      <c r="F121" s="731" t="s">
        <v>2057</v>
      </c>
      <c r="G121" s="730" t="s">
        <v>2118</v>
      </c>
      <c r="H121" s="730" t="s">
        <v>2119</v>
      </c>
      <c r="I121" s="733">
        <v>21.234999656677246</v>
      </c>
      <c r="J121" s="733">
        <v>14</v>
      </c>
      <c r="K121" s="734">
        <v>297.29999542236328</v>
      </c>
    </row>
    <row r="122" spans="1:11" ht="14.4" customHeight="1" x14ac:dyDescent="0.3">
      <c r="A122" s="728" t="s">
        <v>553</v>
      </c>
      <c r="B122" s="729" t="s">
        <v>554</v>
      </c>
      <c r="C122" s="730" t="s">
        <v>574</v>
      </c>
      <c r="D122" s="731" t="s">
        <v>575</v>
      </c>
      <c r="E122" s="730" t="s">
        <v>2056</v>
      </c>
      <c r="F122" s="731" t="s">
        <v>2057</v>
      </c>
      <c r="G122" s="730" t="s">
        <v>2118</v>
      </c>
      <c r="H122" s="730" t="s">
        <v>2120</v>
      </c>
      <c r="I122" s="733">
        <v>21.239999771118164</v>
      </c>
      <c r="J122" s="733">
        <v>10</v>
      </c>
      <c r="K122" s="734">
        <v>212.39999389648437</v>
      </c>
    </row>
    <row r="123" spans="1:11" ht="14.4" customHeight="1" x14ac:dyDescent="0.3">
      <c r="A123" s="728" t="s">
        <v>553</v>
      </c>
      <c r="B123" s="729" t="s">
        <v>554</v>
      </c>
      <c r="C123" s="730" t="s">
        <v>574</v>
      </c>
      <c r="D123" s="731" t="s">
        <v>575</v>
      </c>
      <c r="E123" s="730" t="s">
        <v>2121</v>
      </c>
      <c r="F123" s="731" t="s">
        <v>2122</v>
      </c>
      <c r="G123" s="730" t="s">
        <v>2123</v>
      </c>
      <c r="H123" s="730" t="s">
        <v>2124</v>
      </c>
      <c r="I123" s="733">
        <v>9.9833335876464844</v>
      </c>
      <c r="J123" s="733">
        <v>300</v>
      </c>
      <c r="K123" s="734">
        <v>2995</v>
      </c>
    </row>
    <row r="124" spans="1:11" ht="14.4" customHeight="1" x14ac:dyDescent="0.3">
      <c r="A124" s="728" t="s">
        <v>553</v>
      </c>
      <c r="B124" s="729" t="s">
        <v>554</v>
      </c>
      <c r="C124" s="730" t="s">
        <v>574</v>
      </c>
      <c r="D124" s="731" t="s">
        <v>575</v>
      </c>
      <c r="E124" s="730" t="s">
        <v>2125</v>
      </c>
      <c r="F124" s="731" t="s">
        <v>2126</v>
      </c>
      <c r="G124" s="730" t="s">
        <v>2127</v>
      </c>
      <c r="H124" s="730" t="s">
        <v>2128</v>
      </c>
      <c r="I124" s="733">
        <v>0.30500000715255737</v>
      </c>
      <c r="J124" s="733">
        <v>300</v>
      </c>
      <c r="K124" s="734">
        <v>91</v>
      </c>
    </row>
    <row r="125" spans="1:11" ht="14.4" customHeight="1" x14ac:dyDescent="0.3">
      <c r="A125" s="728" t="s">
        <v>553</v>
      </c>
      <c r="B125" s="729" t="s">
        <v>554</v>
      </c>
      <c r="C125" s="730" t="s">
        <v>574</v>
      </c>
      <c r="D125" s="731" t="s">
        <v>575</v>
      </c>
      <c r="E125" s="730" t="s">
        <v>2125</v>
      </c>
      <c r="F125" s="731" t="s">
        <v>2126</v>
      </c>
      <c r="G125" s="730" t="s">
        <v>2129</v>
      </c>
      <c r="H125" s="730" t="s">
        <v>2130</v>
      </c>
      <c r="I125" s="733">
        <v>0.30500000715255737</v>
      </c>
      <c r="J125" s="733">
        <v>400</v>
      </c>
      <c r="K125" s="734">
        <v>121</v>
      </c>
    </row>
    <row r="126" spans="1:11" ht="14.4" customHeight="1" x14ac:dyDescent="0.3">
      <c r="A126" s="728" t="s">
        <v>553</v>
      </c>
      <c r="B126" s="729" t="s">
        <v>554</v>
      </c>
      <c r="C126" s="730" t="s">
        <v>574</v>
      </c>
      <c r="D126" s="731" t="s">
        <v>575</v>
      </c>
      <c r="E126" s="730" t="s">
        <v>2125</v>
      </c>
      <c r="F126" s="731" t="s">
        <v>2126</v>
      </c>
      <c r="G126" s="730" t="s">
        <v>2133</v>
      </c>
      <c r="H126" s="730" t="s">
        <v>2134</v>
      </c>
      <c r="I126" s="733">
        <v>0.523333340883255</v>
      </c>
      <c r="J126" s="733">
        <v>500</v>
      </c>
      <c r="K126" s="734">
        <v>253</v>
      </c>
    </row>
    <row r="127" spans="1:11" ht="14.4" customHeight="1" x14ac:dyDescent="0.3">
      <c r="A127" s="728" t="s">
        <v>553</v>
      </c>
      <c r="B127" s="729" t="s">
        <v>554</v>
      </c>
      <c r="C127" s="730" t="s">
        <v>574</v>
      </c>
      <c r="D127" s="731" t="s">
        <v>575</v>
      </c>
      <c r="E127" s="730" t="s">
        <v>2125</v>
      </c>
      <c r="F127" s="731" t="s">
        <v>2126</v>
      </c>
      <c r="G127" s="730" t="s">
        <v>2194</v>
      </c>
      <c r="H127" s="730" t="s">
        <v>2195</v>
      </c>
      <c r="I127" s="733">
        <v>0.30000001192092896</v>
      </c>
      <c r="J127" s="733">
        <v>100</v>
      </c>
      <c r="K127" s="734">
        <v>30</v>
      </c>
    </row>
    <row r="128" spans="1:11" ht="14.4" customHeight="1" x14ac:dyDescent="0.3">
      <c r="A128" s="728" t="s">
        <v>553</v>
      </c>
      <c r="B128" s="729" t="s">
        <v>554</v>
      </c>
      <c r="C128" s="730" t="s">
        <v>574</v>
      </c>
      <c r="D128" s="731" t="s">
        <v>575</v>
      </c>
      <c r="E128" s="730" t="s">
        <v>2125</v>
      </c>
      <c r="F128" s="731" t="s">
        <v>2126</v>
      </c>
      <c r="G128" s="730" t="s">
        <v>2135</v>
      </c>
      <c r="H128" s="730" t="s">
        <v>2136</v>
      </c>
      <c r="I128" s="733">
        <v>1.7999999523162842</v>
      </c>
      <c r="J128" s="733">
        <v>200</v>
      </c>
      <c r="K128" s="734">
        <v>360</v>
      </c>
    </row>
    <row r="129" spans="1:11" ht="14.4" customHeight="1" x14ac:dyDescent="0.3">
      <c r="A129" s="728" t="s">
        <v>553</v>
      </c>
      <c r="B129" s="729" t="s">
        <v>554</v>
      </c>
      <c r="C129" s="730" t="s">
        <v>574</v>
      </c>
      <c r="D129" s="731" t="s">
        <v>575</v>
      </c>
      <c r="E129" s="730" t="s">
        <v>2125</v>
      </c>
      <c r="F129" s="731" t="s">
        <v>2126</v>
      </c>
      <c r="G129" s="730" t="s">
        <v>2137</v>
      </c>
      <c r="H129" s="730" t="s">
        <v>2138</v>
      </c>
      <c r="I129" s="733">
        <v>1.7999999523162842</v>
      </c>
      <c r="J129" s="733">
        <v>100</v>
      </c>
      <c r="K129" s="734">
        <v>180</v>
      </c>
    </row>
    <row r="130" spans="1:11" ht="14.4" customHeight="1" x14ac:dyDescent="0.3">
      <c r="A130" s="728" t="s">
        <v>553</v>
      </c>
      <c r="B130" s="729" t="s">
        <v>554</v>
      </c>
      <c r="C130" s="730" t="s">
        <v>574</v>
      </c>
      <c r="D130" s="731" t="s">
        <v>575</v>
      </c>
      <c r="E130" s="730" t="s">
        <v>2139</v>
      </c>
      <c r="F130" s="731" t="s">
        <v>2140</v>
      </c>
      <c r="G130" s="730" t="s">
        <v>2141</v>
      </c>
      <c r="H130" s="730" t="s">
        <v>2142</v>
      </c>
      <c r="I130" s="733">
        <v>0.68999999761581421</v>
      </c>
      <c r="J130" s="733">
        <v>600</v>
      </c>
      <c r="K130" s="734">
        <v>414</v>
      </c>
    </row>
    <row r="131" spans="1:11" ht="14.4" customHeight="1" x14ac:dyDescent="0.3">
      <c r="A131" s="728" t="s">
        <v>553</v>
      </c>
      <c r="B131" s="729" t="s">
        <v>554</v>
      </c>
      <c r="C131" s="730" t="s">
        <v>574</v>
      </c>
      <c r="D131" s="731" t="s">
        <v>575</v>
      </c>
      <c r="E131" s="730" t="s">
        <v>2139</v>
      </c>
      <c r="F131" s="731" t="s">
        <v>2140</v>
      </c>
      <c r="G131" s="730" t="s">
        <v>2143</v>
      </c>
      <c r="H131" s="730" t="s">
        <v>2144</v>
      </c>
      <c r="I131" s="733">
        <v>0.68999999761581421</v>
      </c>
      <c r="J131" s="733">
        <v>6800</v>
      </c>
      <c r="K131" s="734">
        <v>4692</v>
      </c>
    </row>
    <row r="132" spans="1:11" ht="14.4" customHeight="1" x14ac:dyDescent="0.3">
      <c r="A132" s="728" t="s">
        <v>553</v>
      </c>
      <c r="B132" s="729" t="s">
        <v>554</v>
      </c>
      <c r="C132" s="730" t="s">
        <v>574</v>
      </c>
      <c r="D132" s="731" t="s">
        <v>575</v>
      </c>
      <c r="E132" s="730" t="s">
        <v>2139</v>
      </c>
      <c r="F132" s="731" t="s">
        <v>2140</v>
      </c>
      <c r="G132" s="730" t="s">
        <v>2196</v>
      </c>
      <c r="H132" s="730" t="s">
        <v>2197</v>
      </c>
      <c r="I132" s="733">
        <v>12.574999809265137</v>
      </c>
      <c r="J132" s="733">
        <v>100</v>
      </c>
      <c r="K132" s="734">
        <v>1257.5</v>
      </c>
    </row>
    <row r="133" spans="1:11" ht="14.4" customHeight="1" x14ac:dyDescent="0.3">
      <c r="A133" s="728" t="s">
        <v>553</v>
      </c>
      <c r="B133" s="729" t="s">
        <v>554</v>
      </c>
      <c r="C133" s="730" t="s">
        <v>574</v>
      </c>
      <c r="D133" s="731" t="s">
        <v>575</v>
      </c>
      <c r="E133" s="730" t="s">
        <v>2139</v>
      </c>
      <c r="F133" s="731" t="s">
        <v>2140</v>
      </c>
      <c r="G133" s="730" t="s">
        <v>2198</v>
      </c>
      <c r="H133" s="730" t="s">
        <v>2199</v>
      </c>
      <c r="I133" s="733">
        <v>6.2399997711181641</v>
      </c>
      <c r="J133" s="733">
        <v>140</v>
      </c>
      <c r="K133" s="734">
        <v>873.5999755859375</v>
      </c>
    </row>
    <row r="134" spans="1:11" ht="14.4" customHeight="1" x14ac:dyDescent="0.3">
      <c r="A134" s="728" t="s">
        <v>553</v>
      </c>
      <c r="B134" s="729" t="s">
        <v>554</v>
      </c>
      <c r="C134" s="730" t="s">
        <v>577</v>
      </c>
      <c r="D134" s="731" t="s">
        <v>578</v>
      </c>
      <c r="E134" s="730" t="s">
        <v>2011</v>
      </c>
      <c r="F134" s="731" t="s">
        <v>2012</v>
      </c>
      <c r="G134" s="730" t="s">
        <v>2200</v>
      </c>
      <c r="H134" s="730" t="s">
        <v>2201</v>
      </c>
      <c r="I134" s="733">
        <v>0.87999999523162842</v>
      </c>
      <c r="J134" s="733">
        <v>900</v>
      </c>
      <c r="K134" s="734">
        <v>792</v>
      </c>
    </row>
    <row r="135" spans="1:11" ht="14.4" customHeight="1" x14ac:dyDescent="0.3">
      <c r="A135" s="728" t="s">
        <v>553</v>
      </c>
      <c r="B135" s="729" t="s">
        <v>554</v>
      </c>
      <c r="C135" s="730" t="s">
        <v>577</v>
      </c>
      <c r="D135" s="731" t="s">
        <v>578</v>
      </c>
      <c r="E135" s="730" t="s">
        <v>2011</v>
      </c>
      <c r="F135" s="731" t="s">
        <v>2012</v>
      </c>
      <c r="G135" s="730" t="s">
        <v>2202</v>
      </c>
      <c r="H135" s="730" t="s">
        <v>2203</v>
      </c>
      <c r="I135" s="733">
        <v>3.0099999904632568</v>
      </c>
      <c r="J135" s="733">
        <v>40</v>
      </c>
      <c r="K135" s="734">
        <v>120.40000152587891</v>
      </c>
    </row>
    <row r="136" spans="1:11" ht="14.4" customHeight="1" x14ac:dyDescent="0.3">
      <c r="A136" s="728" t="s">
        <v>553</v>
      </c>
      <c r="B136" s="729" t="s">
        <v>554</v>
      </c>
      <c r="C136" s="730" t="s">
        <v>577</v>
      </c>
      <c r="D136" s="731" t="s">
        <v>578</v>
      </c>
      <c r="E136" s="730" t="s">
        <v>2011</v>
      </c>
      <c r="F136" s="731" t="s">
        <v>2012</v>
      </c>
      <c r="G136" s="730" t="s">
        <v>2016</v>
      </c>
      <c r="H136" s="730" t="s">
        <v>2017</v>
      </c>
      <c r="I136" s="733">
        <v>1.2899999618530273</v>
      </c>
      <c r="J136" s="733">
        <v>100</v>
      </c>
      <c r="K136" s="734">
        <v>129</v>
      </c>
    </row>
    <row r="137" spans="1:11" ht="14.4" customHeight="1" x14ac:dyDescent="0.3">
      <c r="A137" s="728" t="s">
        <v>553</v>
      </c>
      <c r="B137" s="729" t="s">
        <v>554</v>
      </c>
      <c r="C137" s="730" t="s">
        <v>577</v>
      </c>
      <c r="D137" s="731" t="s">
        <v>578</v>
      </c>
      <c r="E137" s="730" t="s">
        <v>2011</v>
      </c>
      <c r="F137" s="731" t="s">
        <v>2012</v>
      </c>
      <c r="G137" s="730" t="s">
        <v>2162</v>
      </c>
      <c r="H137" s="730" t="s">
        <v>2163</v>
      </c>
      <c r="I137" s="733">
        <v>0.86000001430511475</v>
      </c>
      <c r="J137" s="733">
        <v>200</v>
      </c>
      <c r="K137" s="734">
        <v>172</v>
      </c>
    </row>
    <row r="138" spans="1:11" ht="14.4" customHeight="1" x14ac:dyDescent="0.3">
      <c r="A138" s="728" t="s">
        <v>553</v>
      </c>
      <c r="B138" s="729" t="s">
        <v>554</v>
      </c>
      <c r="C138" s="730" t="s">
        <v>577</v>
      </c>
      <c r="D138" s="731" t="s">
        <v>578</v>
      </c>
      <c r="E138" s="730" t="s">
        <v>2011</v>
      </c>
      <c r="F138" s="731" t="s">
        <v>2012</v>
      </c>
      <c r="G138" s="730" t="s">
        <v>2026</v>
      </c>
      <c r="H138" s="730" t="s">
        <v>2027</v>
      </c>
      <c r="I138" s="733">
        <v>2.0699999332427979</v>
      </c>
      <c r="J138" s="733">
        <v>50</v>
      </c>
      <c r="K138" s="734">
        <v>103.5</v>
      </c>
    </row>
    <row r="139" spans="1:11" ht="14.4" customHeight="1" x14ac:dyDescent="0.3">
      <c r="A139" s="728" t="s">
        <v>553</v>
      </c>
      <c r="B139" s="729" t="s">
        <v>554</v>
      </c>
      <c r="C139" s="730" t="s">
        <v>577</v>
      </c>
      <c r="D139" s="731" t="s">
        <v>578</v>
      </c>
      <c r="E139" s="730" t="s">
        <v>2011</v>
      </c>
      <c r="F139" s="731" t="s">
        <v>2012</v>
      </c>
      <c r="G139" s="730" t="s">
        <v>2028</v>
      </c>
      <c r="H139" s="730" t="s">
        <v>2029</v>
      </c>
      <c r="I139" s="733">
        <v>3.369999885559082</v>
      </c>
      <c r="J139" s="733">
        <v>100</v>
      </c>
      <c r="K139" s="734">
        <v>337</v>
      </c>
    </row>
    <row r="140" spans="1:11" ht="14.4" customHeight="1" x14ac:dyDescent="0.3">
      <c r="A140" s="728" t="s">
        <v>553</v>
      </c>
      <c r="B140" s="729" t="s">
        <v>554</v>
      </c>
      <c r="C140" s="730" t="s">
        <v>577</v>
      </c>
      <c r="D140" s="731" t="s">
        <v>578</v>
      </c>
      <c r="E140" s="730" t="s">
        <v>2011</v>
      </c>
      <c r="F140" s="731" t="s">
        <v>2012</v>
      </c>
      <c r="G140" s="730" t="s">
        <v>2204</v>
      </c>
      <c r="H140" s="730" t="s">
        <v>2205</v>
      </c>
      <c r="I140" s="733">
        <v>0.37999999523162842</v>
      </c>
      <c r="J140" s="733">
        <v>100</v>
      </c>
      <c r="K140" s="734">
        <v>38</v>
      </c>
    </row>
    <row r="141" spans="1:11" ht="14.4" customHeight="1" x14ac:dyDescent="0.3">
      <c r="A141" s="728" t="s">
        <v>553</v>
      </c>
      <c r="B141" s="729" t="s">
        <v>554</v>
      </c>
      <c r="C141" s="730" t="s">
        <v>577</v>
      </c>
      <c r="D141" s="731" t="s">
        <v>578</v>
      </c>
      <c r="E141" s="730" t="s">
        <v>2011</v>
      </c>
      <c r="F141" s="731" t="s">
        <v>2012</v>
      </c>
      <c r="G141" s="730" t="s">
        <v>2050</v>
      </c>
      <c r="H141" s="730" t="s">
        <v>2051</v>
      </c>
      <c r="I141" s="733">
        <v>0.67000001668930054</v>
      </c>
      <c r="J141" s="733">
        <v>400</v>
      </c>
      <c r="K141" s="734">
        <v>268</v>
      </c>
    </row>
    <row r="142" spans="1:11" ht="14.4" customHeight="1" x14ac:dyDescent="0.3">
      <c r="A142" s="728" t="s">
        <v>553</v>
      </c>
      <c r="B142" s="729" t="s">
        <v>554</v>
      </c>
      <c r="C142" s="730" t="s">
        <v>577</v>
      </c>
      <c r="D142" s="731" t="s">
        <v>578</v>
      </c>
      <c r="E142" s="730" t="s">
        <v>2056</v>
      </c>
      <c r="F142" s="731" t="s">
        <v>2057</v>
      </c>
      <c r="G142" s="730" t="s">
        <v>2058</v>
      </c>
      <c r="H142" s="730" t="s">
        <v>2059</v>
      </c>
      <c r="I142" s="733">
        <v>9.9999997764825821E-3</v>
      </c>
      <c r="J142" s="733">
        <v>60</v>
      </c>
      <c r="K142" s="734">
        <v>0.60000002384185791</v>
      </c>
    </row>
    <row r="143" spans="1:11" ht="14.4" customHeight="1" x14ac:dyDescent="0.3">
      <c r="A143" s="728" t="s">
        <v>553</v>
      </c>
      <c r="B143" s="729" t="s">
        <v>554</v>
      </c>
      <c r="C143" s="730" t="s">
        <v>577</v>
      </c>
      <c r="D143" s="731" t="s">
        <v>578</v>
      </c>
      <c r="E143" s="730" t="s">
        <v>2056</v>
      </c>
      <c r="F143" s="731" t="s">
        <v>2057</v>
      </c>
      <c r="G143" s="730" t="s">
        <v>2060</v>
      </c>
      <c r="H143" s="730" t="s">
        <v>2061</v>
      </c>
      <c r="I143" s="733">
        <v>3.4450000524520874</v>
      </c>
      <c r="J143" s="733">
        <v>80</v>
      </c>
      <c r="K143" s="734">
        <v>275.59999084472656</v>
      </c>
    </row>
    <row r="144" spans="1:11" ht="14.4" customHeight="1" x14ac:dyDescent="0.3">
      <c r="A144" s="728" t="s">
        <v>553</v>
      </c>
      <c r="B144" s="729" t="s">
        <v>554</v>
      </c>
      <c r="C144" s="730" t="s">
        <v>577</v>
      </c>
      <c r="D144" s="731" t="s">
        <v>578</v>
      </c>
      <c r="E144" s="730" t="s">
        <v>2056</v>
      </c>
      <c r="F144" s="731" t="s">
        <v>2057</v>
      </c>
      <c r="G144" s="730" t="s">
        <v>2072</v>
      </c>
      <c r="H144" s="730" t="s">
        <v>2073</v>
      </c>
      <c r="I144" s="733">
        <v>2.2833333015441895</v>
      </c>
      <c r="J144" s="733">
        <v>125</v>
      </c>
      <c r="K144" s="734">
        <v>285.5</v>
      </c>
    </row>
    <row r="145" spans="1:11" ht="14.4" customHeight="1" x14ac:dyDescent="0.3">
      <c r="A145" s="728" t="s">
        <v>553</v>
      </c>
      <c r="B145" s="729" t="s">
        <v>554</v>
      </c>
      <c r="C145" s="730" t="s">
        <v>577</v>
      </c>
      <c r="D145" s="731" t="s">
        <v>578</v>
      </c>
      <c r="E145" s="730" t="s">
        <v>2056</v>
      </c>
      <c r="F145" s="731" t="s">
        <v>2057</v>
      </c>
      <c r="G145" s="730" t="s">
        <v>2076</v>
      </c>
      <c r="H145" s="730" t="s">
        <v>2077</v>
      </c>
      <c r="I145" s="733">
        <v>62.779998779296875</v>
      </c>
      <c r="J145" s="733">
        <v>6</v>
      </c>
      <c r="K145" s="734">
        <v>376.67999267578125</v>
      </c>
    </row>
    <row r="146" spans="1:11" ht="14.4" customHeight="1" x14ac:dyDescent="0.3">
      <c r="A146" s="728" t="s">
        <v>553</v>
      </c>
      <c r="B146" s="729" t="s">
        <v>554</v>
      </c>
      <c r="C146" s="730" t="s">
        <v>577</v>
      </c>
      <c r="D146" s="731" t="s">
        <v>578</v>
      </c>
      <c r="E146" s="730" t="s">
        <v>2056</v>
      </c>
      <c r="F146" s="731" t="s">
        <v>2057</v>
      </c>
      <c r="G146" s="730" t="s">
        <v>2086</v>
      </c>
      <c r="H146" s="730" t="s">
        <v>2087</v>
      </c>
      <c r="I146" s="733">
        <v>1.0900000333786011</v>
      </c>
      <c r="J146" s="733">
        <v>100</v>
      </c>
      <c r="K146" s="734">
        <v>109</v>
      </c>
    </row>
    <row r="147" spans="1:11" ht="14.4" customHeight="1" x14ac:dyDescent="0.3">
      <c r="A147" s="728" t="s">
        <v>553</v>
      </c>
      <c r="B147" s="729" t="s">
        <v>554</v>
      </c>
      <c r="C147" s="730" t="s">
        <v>577</v>
      </c>
      <c r="D147" s="731" t="s">
        <v>578</v>
      </c>
      <c r="E147" s="730" t="s">
        <v>2056</v>
      </c>
      <c r="F147" s="731" t="s">
        <v>2057</v>
      </c>
      <c r="G147" s="730" t="s">
        <v>2090</v>
      </c>
      <c r="H147" s="730" t="s">
        <v>2091</v>
      </c>
      <c r="I147" s="733">
        <v>1.6699999570846558</v>
      </c>
      <c r="J147" s="733">
        <v>100</v>
      </c>
      <c r="K147" s="734">
        <v>167</v>
      </c>
    </row>
    <row r="148" spans="1:11" ht="14.4" customHeight="1" x14ac:dyDescent="0.3">
      <c r="A148" s="728" t="s">
        <v>553</v>
      </c>
      <c r="B148" s="729" t="s">
        <v>554</v>
      </c>
      <c r="C148" s="730" t="s">
        <v>577</v>
      </c>
      <c r="D148" s="731" t="s">
        <v>578</v>
      </c>
      <c r="E148" s="730" t="s">
        <v>2056</v>
      </c>
      <c r="F148" s="731" t="s">
        <v>2057</v>
      </c>
      <c r="G148" s="730" t="s">
        <v>2104</v>
      </c>
      <c r="H148" s="730" t="s">
        <v>2105</v>
      </c>
      <c r="I148" s="733">
        <v>1.9900000095367432</v>
      </c>
      <c r="J148" s="733">
        <v>10</v>
      </c>
      <c r="K148" s="734">
        <v>19.899999618530273</v>
      </c>
    </row>
    <row r="149" spans="1:11" ht="14.4" customHeight="1" x14ac:dyDescent="0.3">
      <c r="A149" s="728" t="s">
        <v>553</v>
      </c>
      <c r="B149" s="729" t="s">
        <v>554</v>
      </c>
      <c r="C149" s="730" t="s">
        <v>577</v>
      </c>
      <c r="D149" s="731" t="s">
        <v>578</v>
      </c>
      <c r="E149" s="730" t="s">
        <v>2056</v>
      </c>
      <c r="F149" s="731" t="s">
        <v>2057</v>
      </c>
      <c r="G149" s="730" t="s">
        <v>2190</v>
      </c>
      <c r="H149" s="730" t="s">
        <v>2191</v>
      </c>
      <c r="I149" s="733">
        <v>3.0699999332427979</v>
      </c>
      <c r="J149" s="733">
        <v>30</v>
      </c>
      <c r="K149" s="734">
        <v>92.099998474121094</v>
      </c>
    </row>
    <row r="150" spans="1:11" ht="14.4" customHeight="1" x14ac:dyDescent="0.3">
      <c r="A150" s="728" t="s">
        <v>553</v>
      </c>
      <c r="B150" s="729" t="s">
        <v>554</v>
      </c>
      <c r="C150" s="730" t="s">
        <v>577</v>
      </c>
      <c r="D150" s="731" t="s">
        <v>578</v>
      </c>
      <c r="E150" s="730" t="s">
        <v>2056</v>
      </c>
      <c r="F150" s="731" t="s">
        <v>2057</v>
      </c>
      <c r="G150" s="730" t="s">
        <v>2112</v>
      </c>
      <c r="H150" s="730" t="s">
        <v>2113</v>
      </c>
      <c r="I150" s="733">
        <v>2.1600000858306885</v>
      </c>
      <c r="J150" s="733">
        <v>15</v>
      </c>
      <c r="K150" s="734">
        <v>32.40000057220459</v>
      </c>
    </row>
    <row r="151" spans="1:11" ht="14.4" customHeight="1" x14ac:dyDescent="0.3">
      <c r="A151" s="728" t="s">
        <v>553</v>
      </c>
      <c r="B151" s="729" t="s">
        <v>554</v>
      </c>
      <c r="C151" s="730" t="s">
        <v>577</v>
      </c>
      <c r="D151" s="731" t="s">
        <v>578</v>
      </c>
      <c r="E151" s="730" t="s">
        <v>2056</v>
      </c>
      <c r="F151" s="731" t="s">
        <v>2057</v>
      </c>
      <c r="G151" s="730" t="s">
        <v>2116</v>
      </c>
      <c r="H151" s="730" t="s">
        <v>2117</v>
      </c>
      <c r="I151" s="733">
        <v>2.5099999904632568</v>
      </c>
      <c r="J151" s="733">
        <v>50</v>
      </c>
      <c r="K151" s="734">
        <v>125.5</v>
      </c>
    </row>
    <row r="152" spans="1:11" ht="14.4" customHeight="1" x14ac:dyDescent="0.3">
      <c r="A152" s="728" t="s">
        <v>553</v>
      </c>
      <c r="B152" s="729" t="s">
        <v>554</v>
      </c>
      <c r="C152" s="730" t="s">
        <v>577</v>
      </c>
      <c r="D152" s="731" t="s">
        <v>578</v>
      </c>
      <c r="E152" s="730" t="s">
        <v>2125</v>
      </c>
      <c r="F152" s="731" t="s">
        <v>2126</v>
      </c>
      <c r="G152" s="730" t="s">
        <v>2133</v>
      </c>
      <c r="H152" s="730" t="s">
        <v>2134</v>
      </c>
      <c r="I152" s="733">
        <v>0.52000001072883606</v>
      </c>
      <c r="J152" s="733">
        <v>200</v>
      </c>
      <c r="K152" s="734">
        <v>104</v>
      </c>
    </row>
    <row r="153" spans="1:11" ht="14.4" customHeight="1" x14ac:dyDescent="0.3">
      <c r="A153" s="728" t="s">
        <v>553</v>
      </c>
      <c r="B153" s="729" t="s">
        <v>554</v>
      </c>
      <c r="C153" s="730" t="s">
        <v>577</v>
      </c>
      <c r="D153" s="731" t="s">
        <v>578</v>
      </c>
      <c r="E153" s="730" t="s">
        <v>2125</v>
      </c>
      <c r="F153" s="731" t="s">
        <v>2126</v>
      </c>
      <c r="G153" s="730" t="s">
        <v>2135</v>
      </c>
      <c r="H153" s="730" t="s">
        <v>2136</v>
      </c>
      <c r="I153" s="733">
        <v>1.809999942779541</v>
      </c>
      <c r="J153" s="733">
        <v>50</v>
      </c>
      <c r="K153" s="734">
        <v>90.5</v>
      </c>
    </row>
    <row r="154" spans="1:11" ht="14.4" customHeight="1" x14ac:dyDescent="0.3">
      <c r="A154" s="728" t="s">
        <v>553</v>
      </c>
      <c r="B154" s="729" t="s">
        <v>554</v>
      </c>
      <c r="C154" s="730" t="s">
        <v>577</v>
      </c>
      <c r="D154" s="731" t="s">
        <v>578</v>
      </c>
      <c r="E154" s="730" t="s">
        <v>2139</v>
      </c>
      <c r="F154" s="731" t="s">
        <v>2140</v>
      </c>
      <c r="G154" s="730" t="s">
        <v>2143</v>
      </c>
      <c r="H154" s="730" t="s">
        <v>2144</v>
      </c>
      <c r="I154" s="733">
        <v>0.68999999761581421</v>
      </c>
      <c r="J154" s="733">
        <v>800</v>
      </c>
      <c r="K154" s="734">
        <v>552</v>
      </c>
    </row>
    <row r="155" spans="1:11" ht="14.4" customHeight="1" x14ac:dyDescent="0.3">
      <c r="A155" s="728" t="s">
        <v>553</v>
      </c>
      <c r="B155" s="729" t="s">
        <v>554</v>
      </c>
      <c r="C155" s="730" t="s">
        <v>577</v>
      </c>
      <c r="D155" s="731" t="s">
        <v>578</v>
      </c>
      <c r="E155" s="730" t="s">
        <v>2139</v>
      </c>
      <c r="F155" s="731" t="s">
        <v>2140</v>
      </c>
      <c r="G155" s="730" t="s">
        <v>2196</v>
      </c>
      <c r="H155" s="730" t="s">
        <v>2197</v>
      </c>
      <c r="I155" s="733">
        <v>12.430000305175781</v>
      </c>
      <c r="J155" s="733">
        <v>50</v>
      </c>
      <c r="K155" s="734">
        <v>621.5</v>
      </c>
    </row>
    <row r="156" spans="1:11" ht="14.4" customHeight="1" x14ac:dyDescent="0.3">
      <c r="A156" s="728" t="s">
        <v>553</v>
      </c>
      <c r="B156" s="729" t="s">
        <v>554</v>
      </c>
      <c r="C156" s="730" t="s">
        <v>580</v>
      </c>
      <c r="D156" s="731" t="s">
        <v>581</v>
      </c>
      <c r="E156" s="730" t="s">
        <v>2206</v>
      </c>
      <c r="F156" s="731" t="s">
        <v>2207</v>
      </c>
      <c r="G156" s="730" t="s">
        <v>2208</v>
      </c>
      <c r="H156" s="730" t="s">
        <v>2209</v>
      </c>
      <c r="I156" s="733">
        <v>147.17999267578125</v>
      </c>
      <c r="J156" s="733">
        <v>10</v>
      </c>
      <c r="K156" s="734">
        <v>1471.8200073242187</v>
      </c>
    </row>
    <row r="157" spans="1:11" ht="14.4" customHeight="1" x14ac:dyDescent="0.3">
      <c r="A157" s="728" t="s">
        <v>553</v>
      </c>
      <c r="B157" s="729" t="s">
        <v>554</v>
      </c>
      <c r="C157" s="730" t="s">
        <v>580</v>
      </c>
      <c r="D157" s="731" t="s">
        <v>581</v>
      </c>
      <c r="E157" s="730" t="s">
        <v>2206</v>
      </c>
      <c r="F157" s="731" t="s">
        <v>2207</v>
      </c>
      <c r="G157" s="730" t="s">
        <v>2210</v>
      </c>
      <c r="H157" s="730" t="s">
        <v>2211</v>
      </c>
      <c r="I157" s="733">
        <v>147.17999267578125</v>
      </c>
      <c r="J157" s="733">
        <v>10</v>
      </c>
      <c r="K157" s="734">
        <v>1471.8200073242187</v>
      </c>
    </row>
    <row r="158" spans="1:11" ht="14.4" customHeight="1" x14ac:dyDescent="0.3">
      <c r="A158" s="728" t="s">
        <v>553</v>
      </c>
      <c r="B158" s="729" t="s">
        <v>554</v>
      </c>
      <c r="C158" s="730" t="s">
        <v>580</v>
      </c>
      <c r="D158" s="731" t="s">
        <v>581</v>
      </c>
      <c r="E158" s="730" t="s">
        <v>2206</v>
      </c>
      <c r="F158" s="731" t="s">
        <v>2207</v>
      </c>
      <c r="G158" s="730" t="s">
        <v>2212</v>
      </c>
      <c r="H158" s="730" t="s">
        <v>2213</v>
      </c>
      <c r="I158" s="733">
        <v>152.46000671386719</v>
      </c>
      <c r="J158" s="733">
        <v>4</v>
      </c>
      <c r="K158" s="734">
        <v>609.84002685546875</v>
      </c>
    </row>
    <row r="159" spans="1:11" ht="14.4" customHeight="1" x14ac:dyDescent="0.3">
      <c r="A159" s="728" t="s">
        <v>553</v>
      </c>
      <c r="B159" s="729" t="s">
        <v>554</v>
      </c>
      <c r="C159" s="730" t="s">
        <v>580</v>
      </c>
      <c r="D159" s="731" t="s">
        <v>581</v>
      </c>
      <c r="E159" s="730" t="s">
        <v>2011</v>
      </c>
      <c r="F159" s="731" t="s">
        <v>2012</v>
      </c>
      <c r="G159" s="730" t="s">
        <v>2214</v>
      </c>
      <c r="H159" s="730" t="s">
        <v>2215</v>
      </c>
      <c r="I159" s="733">
        <v>0.49000000953674316</v>
      </c>
      <c r="J159" s="733">
        <v>4000</v>
      </c>
      <c r="K159" s="734">
        <v>1966</v>
      </c>
    </row>
    <row r="160" spans="1:11" ht="14.4" customHeight="1" x14ac:dyDescent="0.3">
      <c r="A160" s="728" t="s">
        <v>553</v>
      </c>
      <c r="B160" s="729" t="s">
        <v>554</v>
      </c>
      <c r="C160" s="730" t="s">
        <v>580</v>
      </c>
      <c r="D160" s="731" t="s">
        <v>581</v>
      </c>
      <c r="E160" s="730" t="s">
        <v>2011</v>
      </c>
      <c r="F160" s="731" t="s">
        <v>2012</v>
      </c>
      <c r="G160" s="730" t="s">
        <v>2216</v>
      </c>
      <c r="H160" s="730" t="s">
        <v>2217</v>
      </c>
      <c r="I160" s="733">
        <v>713.55999755859375</v>
      </c>
      <c r="J160" s="733">
        <v>4</v>
      </c>
      <c r="K160" s="734">
        <v>2854.239990234375</v>
      </c>
    </row>
    <row r="161" spans="1:11" ht="14.4" customHeight="1" x14ac:dyDescent="0.3">
      <c r="A161" s="728" t="s">
        <v>553</v>
      </c>
      <c r="B161" s="729" t="s">
        <v>554</v>
      </c>
      <c r="C161" s="730" t="s">
        <v>580</v>
      </c>
      <c r="D161" s="731" t="s">
        <v>581</v>
      </c>
      <c r="E161" s="730" t="s">
        <v>2011</v>
      </c>
      <c r="F161" s="731" t="s">
        <v>2012</v>
      </c>
      <c r="G161" s="730" t="s">
        <v>2218</v>
      </c>
      <c r="H161" s="730" t="s">
        <v>2219</v>
      </c>
      <c r="I161" s="733">
        <v>749.27001953125</v>
      </c>
      <c r="J161" s="733">
        <v>1</v>
      </c>
      <c r="K161" s="734">
        <v>749.27001953125</v>
      </c>
    </row>
    <row r="162" spans="1:11" ht="14.4" customHeight="1" x14ac:dyDescent="0.3">
      <c r="A162" s="728" t="s">
        <v>553</v>
      </c>
      <c r="B162" s="729" t="s">
        <v>554</v>
      </c>
      <c r="C162" s="730" t="s">
        <v>580</v>
      </c>
      <c r="D162" s="731" t="s">
        <v>581</v>
      </c>
      <c r="E162" s="730" t="s">
        <v>2011</v>
      </c>
      <c r="F162" s="731" t="s">
        <v>2012</v>
      </c>
      <c r="G162" s="730" t="s">
        <v>2013</v>
      </c>
      <c r="H162" s="730" t="s">
        <v>2014</v>
      </c>
      <c r="I162" s="733">
        <v>6.25</v>
      </c>
      <c r="J162" s="733">
        <v>500</v>
      </c>
      <c r="K162" s="734">
        <v>3125</v>
      </c>
    </row>
    <row r="163" spans="1:11" ht="14.4" customHeight="1" x14ac:dyDescent="0.3">
      <c r="A163" s="728" t="s">
        <v>553</v>
      </c>
      <c r="B163" s="729" t="s">
        <v>554</v>
      </c>
      <c r="C163" s="730" t="s">
        <v>580</v>
      </c>
      <c r="D163" s="731" t="s">
        <v>581</v>
      </c>
      <c r="E163" s="730" t="s">
        <v>2011</v>
      </c>
      <c r="F163" s="731" t="s">
        <v>2012</v>
      </c>
      <c r="G163" s="730" t="s">
        <v>2013</v>
      </c>
      <c r="H163" s="730" t="s">
        <v>2015</v>
      </c>
      <c r="I163" s="733">
        <v>6.25</v>
      </c>
      <c r="J163" s="733">
        <v>200</v>
      </c>
      <c r="K163" s="734">
        <v>1250</v>
      </c>
    </row>
    <row r="164" spans="1:11" ht="14.4" customHeight="1" x14ac:dyDescent="0.3">
      <c r="A164" s="728" t="s">
        <v>553</v>
      </c>
      <c r="B164" s="729" t="s">
        <v>554</v>
      </c>
      <c r="C164" s="730" t="s">
        <v>580</v>
      </c>
      <c r="D164" s="731" t="s">
        <v>581</v>
      </c>
      <c r="E164" s="730" t="s">
        <v>2011</v>
      </c>
      <c r="F164" s="731" t="s">
        <v>2012</v>
      </c>
      <c r="G164" s="730" t="s">
        <v>2220</v>
      </c>
      <c r="H164" s="730" t="s">
        <v>2221</v>
      </c>
      <c r="I164" s="733">
        <v>0.62999999523162842</v>
      </c>
      <c r="J164" s="733">
        <v>5000</v>
      </c>
      <c r="K164" s="734">
        <v>3150</v>
      </c>
    </row>
    <row r="165" spans="1:11" ht="14.4" customHeight="1" x14ac:dyDescent="0.3">
      <c r="A165" s="728" t="s">
        <v>553</v>
      </c>
      <c r="B165" s="729" t="s">
        <v>554</v>
      </c>
      <c r="C165" s="730" t="s">
        <v>580</v>
      </c>
      <c r="D165" s="731" t="s">
        <v>581</v>
      </c>
      <c r="E165" s="730" t="s">
        <v>2011</v>
      </c>
      <c r="F165" s="731" t="s">
        <v>2012</v>
      </c>
      <c r="G165" s="730" t="s">
        <v>2155</v>
      </c>
      <c r="H165" s="730" t="s">
        <v>2156</v>
      </c>
      <c r="I165" s="733">
        <v>0.43999999761581421</v>
      </c>
      <c r="J165" s="733">
        <v>26000</v>
      </c>
      <c r="K165" s="734">
        <v>11440</v>
      </c>
    </row>
    <row r="166" spans="1:11" ht="14.4" customHeight="1" x14ac:dyDescent="0.3">
      <c r="A166" s="728" t="s">
        <v>553</v>
      </c>
      <c r="B166" s="729" t="s">
        <v>554</v>
      </c>
      <c r="C166" s="730" t="s">
        <v>580</v>
      </c>
      <c r="D166" s="731" t="s">
        <v>581</v>
      </c>
      <c r="E166" s="730" t="s">
        <v>2011</v>
      </c>
      <c r="F166" s="731" t="s">
        <v>2012</v>
      </c>
      <c r="G166" s="730" t="s">
        <v>2222</v>
      </c>
      <c r="H166" s="730" t="s">
        <v>2223</v>
      </c>
      <c r="I166" s="733">
        <v>355.35000610351562</v>
      </c>
      <c r="J166" s="733">
        <v>19</v>
      </c>
      <c r="K166" s="734">
        <v>6751.6500244140625</v>
      </c>
    </row>
    <row r="167" spans="1:11" ht="14.4" customHeight="1" x14ac:dyDescent="0.3">
      <c r="A167" s="728" t="s">
        <v>553</v>
      </c>
      <c r="B167" s="729" t="s">
        <v>554</v>
      </c>
      <c r="C167" s="730" t="s">
        <v>580</v>
      </c>
      <c r="D167" s="731" t="s">
        <v>581</v>
      </c>
      <c r="E167" s="730" t="s">
        <v>2011</v>
      </c>
      <c r="F167" s="731" t="s">
        <v>2012</v>
      </c>
      <c r="G167" s="730" t="s">
        <v>2157</v>
      </c>
      <c r="H167" s="730" t="s">
        <v>2158</v>
      </c>
      <c r="I167" s="733">
        <v>30.178000259399415</v>
      </c>
      <c r="J167" s="733">
        <v>135</v>
      </c>
      <c r="K167" s="734">
        <v>4074.050048828125</v>
      </c>
    </row>
    <row r="168" spans="1:11" ht="14.4" customHeight="1" x14ac:dyDescent="0.3">
      <c r="A168" s="728" t="s">
        <v>553</v>
      </c>
      <c r="B168" s="729" t="s">
        <v>554</v>
      </c>
      <c r="C168" s="730" t="s">
        <v>580</v>
      </c>
      <c r="D168" s="731" t="s">
        <v>581</v>
      </c>
      <c r="E168" s="730" t="s">
        <v>2011</v>
      </c>
      <c r="F168" s="731" t="s">
        <v>2012</v>
      </c>
      <c r="G168" s="730" t="s">
        <v>2224</v>
      </c>
      <c r="H168" s="730" t="s">
        <v>2225</v>
      </c>
      <c r="I168" s="733">
        <v>218.5</v>
      </c>
      <c r="J168" s="733">
        <v>5</v>
      </c>
      <c r="K168" s="734">
        <v>1092.5</v>
      </c>
    </row>
    <row r="169" spans="1:11" ht="14.4" customHeight="1" x14ac:dyDescent="0.3">
      <c r="A169" s="728" t="s">
        <v>553</v>
      </c>
      <c r="B169" s="729" t="s">
        <v>554</v>
      </c>
      <c r="C169" s="730" t="s">
        <v>580</v>
      </c>
      <c r="D169" s="731" t="s">
        <v>581</v>
      </c>
      <c r="E169" s="730" t="s">
        <v>2011</v>
      </c>
      <c r="F169" s="731" t="s">
        <v>2012</v>
      </c>
      <c r="G169" s="730" t="s">
        <v>2226</v>
      </c>
      <c r="H169" s="730" t="s">
        <v>2227</v>
      </c>
      <c r="I169" s="733">
        <v>322</v>
      </c>
      <c r="J169" s="733">
        <v>15</v>
      </c>
      <c r="K169" s="734">
        <v>4830</v>
      </c>
    </row>
    <row r="170" spans="1:11" ht="14.4" customHeight="1" x14ac:dyDescent="0.3">
      <c r="A170" s="728" t="s">
        <v>553</v>
      </c>
      <c r="B170" s="729" t="s">
        <v>554</v>
      </c>
      <c r="C170" s="730" t="s">
        <v>580</v>
      </c>
      <c r="D170" s="731" t="s">
        <v>581</v>
      </c>
      <c r="E170" s="730" t="s">
        <v>2011</v>
      </c>
      <c r="F170" s="731" t="s">
        <v>2012</v>
      </c>
      <c r="G170" s="730" t="s">
        <v>2228</v>
      </c>
      <c r="H170" s="730" t="s">
        <v>2229</v>
      </c>
      <c r="I170" s="733">
        <v>92</v>
      </c>
      <c r="J170" s="733">
        <v>5</v>
      </c>
      <c r="K170" s="734">
        <v>460</v>
      </c>
    </row>
    <row r="171" spans="1:11" ht="14.4" customHeight="1" x14ac:dyDescent="0.3">
      <c r="A171" s="728" t="s">
        <v>553</v>
      </c>
      <c r="B171" s="729" t="s">
        <v>554</v>
      </c>
      <c r="C171" s="730" t="s">
        <v>580</v>
      </c>
      <c r="D171" s="731" t="s">
        <v>581</v>
      </c>
      <c r="E171" s="730" t="s">
        <v>2011</v>
      </c>
      <c r="F171" s="731" t="s">
        <v>2012</v>
      </c>
      <c r="G171" s="730" t="s">
        <v>2230</v>
      </c>
      <c r="H171" s="730" t="s">
        <v>2231</v>
      </c>
      <c r="I171" s="733">
        <v>293.25</v>
      </c>
      <c r="J171" s="733">
        <v>10</v>
      </c>
      <c r="K171" s="734">
        <v>2932.5</v>
      </c>
    </row>
    <row r="172" spans="1:11" ht="14.4" customHeight="1" x14ac:dyDescent="0.3">
      <c r="A172" s="728" t="s">
        <v>553</v>
      </c>
      <c r="B172" s="729" t="s">
        <v>554</v>
      </c>
      <c r="C172" s="730" t="s">
        <v>580</v>
      </c>
      <c r="D172" s="731" t="s">
        <v>581</v>
      </c>
      <c r="E172" s="730" t="s">
        <v>2011</v>
      </c>
      <c r="F172" s="731" t="s">
        <v>2012</v>
      </c>
      <c r="G172" s="730" t="s">
        <v>2232</v>
      </c>
      <c r="H172" s="730" t="s">
        <v>2233</v>
      </c>
      <c r="I172" s="733">
        <v>129.25999450683594</v>
      </c>
      <c r="J172" s="733">
        <v>10</v>
      </c>
      <c r="K172" s="734">
        <v>1292.5999755859375</v>
      </c>
    </row>
    <row r="173" spans="1:11" ht="14.4" customHeight="1" x14ac:dyDescent="0.3">
      <c r="A173" s="728" t="s">
        <v>553</v>
      </c>
      <c r="B173" s="729" t="s">
        <v>554</v>
      </c>
      <c r="C173" s="730" t="s">
        <v>580</v>
      </c>
      <c r="D173" s="731" t="s">
        <v>581</v>
      </c>
      <c r="E173" s="730" t="s">
        <v>2011</v>
      </c>
      <c r="F173" s="731" t="s">
        <v>2012</v>
      </c>
      <c r="G173" s="730" t="s">
        <v>2234</v>
      </c>
      <c r="H173" s="730" t="s">
        <v>2235</v>
      </c>
      <c r="I173" s="733">
        <v>283.01998901367187</v>
      </c>
      <c r="J173" s="733">
        <v>5</v>
      </c>
      <c r="K173" s="734">
        <v>1415.0799560546875</v>
      </c>
    </row>
    <row r="174" spans="1:11" ht="14.4" customHeight="1" x14ac:dyDescent="0.3">
      <c r="A174" s="728" t="s">
        <v>553</v>
      </c>
      <c r="B174" s="729" t="s">
        <v>554</v>
      </c>
      <c r="C174" s="730" t="s">
        <v>580</v>
      </c>
      <c r="D174" s="731" t="s">
        <v>581</v>
      </c>
      <c r="E174" s="730" t="s">
        <v>2011</v>
      </c>
      <c r="F174" s="731" t="s">
        <v>2012</v>
      </c>
      <c r="G174" s="730" t="s">
        <v>2236</v>
      </c>
      <c r="H174" s="730" t="s">
        <v>2237</v>
      </c>
      <c r="I174" s="733">
        <v>573.8499755859375</v>
      </c>
      <c r="J174" s="733">
        <v>15</v>
      </c>
      <c r="K174" s="734">
        <v>8607.749755859375</v>
      </c>
    </row>
    <row r="175" spans="1:11" ht="14.4" customHeight="1" x14ac:dyDescent="0.3">
      <c r="A175" s="728" t="s">
        <v>553</v>
      </c>
      <c r="B175" s="729" t="s">
        <v>554</v>
      </c>
      <c r="C175" s="730" t="s">
        <v>580</v>
      </c>
      <c r="D175" s="731" t="s">
        <v>581</v>
      </c>
      <c r="E175" s="730" t="s">
        <v>2011</v>
      </c>
      <c r="F175" s="731" t="s">
        <v>2012</v>
      </c>
      <c r="G175" s="730" t="s">
        <v>2238</v>
      </c>
      <c r="H175" s="730" t="s">
        <v>2239</v>
      </c>
      <c r="I175" s="733">
        <v>217.80999755859375</v>
      </c>
      <c r="J175" s="733">
        <v>200</v>
      </c>
      <c r="K175" s="734">
        <v>43562</v>
      </c>
    </row>
    <row r="176" spans="1:11" ht="14.4" customHeight="1" x14ac:dyDescent="0.3">
      <c r="A176" s="728" t="s">
        <v>553</v>
      </c>
      <c r="B176" s="729" t="s">
        <v>554</v>
      </c>
      <c r="C176" s="730" t="s">
        <v>580</v>
      </c>
      <c r="D176" s="731" t="s">
        <v>581</v>
      </c>
      <c r="E176" s="730" t="s">
        <v>2011</v>
      </c>
      <c r="F176" s="731" t="s">
        <v>2012</v>
      </c>
      <c r="G176" s="730" t="s">
        <v>2022</v>
      </c>
      <c r="H176" s="730" t="s">
        <v>2023</v>
      </c>
      <c r="I176" s="733">
        <v>1.3799999952316284</v>
      </c>
      <c r="J176" s="733">
        <v>700</v>
      </c>
      <c r="K176" s="734">
        <v>966</v>
      </c>
    </row>
    <row r="177" spans="1:11" ht="14.4" customHeight="1" x14ac:dyDescent="0.3">
      <c r="A177" s="728" t="s">
        <v>553</v>
      </c>
      <c r="B177" s="729" t="s">
        <v>554</v>
      </c>
      <c r="C177" s="730" t="s">
        <v>580</v>
      </c>
      <c r="D177" s="731" t="s">
        <v>581</v>
      </c>
      <c r="E177" s="730" t="s">
        <v>2011</v>
      </c>
      <c r="F177" s="731" t="s">
        <v>2012</v>
      </c>
      <c r="G177" s="730" t="s">
        <v>2162</v>
      </c>
      <c r="H177" s="730" t="s">
        <v>2163</v>
      </c>
      <c r="I177" s="733">
        <v>0.85333335399627686</v>
      </c>
      <c r="J177" s="733">
        <v>300</v>
      </c>
      <c r="K177" s="734">
        <v>256</v>
      </c>
    </row>
    <row r="178" spans="1:11" ht="14.4" customHeight="1" x14ac:dyDescent="0.3">
      <c r="A178" s="728" t="s">
        <v>553</v>
      </c>
      <c r="B178" s="729" t="s">
        <v>554</v>
      </c>
      <c r="C178" s="730" t="s">
        <v>580</v>
      </c>
      <c r="D178" s="731" t="s">
        <v>581</v>
      </c>
      <c r="E178" s="730" t="s">
        <v>2011</v>
      </c>
      <c r="F178" s="731" t="s">
        <v>2012</v>
      </c>
      <c r="G178" s="730" t="s">
        <v>2024</v>
      </c>
      <c r="H178" s="730" t="s">
        <v>2025</v>
      </c>
      <c r="I178" s="733">
        <v>1.5199999809265137</v>
      </c>
      <c r="J178" s="733">
        <v>200</v>
      </c>
      <c r="K178" s="734">
        <v>304</v>
      </c>
    </row>
    <row r="179" spans="1:11" ht="14.4" customHeight="1" x14ac:dyDescent="0.3">
      <c r="A179" s="728" t="s">
        <v>553</v>
      </c>
      <c r="B179" s="729" t="s">
        <v>554</v>
      </c>
      <c r="C179" s="730" t="s">
        <v>580</v>
      </c>
      <c r="D179" s="731" t="s">
        <v>581</v>
      </c>
      <c r="E179" s="730" t="s">
        <v>2011</v>
      </c>
      <c r="F179" s="731" t="s">
        <v>2012</v>
      </c>
      <c r="G179" s="730" t="s">
        <v>2240</v>
      </c>
      <c r="H179" s="730" t="s">
        <v>2241</v>
      </c>
      <c r="I179" s="733">
        <v>9.2925000190734863</v>
      </c>
      <c r="J179" s="733">
        <v>400</v>
      </c>
      <c r="K179" s="734">
        <v>3717</v>
      </c>
    </row>
    <row r="180" spans="1:11" ht="14.4" customHeight="1" x14ac:dyDescent="0.3">
      <c r="A180" s="728" t="s">
        <v>553</v>
      </c>
      <c r="B180" s="729" t="s">
        <v>554</v>
      </c>
      <c r="C180" s="730" t="s">
        <v>580</v>
      </c>
      <c r="D180" s="731" t="s">
        <v>581</v>
      </c>
      <c r="E180" s="730" t="s">
        <v>2011</v>
      </c>
      <c r="F180" s="731" t="s">
        <v>2012</v>
      </c>
      <c r="G180" s="730" t="s">
        <v>2030</v>
      </c>
      <c r="H180" s="730" t="s">
        <v>2031</v>
      </c>
      <c r="I180" s="733">
        <v>7.5199999809265137</v>
      </c>
      <c r="J180" s="733">
        <v>100</v>
      </c>
      <c r="K180" s="734">
        <v>752</v>
      </c>
    </row>
    <row r="181" spans="1:11" ht="14.4" customHeight="1" x14ac:dyDescent="0.3">
      <c r="A181" s="728" t="s">
        <v>553</v>
      </c>
      <c r="B181" s="729" t="s">
        <v>554</v>
      </c>
      <c r="C181" s="730" t="s">
        <v>580</v>
      </c>
      <c r="D181" s="731" t="s">
        <v>581</v>
      </c>
      <c r="E181" s="730" t="s">
        <v>2011</v>
      </c>
      <c r="F181" s="731" t="s">
        <v>2012</v>
      </c>
      <c r="G181" s="730" t="s">
        <v>2242</v>
      </c>
      <c r="H181" s="730" t="s">
        <v>2243</v>
      </c>
      <c r="I181" s="733">
        <v>46</v>
      </c>
      <c r="J181" s="733">
        <v>2</v>
      </c>
      <c r="K181" s="734">
        <v>92</v>
      </c>
    </row>
    <row r="182" spans="1:11" ht="14.4" customHeight="1" x14ac:dyDescent="0.3">
      <c r="A182" s="728" t="s">
        <v>553</v>
      </c>
      <c r="B182" s="729" t="s">
        <v>554</v>
      </c>
      <c r="C182" s="730" t="s">
        <v>580</v>
      </c>
      <c r="D182" s="731" t="s">
        <v>581</v>
      </c>
      <c r="E182" s="730" t="s">
        <v>2011</v>
      </c>
      <c r="F182" s="731" t="s">
        <v>2012</v>
      </c>
      <c r="G182" s="730" t="s">
        <v>2244</v>
      </c>
      <c r="H182" s="730" t="s">
        <v>2245</v>
      </c>
      <c r="I182" s="733">
        <v>61.209999084472656</v>
      </c>
      <c r="J182" s="733">
        <v>2</v>
      </c>
      <c r="K182" s="734">
        <v>122.41999816894531</v>
      </c>
    </row>
    <row r="183" spans="1:11" ht="14.4" customHeight="1" x14ac:dyDescent="0.3">
      <c r="A183" s="728" t="s">
        <v>553</v>
      </c>
      <c r="B183" s="729" t="s">
        <v>554</v>
      </c>
      <c r="C183" s="730" t="s">
        <v>580</v>
      </c>
      <c r="D183" s="731" t="s">
        <v>581</v>
      </c>
      <c r="E183" s="730" t="s">
        <v>2011</v>
      </c>
      <c r="F183" s="731" t="s">
        <v>2012</v>
      </c>
      <c r="G183" s="730" t="s">
        <v>2246</v>
      </c>
      <c r="H183" s="730" t="s">
        <v>2247</v>
      </c>
      <c r="I183" s="733">
        <v>98.373334248860672</v>
      </c>
      <c r="J183" s="733">
        <v>21</v>
      </c>
      <c r="K183" s="734">
        <v>2065.8699645996094</v>
      </c>
    </row>
    <row r="184" spans="1:11" ht="14.4" customHeight="1" x14ac:dyDescent="0.3">
      <c r="A184" s="728" t="s">
        <v>553</v>
      </c>
      <c r="B184" s="729" t="s">
        <v>554</v>
      </c>
      <c r="C184" s="730" t="s">
        <v>580</v>
      </c>
      <c r="D184" s="731" t="s">
        <v>581</v>
      </c>
      <c r="E184" s="730" t="s">
        <v>2011</v>
      </c>
      <c r="F184" s="731" t="s">
        <v>2012</v>
      </c>
      <c r="G184" s="730" t="s">
        <v>2248</v>
      </c>
      <c r="H184" s="730" t="s">
        <v>2249</v>
      </c>
      <c r="I184" s="733">
        <v>112.08999633789062</v>
      </c>
      <c r="J184" s="733">
        <v>12</v>
      </c>
      <c r="K184" s="734">
        <v>1345.050048828125</v>
      </c>
    </row>
    <row r="185" spans="1:11" ht="14.4" customHeight="1" x14ac:dyDescent="0.3">
      <c r="A185" s="728" t="s">
        <v>553</v>
      </c>
      <c r="B185" s="729" t="s">
        <v>554</v>
      </c>
      <c r="C185" s="730" t="s">
        <v>580</v>
      </c>
      <c r="D185" s="731" t="s">
        <v>581</v>
      </c>
      <c r="E185" s="730" t="s">
        <v>2011</v>
      </c>
      <c r="F185" s="731" t="s">
        <v>2012</v>
      </c>
      <c r="G185" s="730" t="s">
        <v>2034</v>
      </c>
      <c r="H185" s="730" t="s">
        <v>2035</v>
      </c>
      <c r="I185" s="733">
        <v>8.5799999237060547</v>
      </c>
      <c r="J185" s="733">
        <v>288</v>
      </c>
      <c r="K185" s="734">
        <v>2471.0400390625</v>
      </c>
    </row>
    <row r="186" spans="1:11" ht="14.4" customHeight="1" x14ac:dyDescent="0.3">
      <c r="A186" s="728" t="s">
        <v>553</v>
      </c>
      <c r="B186" s="729" t="s">
        <v>554</v>
      </c>
      <c r="C186" s="730" t="s">
        <v>580</v>
      </c>
      <c r="D186" s="731" t="s">
        <v>581</v>
      </c>
      <c r="E186" s="730" t="s">
        <v>2011</v>
      </c>
      <c r="F186" s="731" t="s">
        <v>2012</v>
      </c>
      <c r="G186" s="730" t="s">
        <v>2250</v>
      </c>
      <c r="H186" s="730" t="s">
        <v>2251</v>
      </c>
      <c r="I186" s="733">
        <v>26.367999649047853</v>
      </c>
      <c r="J186" s="733">
        <v>120</v>
      </c>
      <c r="K186" s="734">
        <v>3164.1400146484375</v>
      </c>
    </row>
    <row r="187" spans="1:11" ht="14.4" customHeight="1" x14ac:dyDescent="0.3">
      <c r="A187" s="728" t="s">
        <v>553</v>
      </c>
      <c r="B187" s="729" t="s">
        <v>554</v>
      </c>
      <c r="C187" s="730" t="s">
        <v>580</v>
      </c>
      <c r="D187" s="731" t="s">
        <v>581</v>
      </c>
      <c r="E187" s="730" t="s">
        <v>2011</v>
      </c>
      <c r="F187" s="731" t="s">
        <v>2012</v>
      </c>
      <c r="G187" s="730" t="s">
        <v>2038</v>
      </c>
      <c r="H187" s="730" t="s">
        <v>2039</v>
      </c>
      <c r="I187" s="733">
        <v>13.220000267028809</v>
      </c>
      <c r="J187" s="733">
        <v>50</v>
      </c>
      <c r="K187" s="734">
        <v>661</v>
      </c>
    </row>
    <row r="188" spans="1:11" ht="14.4" customHeight="1" x14ac:dyDescent="0.3">
      <c r="A188" s="728" t="s">
        <v>553</v>
      </c>
      <c r="B188" s="729" t="s">
        <v>554</v>
      </c>
      <c r="C188" s="730" t="s">
        <v>580</v>
      </c>
      <c r="D188" s="731" t="s">
        <v>581</v>
      </c>
      <c r="E188" s="730" t="s">
        <v>2011</v>
      </c>
      <c r="F188" s="731" t="s">
        <v>2012</v>
      </c>
      <c r="G188" s="730" t="s">
        <v>2166</v>
      </c>
      <c r="H188" s="730" t="s">
        <v>2167</v>
      </c>
      <c r="I188" s="733">
        <v>3.5679999351501466</v>
      </c>
      <c r="J188" s="733">
        <v>210</v>
      </c>
      <c r="K188" s="734">
        <v>749.19999694824219</v>
      </c>
    </row>
    <row r="189" spans="1:11" ht="14.4" customHeight="1" x14ac:dyDescent="0.3">
      <c r="A189" s="728" t="s">
        <v>553</v>
      </c>
      <c r="B189" s="729" t="s">
        <v>554</v>
      </c>
      <c r="C189" s="730" t="s">
        <v>580</v>
      </c>
      <c r="D189" s="731" t="s">
        <v>581</v>
      </c>
      <c r="E189" s="730" t="s">
        <v>2011</v>
      </c>
      <c r="F189" s="731" t="s">
        <v>2012</v>
      </c>
      <c r="G189" s="730" t="s">
        <v>2168</v>
      </c>
      <c r="H189" s="730" t="s">
        <v>2169</v>
      </c>
      <c r="I189" s="733">
        <v>15.640000343322754</v>
      </c>
      <c r="J189" s="733">
        <v>40</v>
      </c>
      <c r="K189" s="734">
        <v>625.5999755859375</v>
      </c>
    </row>
    <row r="190" spans="1:11" ht="14.4" customHeight="1" x14ac:dyDescent="0.3">
      <c r="A190" s="728" t="s">
        <v>553</v>
      </c>
      <c r="B190" s="729" t="s">
        <v>554</v>
      </c>
      <c r="C190" s="730" t="s">
        <v>580</v>
      </c>
      <c r="D190" s="731" t="s">
        <v>581</v>
      </c>
      <c r="E190" s="730" t="s">
        <v>2011</v>
      </c>
      <c r="F190" s="731" t="s">
        <v>2012</v>
      </c>
      <c r="G190" s="730" t="s">
        <v>2252</v>
      </c>
      <c r="H190" s="730" t="s">
        <v>2253</v>
      </c>
      <c r="I190" s="733">
        <v>17.134999752044678</v>
      </c>
      <c r="J190" s="733">
        <v>140</v>
      </c>
      <c r="K190" s="734">
        <v>2398.9499969482422</v>
      </c>
    </row>
    <row r="191" spans="1:11" ht="14.4" customHeight="1" x14ac:dyDescent="0.3">
      <c r="A191" s="728" t="s">
        <v>553</v>
      </c>
      <c r="B191" s="729" t="s">
        <v>554</v>
      </c>
      <c r="C191" s="730" t="s">
        <v>580</v>
      </c>
      <c r="D191" s="731" t="s">
        <v>581</v>
      </c>
      <c r="E191" s="730" t="s">
        <v>2011</v>
      </c>
      <c r="F191" s="731" t="s">
        <v>2012</v>
      </c>
      <c r="G191" s="730" t="s">
        <v>2046</v>
      </c>
      <c r="H191" s="730" t="s">
        <v>2047</v>
      </c>
      <c r="I191" s="733">
        <v>166.73750305175781</v>
      </c>
      <c r="J191" s="733">
        <v>12</v>
      </c>
      <c r="K191" s="734">
        <v>2000.8500061035156</v>
      </c>
    </row>
    <row r="192" spans="1:11" ht="14.4" customHeight="1" x14ac:dyDescent="0.3">
      <c r="A192" s="728" t="s">
        <v>553</v>
      </c>
      <c r="B192" s="729" t="s">
        <v>554</v>
      </c>
      <c r="C192" s="730" t="s">
        <v>580</v>
      </c>
      <c r="D192" s="731" t="s">
        <v>581</v>
      </c>
      <c r="E192" s="730" t="s">
        <v>2011</v>
      </c>
      <c r="F192" s="731" t="s">
        <v>2012</v>
      </c>
      <c r="G192" s="730" t="s">
        <v>2254</v>
      </c>
      <c r="H192" s="730" t="s">
        <v>2255</v>
      </c>
      <c r="I192" s="733">
        <v>17.620000839233398</v>
      </c>
      <c r="J192" s="733">
        <v>1</v>
      </c>
      <c r="K192" s="734">
        <v>17.620000839233398</v>
      </c>
    </row>
    <row r="193" spans="1:11" ht="14.4" customHeight="1" x14ac:dyDescent="0.3">
      <c r="A193" s="728" t="s">
        <v>553</v>
      </c>
      <c r="B193" s="729" t="s">
        <v>554</v>
      </c>
      <c r="C193" s="730" t="s">
        <v>580</v>
      </c>
      <c r="D193" s="731" t="s">
        <v>581</v>
      </c>
      <c r="E193" s="730" t="s">
        <v>2011</v>
      </c>
      <c r="F193" s="731" t="s">
        <v>2012</v>
      </c>
      <c r="G193" s="730" t="s">
        <v>2256</v>
      </c>
      <c r="H193" s="730" t="s">
        <v>2257</v>
      </c>
      <c r="I193" s="733">
        <v>22.309999465942383</v>
      </c>
      <c r="J193" s="733">
        <v>1</v>
      </c>
      <c r="K193" s="734">
        <v>22.309999465942383</v>
      </c>
    </row>
    <row r="194" spans="1:11" ht="14.4" customHeight="1" x14ac:dyDescent="0.3">
      <c r="A194" s="728" t="s">
        <v>553</v>
      </c>
      <c r="B194" s="729" t="s">
        <v>554</v>
      </c>
      <c r="C194" s="730" t="s">
        <v>580</v>
      </c>
      <c r="D194" s="731" t="s">
        <v>581</v>
      </c>
      <c r="E194" s="730" t="s">
        <v>2011</v>
      </c>
      <c r="F194" s="731" t="s">
        <v>2012</v>
      </c>
      <c r="G194" s="730" t="s">
        <v>2258</v>
      </c>
      <c r="H194" s="730" t="s">
        <v>2259</v>
      </c>
      <c r="I194" s="733">
        <v>685.04998779296875</v>
      </c>
      <c r="J194" s="733">
        <v>3</v>
      </c>
      <c r="K194" s="734">
        <v>2055.14990234375</v>
      </c>
    </row>
    <row r="195" spans="1:11" ht="14.4" customHeight="1" x14ac:dyDescent="0.3">
      <c r="A195" s="728" t="s">
        <v>553</v>
      </c>
      <c r="B195" s="729" t="s">
        <v>554</v>
      </c>
      <c r="C195" s="730" t="s">
        <v>580</v>
      </c>
      <c r="D195" s="731" t="s">
        <v>581</v>
      </c>
      <c r="E195" s="730" t="s">
        <v>2011</v>
      </c>
      <c r="F195" s="731" t="s">
        <v>2012</v>
      </c>
      <c r="G195" s="730" t="s">
        <v>2260</v>
      </c>
      <c r="H195" s="730" t="s">
        <v>2261</v>
      </c>
      <c r="I195" s="733">
        <v>899.84500122070312</v>
      </c>
      <c r="J195" s="733">
        <v>2</v>
      </c>
      <c r="K195" s="734">
        <v>1799.6900024414062</v>
      </c>
    </row>
    <row r="196" spans="1:11" ht="14.4" customHeight="1" x14ac:dyDescent="0.3">
      <c r="A196" s="728" t="s">
        <v>553</v>
      </c>
      <c r="B196" s="729" t="s">
        <v>554</v>
      </c>
      <c r="C196" s="730" t="s">
        <v>580</v>
      </c>
      <c r="D196" s="731" t="s">
        <v>581</v>
      </c>
      <c r="E196" s="730" t="s">
        <v>2011</v>
      </c>
      <c r="F196" s="731" t="s">
        <v>2012</v>
      </c>
      <c r="G196" s="730" t="s">
        <v>2262</v>
      </c>
      <c r="H196" s="730" t="s">
        <v>2263</v>
      </c>
      <c r="I196" s="733">
        <v>1083.8900146484375</v>
      </c>
      <c r="J196" s="733">
        <v>1</v>
      </c>
      <c r="K196" s="734">
        <v>1083.8900146484375</v>
      </c>
    </row>
    <row r="197" spans="1:11" ht="14.4" customHeight="1" x14ac:dyDescent="0.3">
      <c r="A197" s="728" t="s">
        <v>553</v>
      </c>
      <c r="B197" s="729" t="s">
        <v>554</v>
      </c>
      <c r="C197" s="730" t="s">
        <v>580</v>
      </c>
      <c r="D197" s="731" t="s">
        <v>581</v>
      </c>
      <c r="E197" s="730" t="s">
        <v>2011</v>
      </c>
      <c r="F197" s="731" t="s">
        <v>2012</v>
      </c>
      <c r="G197" s="730" t="s">
        <v>2264</v>
      </c>
      <c r="H197" s="730" t="s">
        <v>2265</v>
      </c>
      <c r="I197" s="733">
        <v>2.6800000667572021</v>
      </c>
      <c r="J197" s="733">
        <v>1</v>
      </c>
      <c r="K197" s="734">
        <v>2.6800000667572021</v>
      </c>
    </row>
    <row r="198" spans="1:11" ht="14.4" customHeight="1" x14ac:dyDescent="0.3">
      <c r="A198" s="728" t="s">
        <v>553</v>
      </c>
      <c r="B198" s="729" t="s">
        <v>554</v>
      </c>
      <c r="C198" s="730" t="s">
        <v>580</v>
      </c>
      <c r="D198" s="731" t="s">
        <v>581</v>
      </c>
      <c r="E198" s="730" t="s">
        <v>2011</v>
      </c>
      <c r="F198" s="731" t="s">
        <v>2012</v>
      </c>
      <c r="G198" s="730" t="s">
        <v>2266</v>
      </c>
      <c r="H198" s="730" t="s">
        <v>2267</v>
      </c>
      <c r="I198" s="733">
        <v>408.6400146484375</v>
      </c>
      <c r="J198" s="733">
        <v>10</v>
      </c>
      <c r="K198" s="734">
        <v>4086.409912109375</v>
      </c>
    </row>
    <row r="199" spans="1:11" ht="14.4" customHeight="1" x14ac:dyDescent="0.3">
      <c r="A199" s="728" t="s">
        <v>553</v>
      </c>
      <c r="B199" s="729" t="s">
        <v>554</v>
      </c>
      <c r="C199" s="730" t="s">
        <v>580</v>
      </c>
      <c r="D199" s="731" t="s">
        <v>581</v>
      </c>
      <c r="E199" s="730" t="s">
        <v>2011</v>
      </c>
      <c r="F199" s="731" t="s">
        <v>2012</v>
      </c>
      <c r="G199" s="730" t="s">
        <v>2268</v>
      </c>
      <c r="H199" s="730" t="s">
        <v>2269</v>
      </c>
      <c r="I199" s="733">
        <v>280.33999633789062</v>
      </c>
      <c r="J199" s="733">
        <v>6</v>
      </c>
      <c r="K199" s="734">
        <v>1682.0099487304687</v>
      </c>
    </row>
    <row r="200" spans="1:11" ht="14.4" customHeight="1" x14ac:dyDescent="0.3">
      <c r="A200" s="728" t="s">
        <v>553</v>
      </c>
      <c r="B200" s="729" t="s">
        <v>554</v>
      </c>
      <c r="C200" s="730" t="s">
        <v>580</v>
      </c>
      <c r="D200" s="731" t="s">
        <v>581</v>
      </c>
      <c r="E200" s="730" t="s">
        <v>2011</v>
      </c>
      <c r="F200" s="731" t="s">
        <v>2012</v>
      </c>
      <c r="G200" s="730" t="s">
        <v>2270</v>
      </c>
      <c r="H200" s="730" t="s">
        <v>2271</v>
      </c>
      <c r="I200" s="733">
        <v>37.244998931884766</v>
      </c>
      <c r="J200" s="733">
        <v>150</v>
      </c>
      <c r="K200" s="734">
        <v>5587.0999755859375</v>
      </c>
    </row>
    <row r="201" spans="1:11" ht="14.4" customHeight="1" x14ac:dyDescent="0.3">
      <c r="A201" s="728" t="s">
        <v>553</v>
      </c>
      <c r="B201" s="729" t="s">
        <v>554</v>
      </c>
      <c r="C201" s="730" t="s">
        <v>580</v>
      </c>
      <c r="D201" s="731" t="s">
        <v>581</v>
      </c>
      <c r="E201" s="730" t="s">
        <v>2011</v>
      </c>
      <c r="F201" s="731" t="s">
        <v>2012</v>
      </c>
      <c r="G201" s="730" t="s">
        <v>2272</v>
      </c>
      <c r="H201" s="730" t="s">
        <v>2273</v>
      </c>
      <c r="I201" s="733">
        <v>0.41999998688697815</v>
      </c>
      <c r="J201" s="733">
        <v>13000</v>
      </c>
      <c r="K201" s="734">
        <v>5460</v>
      </c>
    </row>
    <row r="202" spans="1:11" ht="14.4" customHeight="1" x14ac:dyDescent="0.3">
      <c r="A202" s="728" t="s">
        <v>553</v>
      </c>
      <c r="B202" s="729" t="s">
        <v>554</v>
      </c>
      <c r="C202" s="730" t="s">
        <v>580</v>
      </c>
      <c r="D202" s="731" t="s">
        <v>581</v>
      </c>
      <c r="E202" s="730" t="s">
        <v>2011</v>
      </c>
      <c r="F202" s="731" t="s">
        <v>2012</v>
      </c>
      <c r="G202" s="730" t="s">
        <v>2274</v>
      </c>
      <c r="H202" s="730" t="s">
        <v>2275</v>
      </c>
      <c r="I202" s="733">
        <v>0.80000001192092896</v>
      </c>
      <c r="J202" s="733">
        <v>1200</v>
      </c>
      <c r="K202" s="734">
        <v>964.6300048828125</v>
      </c>
    </row>
    <row r="203" spans="1:11" ht="14.4" customHeight="1" x14ac:dyDescent="0.3">
      <c r="A203" s="728" t="s">
        <v>553</v>
      </c>
      <c r="B203" s="729" t="s">
        <v>554</v>
      </c>
      <c r="C203" s="730" t="s">
        <v>580</v>
      </c>
      <c r="D203" s="731" t="s">
        <v>581</v>
      </c>
      <c r="E203" s="730" t="s">
        <v>2011</v>
      </c>
      <c r="F203" s="731" t="s">
        <v>2012</v>
      </c>
      <c r="G203" s="730" t="s">
        <v>2050</v>
      </c>
      <c r="H203" s="730" t="s">
        <v>2051</v>
      </c>
      <c r="I203" s="733">
        <v>0.67000001668930054</v>
      </c>
      <c r="J203" s="733">
        <v>2000</v>
      </c>
      <c r="K203" s="734">
        <v>1340</v>
      </c>
    </row>
    <row r="204" spans="1:11" ht="14.4" customHeight="1" x14ac:dyDescent="0.3">
      <c r="A204" s="728" t="s">
        <v>553</v>
      </c>
      <c r="B204" s="729" t="s">
        <v>554</v>
      </c>
      <c r="C204" s="730" t="s">
        <v>580</v>
      </c>
      <c r="D204" s="731" t="s">
        <v>581</v>
      </c>
      <c r="E204" s="730" t="s">
        <v>2011</v>
      </c>
      <c r="F204" s="731" t="s">
        <v>2012</v>
      </c>
      <c r="G204" s="730" t="s">
        <v>2276</v>
      </c>
      <c r="H204" s="730" t="s">
        <v>2277</v>
      </c>
      <c r="I204" s="733">
        <v>3.9480000495910645</v>
      </c>
      <c r="J204" s="733">
        <v>3250</v>
      </c>
      <c r="K204" s="734">
        <v>12833.749877929688</v>
      </c>
    </row>
    <row r="205" spans="1:11" ht="14.4" customHeight="1" x14ac:dyDescent="0.3">
      <c r="A205" s="728" t="s">
        <v>553</v>
      </c>
      <c r="B205" s="729" t="s">
        <v>554</v>
      </c>
      <c r="C205" s="730" t="s">
        <v>580</v>
      </c>
      <c r="D205" s="731" t="s">
        <v>581</v>
      </c>
      <c r="E205" s="730" t="s">
        <v>2011</v>
      </c>
      <c r="F205" s="731" t="s">
        <v>2012</v>
      </c>
      <c r="G205" s="730" t="s">
        <v>2278</v>
      </c>
      <c r="H205" s="730" t="s">
        <v>2279</v>
      </c>
      <c r="I205" s="733">
        <v>0.14000000059604645</v>
      </c>
      <c r="J205" s="733">
        <v>200</v>
      </c>
      <c r="K205" s="734">
        <v>28</v>
      </c>
    </row>
    <row r="206" spans="1:11" ht="14.4" customHeight="1" x14ac:dyDescent="0.3">
      <c r="A206" s="728" t="s">
        <v>553</v>
      </c>
      <c r="B206" s="729" t="s">
        <v>554</v>
      </c>
      <c r="C206" s="730" t="s">
        <v>580</v>
      </c>
      <c r="D206" s="731" t="s">
        <v>581</v>
      </c>
      <c r="E206" s="730" t="s">
        <v>2011</v>
      </c>
      <c r="F206" s="731" t="s">
        <v>2012</v>
      </c>
      <c r="G206" s="730" t="s">
        <v>2052</v>
      </c>
      <c r="H206" s="730" t="s">
        <v>2053</v>
      </c>
      <c r="I206" s="733">
        <v>27.879999160766602</v>
      </c>
      <c r="J206" s="733">
        <v>8</v>
      </c>
      <c r="K206" s="734">
        <v>223.03999328613281</v>
      </c>
    </row>
    <row r="207" spans="1:11" ht="14.4" customHeight="1" x14ac:dyDescent="0.3">
      <c r="A207" s="728" t="s">
        <v>553</v>
      </c>
      <c r="B207" s="729" t="s">
        <v>554</v>
      </c>
      <c r="C207" s="730" t="s">
        <v>580</v>
      </c>
      <c r="D207" s="731" t="s">
        <v>581</v>
      </c>
      <c r="E207" s="730" t="s">
        <v>2011</v>
      </c>
      <c r="F207" s="731" t="s">
        <v>2012</v>
      </c>
      <c r="G207" s="730" t="s">
        <v>2054</v>
      </c>
      <c r="H207" s="730" t="s">
        <v>2055</v>
      </c>
      <c r="I207" s="733">
        <v>28.733332951863606</v>
      </c>
      <c r="J207" s="733">
        <v>288</v>
      </c>
      <c r="K207" s="734">
        <v>8274.72021484375</v>
      </c>
    </row>
    <row r="208" spans="1:11" ht="14.4" customHeight="1" x14ac:dyDescent="0.3">
      <c r="A208" s="728" t="s">
        <v>553</v>
      </c>
      <c r="B208" s="729" t="s">
        <v>554</v>
      </c>
      <c r="C208" s="730" t="s">
        <v>580</v>
      </c>
      <c r="D208" s="731" t="s">
        <v>581</v>
      </c>
      <c r="E208" s="730" t="s">
        <v>2011</v>
      </c>
      <c r="F208" s="731" t="s">
        <v>2012</v>
      </c>
      <c r="G208" s="730" t="s">
        <v>2280</v>
      </c>
      <c r="H208" s="730" t="s">
        <v>2281</v>
      </c>
      <c r="I208" s="733">
        <v>9.3299999237060547</v>
      </c>
      <c r="J208" s="733">
        <v>1</v>
      </c>
      <c r="K208" s="734">
        <v>9.3299999237060547</v>
      </c>
    </row>
    <row r="209" spans="1:11" ht="14.4" customHeight="1" x14ac:dyDescent="0.3">
      <c r="A209" s="728" t="s">
        <v>553</v>
      </c>
      <c r="B209" s="729" t="s">
        <v>554</v>
      </c>
      <c r="C209" s="730" t="s">
        <v>580</v>
      </c>
      <c r="D209" s="731" t="s">
        <v>581</v>
      </c>
      <c r="E209" s="730" t="s">
        <v>2056</v>
      </c>
      <c r="F209" s="731" t="s">
        <v>2057</v>
      </c>
      <c r="G209" s="730" t="s">
        <v>2282</v>
      </c>
      <c r="H209" s="730" t="s">
        <v>2283</v>
      </c>
      <c r="I209" s="733">
        <v>524.780029296875</v>
      </c>
      <c r="J209" s="733">
        <v>100</v>
      </c>
      <c r="K209" s="734">
        <v>52477.7001953125</v>
      </c>
    </row>
    <row r="210" spans="1:11" ht="14.4" customHeight="1" x14ac:dyDescent="0.3">
      <c r="A210" s="728" t="s">
        <v>553</v>
      </c>
      <c r="B210" s="729" t="s">
        <v>554</v>
      </c>
      <c r="C210" s="730" t="s">
        <v>580</v>
      </c>
      <c r="D210" s="731" t="s">
        <v>581</v>
      </c>
      <c r="E210" s="730" t="s">
        <v>2056</v>
      </c>
      <c r="F210" s="731" t="s">
        <v>2057</v>
      </c>
      <c r="G210" s="730" t="s">
        <v>2284</v>
      </c>
      <c r="H210" s="730" t="s">
        <v>2285</v>
      </c>
      <c r="I210" s="733">
        <v>25.709999084472656</v>
      </c>
      <c r="J210" s="733">
        <v>50</v>
      </c>
      <c r="K210" s="734">
        <v>1285.6199951171875</v>
      </c>
    </row>
    <row r="211" spans="1:11" ht="14.4" customHeight="1" x14ac:dyDescent="0.3">
      <c r="A211" s="728" t="s">
        <v>553</v>
      </c>
      <c r="B211" s="729" t="s">
        <v>554</v>
      </c>
      <c r="C211" s="730" t="s">
        <v>580</v>
      </c>
      <c r="D211" s="731" t="s">
        <v>581</v>
      </c>
      <c r="E211" s="730" t="s">
        <v>2056</v>
      </c>
      <c r="F211" s="731" t="s">
        <v>2057</v>
      </c>
      <c r="G211" s="730" t="s">
        <v>2286</v>
      </c>
      <c r="H211" s="730" t="s">
        <v>2287</v>
      </c>
      <c r="I211" s="733">
        <v>2.9000000953674316</v>
      </c>
      <c r="J211" s="733">
        <v>700</v>
      </c>
      <c r="K211" s="734">
        <v>2030</v>
      </c>
    </row>
    <row r="212" spans="1:11" ht="14.4" customHeight="1" x14ac:dyDescent="0.3">
      <c r="A212" s="728" t="s">
        <v>553</v>
      </c>
      <c r="B212" s="729" t="s">
        <v>554</v>
      </c>
      <c r="C212" s="730" t="s">
        <v>580</v>
      </c>
      <c r="D212" s="731" t="s">
        <v>581</v>
      </c>
      <c r="E212" s="730" t="s">
        <v>2056</v>
      </c>
      <c r="F212" s="731" t="s">
        <v>2057</v>
      </c>
      <c r="G212" s="730" t="s">
        <v>2288</v>
      </c>
      <c r="H212" s="730" t="s">
        <v>2289</v>
      </c>
      <c r="I212" s="733">
        <v>2.9000000953674316</v>
      </c>
      <c r="J212" s="733">
        <v>1400</v>
      </c>
      <c r="K212" s="734">
        <v>4060</v>
      </c>
    </row>
    <row r="213" spans="1:11" ht="14.4" customHeight="1" x14ac:dyDescent="0.3">
      <c r="A213" s="728" t="s">
        <v>553</v>
      </c>
      <c r="B213" s="729" t="s">
        <v>554</v>
      </c>
      <c r="C213" s="730" t="s">
        <v>580</v>
      </c>
      <c r="D213" s="731" t="s">
        <v>581</v>
      </c>
      <c r="E213" s="730" t="s">
        <v>2056</v>
      </c>
      <c r="F213" s="731" t="s">
        <v>2057</v>
      </c>
      <c r="G213" s="730" t="s">
        <v>2290</v>
      </c>
      <c r="H213" s="730" t="s">
        <v>2291</v>
      </c>
      <c r="I213" s="733">
        <v>2.9100000858306885</v>
      </c>
      <c r="J213" s="733">
        <v>600</v>
      </c>
      <c r="K213" s="734">
        <v>1746</v>
      </c>
    </row>
    <row r="214" spans="1:11" ht="14.4" customHeight="1" x14ac:dyDescent="0.3">
      <c r="A214" s="728" t="s">
        <v>553</v>
      </c>
      <c r="B214" s="729" t="s">
        <v>554</v>
      </c>
      <c r="C214" s="730" t="s">
        <v>580</v>
      </c>
      <c r="D214" s="731" t="s">
        <v>581</v>
      </c>
      <c r="E214" s="730" t="s">
        <v>2056</v>
      </c>
      <c r="F214" s="731" t="s">
        <v>2057</v>
      </c>
      <c r="G214" s="730" t="s">
        <v>2292</v>
      </c>
      <c r="H214" s="730" t="s">
        <v>2293</v>
      </c>
      <c r="I214" s="733">
        <v>636.46002197265625</v>
      </c>
      <c r="J214" s="733">
        <v>20</v>
      </c>
      <c r="K214" s="734">
        <v>12729.2001953125</v>
      </c>
    </row>
    <row r="215" spans="1:11" ht="14.4" customHeight="1" x14ac:dyDescent="0.3">
      <c r="A215" s="728" t="s">
        <v>553</v>
      </c>
      <c r="B215" s="729" t="s">
        <v>554</v>
      </c>
      <c r="C215" s="730" t="s">
        <v>580</v>
      </c>
      <c r="D215" s="731" t="s">
        <v>581</v>
      </c>
      <c r="E215" s="730" t="s">
        <v>2056</v>
      </c>
      <c r="F215" s="731" t="s">
        <v>2057</v>
      </c>
      <c r="G215" s="730" t="s">
        <v>2294</v>
      </c>
      <c r="H215" s="730" t="s">
        <v>2295</v>
      </c>
      <c r="I215" s="733">
        <v>907.5</v>
      </c>
      <c r="J215" s="733">
        <v>120</v>
      </c>
      <c r="K215" s="734">
        <v>108900</v>
      </c>
    </row>
    <row r="216" spans="1:11" ht="14.4" customHeight="1" x14ac:dyDescent="0.3">
      <c r="A216" s="728" t="s">
        <v>553</v>
      </c>
      <c r="B216" s="729" t="s">
        <v>554</v>
      </c>
      <c r="C216" s="730" t="s">
        <v>580</v>
      </c>
      <c r="D216" s="731" t="s">
        <v>581</v>
      </c>
      <c r="E216" s="730" t="s">
        <v>2056</v>
      </c>
      <c r="F216" s="731" t="s">
        <v>2057</v>
      </c>
      <c r="G216" s="730" t="s">
        <v>2296</v>
      </c>
      <c r="H216" s="730" t="s">
        <v>2297</v>
      </c>
      <c r="I216" s="733">
        <v>2.7799999713897705</v>
      </c>
      <c r="J216" s="733">
        <v>1200</v>
      </c>
      <c r="K216" s="734">
        <v>3336</v>
      </c>
    </row>
    <row r="217" spans="1:11" ht="14.4" customHeight="1" x14ac:dyDescent="0.3">
      <c r="A217" s="728" t="s">
        <v>553</v>
      </c>
      <c r="B217" s="729" t="s">
        <v>554</v>
      </c>
      <c r="C217" s="730" t="s">
        <v>580</v>
      </c>
      <c r="D217" s="731" t="s">
        <v>581</v>
      </c>
      <c r="E217" s="730" t="s">
        <v>2056</v>
      </c>
      <c r="F217" s="731" t="s">
        <v>2057</v>
      </c>
      <c r="G217" s="730" t="s">
        <v>2298</v>
      </c>
      <c r="H217" s="730" t="s">
        <v>2299</v>
      </c>
      <c r="I217" s="733">
        <v>33.880001068115234</v>
      </c>
      <c r="J217" s="733">
        <v>5</v>
      </c>
      <c r="K217" s="734">
        <v>169.39999389648437</v>
      </c>
    </row>
    <row r="218" spans="1:11" ht="14.4" customHeight="1" x14ac:dyDescent="0.3">
      <c r="A218" s="728" t="s">
        <v>553</v>
      </c>
      <c r="B218" s="729" t="s">
        <v>554</v>
      </c>
      <c r="C218" s="730" t="s">
        <v>580</v>
      </c>
      <c r="D218" s="731" t="s">
        <v>581</v>
      </c>
      <c r="E218" s="730" t="s">
        <v>2056</v>
      </c>
      <c r="F218" s="731" t="s">
        <v>2057</v>
      </c>
      <c r="G218" s="730" t="s">
        <v>2300</v>
      </c>
      <c r="H218" s="730" t="s">
        <v>2301</v>
      </c>
      <c r="I218" s="733">
        <v>45.496667226155601</v>
      </c>
      <c r="J218" s="733">
        <v>180</v>
      </c>
      <c r="K218" s="734">
        <v>8189.110107421875</v>
      </c>
    </row>
    <row r="219" spans="1:11" ht="14.4" customHeight="1" x14ac:dyDescent="0.3">
      <c r="A219" s="728" t="s">
        <v>553</v>
      </c>
      <c r="B219" s="729" t="s">
        <v>554</v>
      </c>
      <c r="C219" s="730" t="s">
        <v>580</v>
      </c>
      <c r="D219" s="731" t="s">
        <v>581</v>
      </c>
      <c r="E219" s="730" t="s">
        <v>2056</v>
      </c>
      <c r="F219" s="731" t="s">
        <v>2057</v>
      </c>
      <c r="G219" s="730" t="s">
        <v>2302</v>
      </c>
      <c r="H219" s="730" t="s">
        <v>2303</v>
      </c>
      <c r="I219" s="733">
        <v>15.923333485921225</v>
      </c>
      <c r="J219" s="733">
        <v>500</v>
      </c>
      <c r="K219" s="734">
        <v>7961</v>
      </c>
    </row>
    <row r="220" spans="1:11" ht="14.4" customHeight="1" x14ac:dyDescent="0.3">
      <c r="A220" s="728" t="s">
        <v>553</v>
      </c>
      <c r="B220" s="729" t="s">
        <v>554</v>
      </c>
      <c r="C220" s="730" t="s">
        <v>580</v>
      </c>
      <c r="D220" s="731" t="s">
        <v>581</v>
      </c>
      <c r="E220" s="730" t="s">
        <v>2056</v>
      </c>
      <c r="F220" s="731" t="s">
        <v>2057</v>
      </c>
      <c r="G220" s="730" t="s">
        <v>2304</v>
      </c>
      <c r="H220" s="730" t="s">
        <v>2305</v>
      </c>
      <c r="I220" s="733">
        <v>27.840000152587891</v>
      </c>
      <c r="J220" s="733">
        <v>50</v>
      </c>
      <c r="K220" s="734">
        <v>1392.1099853515625</v>
      </c>
    </row>
    <row r="221" spans="1:11" ht="14.4" customHeight="1" x14ac:dyDescent="0.3">
      <c r="A221" s="728" t="s">
        <v>553</v>
      </c>
      <c r="B221" s="729" t="s">
        <v>554</v>
      </c>
      <c r="C221" s="730" t="s">
        <v>580</v>
      </c>
      <c r="D221" s="731" t="s">
        <v>581</v>
      </c>
      <c r="E221" s="730" t="s">
        <v>2056</v>
      </c>
      <c r="F221" s="731" t="s">
        <v>2057</v>
      </c>
      <c r="G221" s="730" t="s">
        <v>2306</v>
      </c>
      <c r="H221" s="730" t="s">
        <v>2307</v>
      </c>
      <c r="I221" s="733">
        <v>6.1260000228881832</v>
      </c>
      <c r="J221" s="733">
        <v>800</v>
      </c>
      <c r="K221" s="734">
        <v>4896</v>
      </c>
    </row>
    <row r="222" spans="1:11" ht="14.4" customHeight="1" x14ac:dyDescent="0.3">
      <c r="A222" s="728" t="s">
        <v>553</v>
      </c>
      <c r="B222" s="729" t="s">
        <v>554</v>
      </c>
      <c r="C222" s="730" t="s">
        <v>580</v>
      </c>
      <c r="D222" s="731" t="s">
        <v>581</v>
      </c>
      <c r="E222" s="730" t="s">
        <v>2056</v>
      </c>
      <c r="F222" s="731" t="s">
        <v>2057</v>
      </c>
      <c r="G222" s="730" t="s">
        <v>2060</v>
      </c>
      <c r="H222" s="730" t="s">
        <v>2061</v>
      </c>
      <c r="I222" s="733">
        <v>3.4460000514984133</v>
      </c>
      <c r="J222" s="733">
        <v>1000</v>
      </c>
      <c r="K222" s="734">
        <v>3446</v>
      </c>
    </row>
    <row r="223" spans="1:11" ht="14.4" customHeight="1" x14ac:dyDescent="0.3">
      <c r="A223" s="728" t="s">
        <v>553</v>
      </c>
      <c r="B223" s="729" t="s">
        <v>554</v>
      </c>
      <c r="C223" s="730" t="s">
        <v>580</v>
      </c>
      <c r="D223" s="731" t="s">
        <v>581</v>
      </c>
      <c r="E223" s="730" t="s">
        <v>2056</v>
      </c>
      <c r="F223" s="731" t="s">
        <v>2057</v>
      </c>
      <c r="G223" s="730" t="s">
        <v>2308</v>
      </c>
      <c r="H223" s="730" t="s">
        <v>2309</v>
      </c>
      <c r="I223" s="733">
        <v>21.899999618530273</v>
      </c>
      <c r="J223" s="733">
        <v>250</v>
      </c>
      <c r="K223" s="734">
        <v>5475.2501220703125</v>
      </c>
    </row>
    <row r="224" spans="1:11" ht="14.4" customHeight="1" x14ac:dyDescent="0.3">
      <c r="A224" s="728" t="s">
        <v>553</v>
      </c>
      <c r="B224" s="729" t="s">
        <v>554</v>
      </c>
      <c r="C224" s="730" t="s">
        <v>580</v>
      </c>
      <c r="D224" s="731" t="s">
        <v>581</v>
      </c>
      <c r="E224" s="730" t="s">
        <v>2056</v>
      </c>
      <c r="F224" s="731" t="s">
        <v>2057</v>
      </c>
      <c r="G224" s="730" t="s">
        <v>2310</v>
      </c>
      <c r="H224" s="730" t="s">
        <v>2311</v>
      </c>
      <c r="I224" s="733">
        <v>21.899999618530273</v>
      </c>
      <c r="J224" s="733">
        <v>250</v>
      </c>
      <c r="K224" s="734">
        <v>5475.3001708984375</v>
      </c>
    </row>
    <row r="225" spans="1:11" ht="14.4" customHeight="1" x14ac:dyDescent="0.3">
      <c r="A225" s="728" t="s">
        <v>553</v>
      </c>
      <c r="B225" s="729" t="s">
        <v>554</v>
      </c>
      <c r="C225" s="730" t="s">
        <v>580</v>
      </c>
      <c r="D225" s="731" t="s">
        <v>581</v>
      </c>
      <c r="E225" s="730" t="s">
        <v>2056</v>
      </c>
      <c r="F225" s="731" t="s">
        <v>2057</v>
      </c>
      <c r="G225" s="730" t="s">
        <v>2312</v>
      </c>
      <c r="H225" s="730" t="s">
        <v>2313</v>
      </c>
      <c r="I225" s="733">
        <v>484.04000854492187</v>
      </c>
      <c r="J225" s="733">
        <v>2</v>
      </c>
      <c r="K225" s="734">
        <v>968.08001708984375</v>
      </c>
    </row>
    <row r="226" spans="1:11" ht="14.4" customHeight="1" x14ac:dyDescent="0.3">
      <c r="A226" s="728" t="s">
        <v>553</v>
      </c>
      <c r="B226" s="729" t="s">
        <v>554</v>
      </c>
      <c r="C226" s="730" t="s">
        <v>580</v>
      </c>
      <c r="D226" s="731" t="s">
        <v>581</v>
      </c>
      <c r="E226" s="730" t="s">
        <v>2056</v>
      </c>
      <c r="F226" s="731" t="s">
        <v>2057</v>
      </c>
      <c r="G226" s="730" t="s">
        <v>2314</v>
      </c>
      <c r="H226" s="730" t="s">
        <v>2315</v>
      </c>
      <c r="I226" s="733">
        <v>527.969970703125</v>
      </c>
      <c r="J226" s="733">
        <v>10</v>
      </c>
      <c r="K226" s="734">
        <v>5279.64990234375</v>
      </c>
    </row>
    <row r="227" spans="1:11" ht="14.4" customHeight="1" x14ac:dyDescent="0.3">
      <c r="A227" s="728" t="s">
        <v>553</v>
      </c>
      <c r="B227" s="729" t="s">
        <v>554</v>
      </c>
      <c r="C227" s="730" t="s">
        <v>580</v>
      </c>
      <c r="D227" s="731" t="s">
        <v>581</v>
      </c>
      <c r="E227" s="730" t="s">
        <v>2056</v>
      </c>
      <c r="F227" s="731" t="s">
        <v>2057</v>
      </c>
      <c r="G227" s="730" t="s">
        <v>2174</v>
      </c>
      <c r="H227" s="730" t="s">
        <v>2175</v>
      </c>
      <c r="I227" s="733">
        <v>22.989999771118164</v>
      </c>
      <c r="J227" s="733">
        <v>10</v>
      </c>
      <c r="K227" s="734">
        <v>229.89999389648437</v>
      </c>
    </row>
    <row r="228" spans="1:11" ht="14.4" customHeight="1" x14ac:dyDescent="0.3">
      <c r="A228" s="728" t="s">
        <v>553</v>
      </c>
      <c r="B228" s="729" t="s">
        <v>554</v>
      </c>
      <c r="C228" s="730" t="s">
        <v>580</v>
      </c>
      <c r="D228" s="731" t="s">
        <v>581</v>
      </c>
      <c r="E228" s="730" t="s">
        <v>2056</v>
      </c>
      <c r="F228" s="731" t="s">
        <v>2057</v>
      </c>
      <c r="G228" s="730" t="s">
        <v>2176</v>
      </c>
      <c r="H228" s="730" t="s">
        <v>2177</v>
      </c>
      <c r="I228" s="733">
        <v>22.989999771118164</v>
      </c>
      <c r="J228" s="733">
        <v>50</v>
      </c>
      <c r="K228" s="734">
        <v>1149.4999694824219</v>
      </c>
    </row>
    <row r="229" spans="1:11" ht="14.4" customHeight="1" x14ac:dyDescent="0.3">
      <c r="A229" s="728" t="s">
        <v>553</v>
      </c>
      <c r="B229" s="729" t="s">
        <v>554</v>
      </c>
      <c r="C229" s="730" t="s">
        <v>580</v>
      </c>
      <c r="D229" s="731" t="s">
        <v>581</v>
      </c>
      <c r="E229" s="730" t="s">
        <v>2056</v>
      </c>
      <c r="F229" s="731" t="s">
        <v>2057</v>
      </c>
      <c r="G229" s="730" t="s">
        <v>2316</v>
      </c>
      <c r="H229" s="730" t="s">
        <v>2317</v>
      </c>
      <c r="I229" s="733">
        <v>22.989999771118164</v>
      </c>
      <c r="J229" s="733">
        <v>10</v>
      </c>
      <c r="K229" s="734">
        <v>229.89999389648437</v>
      </c>
    </row>
    <row r="230" spans="1:11" ht="14.4" customHeight="1" x14ac:dyDescent="0.3">
      <c r="A230" s="728" t="s">
        <v>553</v>
      </c>
      <c r="B230" s="729" t="s">
        <v>554</v>
      </c>
      <c r="C230" s="730" t="s">
        <v>580</v>
      </c>
      <c r="D230" s="731" t="s">
        <v>581</v>
      </c>
      <c r="E230" s="730" t="s">
        <v>2056</v>
      </c>
      <c r="F230" s="731" t="s">
        <v>2057</v>
      </c>
      <c r="G230" s="730" t="s">
        <v>2318</v>
      </c>
      <c r="H230" s="730" t="s">
        <v>2319</v>
      </c>
      <c r="I230" s="733">
        <v>22.989999771118164</v>
      </c>
      <c r="J230" s="733">
        <v>50</v>
      </c>
      <c r="K230" s="734">
        <v>1149.4999694824219</v>
      </c>
    </row>
    <row r="231" spans="1:11" ht="14.4" customHeight="1" x14ac:dyDescent="0.3">
      <c r="A231" s="728" t="s">
        <v>553</v>
      </c>
      <c r="B231" s="729" t="s">
        <v>554</v>
      </c>
      <c r="C231" s="730" t="s">
        <v>580</v>
      </c>
      <c r="D231" s="731" t="s">
        <v>581</v>
      </c>
      <c r="E231" s="730" t="s">
        <v>2056</v>
      </c>
      <c r="F231" s="731" t="s">
        <v>2057</v>
      </c>
      <c r="G231" s="730" t="s">
        <v>2320</v>
      </c>
      <c r="H231" s="730" t="s">
        <v>2321</v>
      </c>
      <c r="I231" s="733">
        <v>4.0300002098083496</v>
      </c>
      <c r="J231" s="733">
        <v>200</v>
      </c>
      <c r="K231" s="734">
        <v>806</v>
      </c>
    </row>
    <row r="232" spans="1:11" ht="14.4" customHeight="1" x14ac:dyDescent="0.3">
      <c r="A232" s="728" t="s">
        <v>553</v>
      </c>
      <c r="B232" s="729" t="s">
        <v>554</v>
      </c>
      <c r="C232" s="730" t="s">
        <v>580</v>
      </c>
      <c r="D232" s="731" t="s">
        <v>581</v>
      </c>
      <c r="E232" s="730" t="s">
        <v>2056</v>
      </c>
      <c r="F232" s="731" t="s">
        <v>2057</v>
      </c>
      <c r="G232" s="730" t="s">
        <v>2322</v>
      </c>
      <c r="H232" s="730" t="s">
        <v>2323</v>
      </c>
      <c r="I232" s="733">
        <v>18.149999618530273</v>
      </c>
      <c r="J232" s="733">
        <v>300</v>
      </c>
      <c r="K232" s="734">
        <v>5445</v>
      </c>
    </row>
    <row r="233" spans="1:11" ht="14.4" customHeight="1" x14ac:dyDescent="0.3">
      <c r="A233" s="728" t="s">
        <v>553</v>
      </c>
      <c r="B233" s="729" t="s">
        <v>554</v>
      </c>
      <c r="C233" s="730" t="s">
        <v>580</v>
      </c>
      <c r="D233" s="731" t="s">
        <v>581</v>
      </c>
      <c r="E233" s="730" t="s">
        <v>2056</v>
      </c>
      <c r="F233" s="731" t="s">
        <v>2057</v>
      </c>
      <c r="G233" s="730" t="s">
        <v>2324</v>
      </c>
      <c r="H233" s="730" t="s">
        <v>2325</v>
      </c>
      <c r="I233" s="733">
        <v>15.729999542236328</v>
      </c>
      <c r="J233" s="733">
        <v>200</v>
      </c>
      <c r="K233" s="734">
        <v>3146</v>
      </c>
    </row>
    <row r="234" spans="1:11" ht="14.4" customHeight="1" x14ac:dyDescent="0.3">
      <c r="A234" s="728" t="s">
        <v>553</v>
      </c>
      <c r="B234" s="729" t="s">
        <v>554</v>
      </c>
      <c r="C234" s="730" t="s">
        <v>580</v>
      </c>
      <c r="D234" s="731" t="s">
        <v>581</v>
      </c>
      <c r="E234" s="730" t="s">
        <v>2056</v>
      </c>
      <c r="F234" s="731" t="s">
        <v>2057</v>
      </c>
      <c r="G234" s="730" t="s">
        <v>2068</v>
      </c>
      <c r="H234" s="730" t="s">
        <v>2069</v>
      </c>
      <c r="I234" s="733">
        <v>9.6800003051757812</v>
      </c>
      <c r="J234" s="733">
        <v>600</v>
      </c>
      <c r="K234" s="734">
        <v>5808</v>
      </c>
    </row>
    <row r="235" spans="1:11" ht="14.4" customHeight="1" x14ac:dyDescent="0.3">
      <c r="A235" s="728" t="s">
        <v>553</v>
      </c>
      <c r="B235" s="729" t="s">
        <v>554</v>
      </c>
      <c r="C235" s="730" t="s">
        <v>580</v>
      </c>
      <c r="D235" s="731" t="s">
        <v>581</v>
      </c>
      <c r="E235" s="730" t="s">
        <v>2056</v>
      </c>
      <c r="F235" s="731" t="s">
        <v>2057</v>
      </c>
      <c r="G235" s="730" t="s">
        <v>2326</v>
      </c>
      <c r="H235" s="730" t="s">
        <v>2327</v>
      </c>
      <c r="I235" s="733">
        <v>4.630000114440918</v>
      </c>
      <c r="J235" s="733">
        <v>50</v>
      </c>
      <c r="K235" s="734">
        <v>231.5</v>
      </c>
    </row>
    <row r="236" spans="1:11" ht="14.4" customHeight="1" x14ac:dyDescent="0.3">
      <c r="A236" s="728" t="s">
        <v>553</v>
      </c>
      <c r="B236" s="729" t="s">
        <v>554</v>
      </c>
      <c r="C236" s="730" t="s">
        <v>580</v>
      </c>
      <c r="D236" s="731" t="s">
        <v>581</v>
      </c>
      <c r="E236" s="730" t="s">
        <v>2056</v>
      </c>
      <c r="F236" s="731" t="s">
        <v>2057</v>
      </c>
      <c r="G236" s="730" t="s">
        <v>2328</v>
      </c>
      <c r="H236" s="730" t="s">
        <v>2329</v>
      </c>
      <c r="I236" s="733">
        <v>3.1500000953674316</v>
      </c>
      <c r="J236" s="733">
        <v>80</v>
      </c>
      <c r="K236" s="734">
        <v>252</v>
      </c>
    </row>
    <row r="237" spans="1:11" ht="14.4" customHeight="1" x14ac:dyDescent="0.3">
      <c r="A237" s="728" t="s">
        <v>553</v>
      </c>
      <c r="B237" s="729" t="s">
        <v>554</v>
      </c>
      <c r="C237" s="730" t="s">
        <v>580</v>
      </c>
      <c r="D237" s="731" t="s">
        <v>581</v>
      </c>
      <c r="E237" s="730" t="s">
        <v>2056</v>
      </c>
      <c r="F237" s="731" t="s">
        <v>2057</v>
      </c>
      <c r="G237" s="730" t="s">
        <v>2180</v>
      </c>
      <c r="H237" s="730" t="s">
        <v>2181</v>
      </c>
      <c r="I237" s="733">
        <v>2.8299999237060547</v>
      </c>
      <c r="J237" s="733">
        <v>50</v>
      </c>
      <c r="K237" s="734">
        <v>141.5</v>
      </c>
    </row>
    <row r="238" spans="1:11" ht="14.4" customHeight="1" x14ac:dyDescent="0.3">
      <c r="A238" s="728" t="s">
        <v>553</v>
      </c>
      <c r="B238" s="729" t="s">
        <v>554</v>
      </c>
      <c r="C238" s="730" t="s">
        <v>580</v>
      </c>
      <c r="D238" s="731" t="s">
        <v>581</v>
      </c>
      <c r="E238" s="730" t="s">
        <v>2056</v>
      </c>
      <c r="F238" s="731" t="s">
        <v>2057</v>
      </c>
      <c r="G238" s="730" t="s">
        <v>2330</v>
      </c>
      <c r="H238" s="730" t="s">
        <v>2331</v>
      </c>
      <c r="I238" s="733">
        <v>3481.169921875</v>
      </c>
      <c r="J238" s="733">
        <v>3</v>
      </c>
      <c r="K238" s="734">
        <v>10443.509765625</v>
      </c>
    </row>
    <row r="239" spans="1:11" ht="14.4" customHeight="1" x14ac:dyDescent="0.3">
      <c r="A239" s="728" t="s">
        <v>553</v>
      </c>
      <c r="B239" s="729" t="s">
        <v>554</v>
      </c>
      <c r="C239" s="730" t="s">
        <v>580</v>
      </c>
      <c r="D239" s="731" t="s">
        <v>581</v>
      </c>
      <c r="E239" s="730" t="s">
        <v>2056</v>
      </c>
      <c r="F239" s="731" t="s">
        <v>2057</v>
      </c>
      <c r="G239" s="730" t="s">
        <v>2332</v>
      </c>
      <c r="H239" s="730" t="s">
        <v>2333</v>
      </c>
      <c r="I239" s="733">
        <v>80.569999694824219</v>
      </c>
      <c r="J239" s="733">
        <v>120</v>
      </c>
      <c r="K239" s="734">
        <v>9668.400146484375</v>
      </c>
    </row>
    <row r="240" spans="1:11" ht="14.4" customHeight="1" x14ac:dyDescent="0.3">
      <c r="A240" s="728" t="s">
        <v>553</v>
      </c>
      <c r="B240" s="729" t="s">
        <v>554</v>
      </c>
      <c r="C240" s="730" t="s">
        <v>580</v>
      </c>
      <c r="D240" s="731" t="s">
        <v>581</v>
      </c>
      <c r="E240" s="730" t="s">
        <v>2056</v>
      </c>
      <c r="F240" s="731" t="s">
        <v>2057</v>
      </c>
      <c r="G240" s="730" t="s">
        <v>2334</v>
      </c>
      <c r="H240" s="730" t="s">
        <v>2335</v>
      </c>
      <c r="I240" s="733">
        <v>154</v>
      </c>
      <c r="J240" s="733">
        <v>10</v>
      </c>
      <c r="K240" s="734">
        <v>1539.9599609375</v>
      </c>
    </row>
    <row r="241" spans="1:11" ht="14.4" customHeight="1" x14ac:dyDescent="0.3">
      <c r="A241" s="728" t="s">
        <v>553</v>
      </c>
      <c r="B241" s="729" t="s">
        <v>554</v>
      </c>
      <c r="C241" s="730" t="s">
        <v>580</v>
      </c>
      <c r="D241" s="731" t="s">
        <v>581</v>
      </c>
      <c r="E241" s="730" t="s">
        <v>2056</v>
      </c>
      <c r="F241" s="731" t="s">
        <v>2057</v>
      </c>
      <c r="G241" s="730" t="s">
        <v>2336</v>
      </c>
      <c r="H241" s="730" t="s">
        <v>2337</v>
      </c>
      <c r="I241" s="733">
        <v>133.10000610351562</v>
      </c>
      <c r="J241" s="733">
        <v>10</v>
      </c>
      <c r="K241" s="734">
        <v>1331</v>
      </c>
    </row>
    <row r="242" spans="1:11" ht="14.4" customHeight="1" x14ac:dyDescent="0.3">
      <c r="A242" s="728" t="s">
        <v>553</v>
      </c>
      <c r="B242" s="729" t="s">
        <v>554</v>
      </c>
      <c r="C242" s="730" t="s">
        <v>580</v>
      </c>
      <c r="D242" s="731" t="s">
        <v>581</v>
      </c>
      <c r="E242" s="730" t="s">
        <v>2056</v>
      </c>
      <c r="F242" s="731" t="s">
        <v>2057</v>
      </c>
      <c r="G242" s="730" t="s">
        <v>2338</v>
      </c>
      <c r="H242" s="730" t="s">
        <v>2339</v>
      </c>
      <c r="I242" s="733">
        <v>154</v>
      </c>
      <c r="J242" s="733">
        <v>10</v>
      </c>
      <c r="K242" s="734">
        <v>1539.969970703125</v>
      </c>
    </row>
    <row r="243" spans="1:11" ht="14.4" customHeight="1" x14ac:dyDescent="0.3">
      <c r="A243" s="728" t="s">
        <v>553</v>
      </c>
      <c r="B243" s="729" t="s">
        <v>554</v>
      </c>
      <c r="C243" s="730" t="s">
        <v>580</v>
      </c>
      <c r="D243" s="731" t="s">
        <v>581</v>
      </c>
      <c r="E243" s="730" t="s">
        <v>2056</v>
      </c>
      <c r="F243" s="731" t="s">
        <v>2057</v>
      </c>
      <c r="G243" s="730" t="s">
        <v>2340</v>
      </c>
      <c r="H243" s="730" t="s">
        <v>2341</v>
      </c>
      <c r="I243" s="733">
        <v>406.55999755859375</v>
      </c>
      <c r="J243" s="733">
        <v>4</v>
      </c>
      <c r="K243" s="734">
        <v>1626.25</v>
      </c>
    </row>
    <row r="244" spans="1:11" ht="14.4" customHeight="1" x14ac:dyDescent="0.3">
      <c r="A244" s="728" t="s">
        <v>553</v>
      </c>
      <c r="B244" s="729" t="s">
        <v>554</v>
      </c>
      <c r="C244" s="730" t="s">
        <v>580</v>
      </c>
      <c r="D244" s="731" t="s">
        <v>581</v>
      </c>
      <c r="E244" s="730" t="s">
        <v>2056</v>
      </c>
      <c r="F244" s="731" t="s">
        <v>2057</v>
      </c>
      <c r="G244" s="730" t="s">
        <v>2342</v>
      </c>
      <c r="H244" s="730" t="s">
        <v>2343</v>
      </c>
      <c r="I244" s="733">
        <v>958.79998779296875</v>
      </c>
      <c r="J244" s="733">
        <v>5</v>
      </c>
      <c r="K244" s="734">
        <v>4794.02001953125</v>
      </c>
    </row>
    <row r="245" spans="1:11" ht="14.4" customHeight="1" x14ac:dyDescent="0.3">
      <c r="A245" s="728" t="s">
        <v>553</v>
      </c>
      <c r="B245" s="729" t="s">
        <v>554</v>
      </c>
      <c r="C245" s="730" t="s">
        <v>580</v>
      </c>
      <c r="D245" s="731" t="s">
        <v>581</v>
      </c>
      <c r="E245" s="730" t="s">
        <v>2056</v>
      </c>
      <c r="F245" s="731" t="s">
        <v>2057</v>
      </c>
      <c r="G245" s="730" t="s">
        <v>2070</v>
      </c>
      <c r="H245" s="730" t="s">
        <v>2071</v>
      </c>
      <c r="I245" s="733">
        <v>11.739999771118164</v>
      </c>
      <c r="J245" s="733">
        <v>110</v>
      </c>
      <c r="K245" s="734">
        <v>1291.4000244140625</v>
      </c>
    </row>
    <row r="246" spans="1:11" ht="14.4" customHeight="1" x14ac:dyDescent="0.3">
      <c r="A246" s="728" t="s">
        <v>553</v>
      </c>
      <c r="B246" s="729" t="s">
        <v>554</v>
      </c>
      <c r="C246" s="730" t="s">
        <v>580</v>
      </c>
      <c r="D246" s="731" t="s">
        <v>581</v>
      </c>
      <c r="E246" s="730" t="s">
        <v>2056</v>
      </c>
      <c r="F246" s="731" t="s">
        <v>2057</v>
      </c>
      <c r="G246" s="730" t="s">
        <v>2182</v>
      </c>
      <c r="H246" s="730" t="s">
        <v>2183</v>
      </c>
      <c r="I246" s="733">
        <v>13.310000419616699</v>
      </c>
      <c r="J246" s="733">
        <v>60</v>
      </c>
      <c r="K246" s="734">
        <v>798.60003662109375</v>
      </c>
    </row>
    <row r="247" spans="1:11" ht="14.4" customHeight="1" x14ac:dyDescent="0.3">
      <c r="A247" s="728" t="s">
        <v>553</v>
      </c>
      <c r="B247" s="729" t="s">
        <v>554</v>
      </c>
      <c r="C247" s="730" t="s">
        <v>580</v>
      </c>
      <c r="D247" s="731" t="s">
        <v>581</v>
      </c>
      <c r="E247" s="730" t="s">
        <v>2056</v>
      </c>
      <c r="F247" s="731" t="s">
        <v>2057</v>
      </c>
      <c r="G247" s="730" t="s">
        <v>2344</v>
      </c>
      <c r="H247" s="730" t="s">
        <v>2345</v>
      </c>
      <c r="I247" s="733">
        <v>5.320000171661377</v>
      </c>
      <c r="J247" s="733">
        <v>100</v>
      </c>
      <c r="K247" s="734">
        <v>532</v>
      </c>
    </row>
    <row r="248" spans="1:11" ht="14.4" customHeight="1" x14ac:dyDescent="0.3">
      <c r="A248" s="728" t="s">
        <v>553</v>
      </c>
      <c r="B248" s="729" t="s">
        <v>554</v>
      </c>
      <c r="C248" s="730" t="s">
        <v>580</v>
      </c>
      <c r="D248" s="731" t="s">
        <v>581</v>
      </c>
      <c r="E248" s="730" t="s">
        <v>2056</v>
      </c>
      <c r="F248" s="731" t="s">
        <v>2057</v>
      </c>
      <c r="G248" s="730" t="s">
        <v>2346</v>
      </c>
      <c r="H248" s="730" t="s">
        <v>2347</v>
      </c>
      <c r="I248" s="733">
        <v>63.364999771118164</v>
      </c>
      <c r="J248" s="733">
        <v>100</v>
      </c>
      <c r="K248" s="734">
        <v>6336.469970703125</v>
      </c>
    </row>
    <row r="249" spans="1:11" ht="14.4" customHeight="1" x14ac:dyDescent="0.3">
      <c r="A249" s="728" t="s">
        <v>553</v>
      </c>
      <c r="B249" s="729" t="s">
        <v>554</v>
      </c>
      <c r="C249" s="730" t="s">
        <v>580</v>
      </c>
      <c r="D249" s="731" t="s">
        <v>581</v>
      </c>
      <c r="E249" s="730" t="s">
        <v>2056</v>
      </c>
      <c r="F249" s="731" t="s">
        <v>2057</v>
      </c>
      <c r="G249" s="730" t="s">
        <v>2080</v>
      </c>
      <c r="H249" s="730" t="s">
        <v>2081</v>
      </c>
      <c r="I249" s="733">
        <v>9.1999998092651367</v>
      </c>
      <c r="J249" s="733">
        <v>1500</v>
      </c>
      <c r="K249" s="734">
        <v>13800</v>
      </c>
    </row>
    <row r="250" spans="1:11" ht="14.4" customHeight="1" x14ac:dyDescent="0.3">
      <c r="A250" s="728" t="s">
        <v>553</v>
      </c>
      <c r="B250" s="729" t="s">
        <v>554</v>
      </c>
      <c r="C250" s="730" t="s">
        <v>580</v>
      </c>
      <c r="D250" s="731" t="s">
        <v>581</v>
      </c>
      <c r="E250" s="730" t="s">
        <v>2056</v>
      </c>
      <c r="F250" s="731" t="s">
        <v>2057</v>
      </c>
      <c r="G250" s="730" t="s">
        <v>2348</v>
      </c>
      <c r="H250" s="730" t="s">
        <v>2349</v>
      </c>
      <c r="I250" s="733">
        <v>2.0399999618530273</v>
      </c>
      <c r="J250" s="733">
        <v>1000</v>
      </c>
      <c r="K250" s="734">
        <v>2040</v>
      </c>
    </row>
    <row r="251" spans="1:11" ht="14.4" customHeight="1" x14ac:dyDescent="0.3">
      <c r="A251" s="728" t="s">
        <v>553</v>
      </c>
      <c r="B251" s="729" t="s">
        <v>554</v>
      </c>
      <c r="C251" s="730" t="s">
        <v>580</v>
      </c>
      <c r="D251" s="731" t="s">
        <v>581</v>
      </c>
      <c r="E251" s="730" t="s">
        <v>2056</v>
      </c>
      <c r="F251" s="731" t="s">
        <v>2057</v>
      </c>
      <c r="G251" s="730" t="s">
        <v>2186</v>
      </c>
      <c r="H251" s="730" t="s">
        <v>2187</v>
      </c>
      <c r="I251" s="733">
        <v>268.6199951171875</v>
      </c>
      <c r="J251" s="733">
        <v>80</v>
      </c>
      <c r="K251" s="734">
        <v>21489.599609375</v>
      </c>
    </row>
    <row r="252" spans="1:11" ht="14.4" customHeight="1" x14ac:dyDescent="0.3">
      <c r="A252" s="728" t="s">
        <v>553</v>
      </c>
      <c r="B252" s="729" t="s">
        <v>554</v>
      </c>
      <c r="C252" s="730" t="s">
        <v>580</v>
      </c>
      <c r="D252" s="731" t="s">
        <v>581</v>
      </c>
      <c r="E252" s="730" t="s">
        <v>2056</v>
      </c>
      <c r="F252" s="731" t="s">
        <v>2057</v>
      </c>
      <c r="G252" s="730" t="s">
        <v>2350</v>
      </c>
      <c r="H252" s="730" t="s">
        <v>2351</v>
      </c>
      <c r="I252" s="733">
        <v>191.17999267578125</v>
      </c>
      <c r="J252" s="733">
        <v>24</v>
      </c>
      <c r="K252" s="734">
        <v>4588.31982421875</v>
      </c>
    </row>
    <row r="253" spans="1:11" ht="14.4" customHeight="1" x14ac:dyDescent="0.3">
      <c r="A253" s="728" t="s">
        <v>553</v>
      </c>
      <c r="B253" s="729" t="s">
        <v>554</v>
      </c>
      <c r="C253" s="730" t="s">
        <v>580</v>
      </c>
      <c r="D253" s="731" t="s">
        <v>581</v>
      </c>
      <c r="E253" s="730" t="s">
        <v>2056</v>
      </c>
      <c r="F253" s="731" t="s">
        <v>2057</v>
      </c>
      <c r="G253" s="730" t="s">
        <v>2086</v>
      </c>
      <c r="H253" s="730" t="s">
        <v>2087</v>
      </c>
      <c r="I253" s="733">
        <v>1.0900000333786011</v>
      </c>
      <c r="J253" s="733">
        <v>3400</v>
      </c>
      <c r="K253" s="734">
        <v>3706</v>
      </c>
    </row>
    <row r="254" spans="1:11" ht="14.4" customHeight="1" x14ac:dyDescent="0.3">
      <c r="A254" s="728" t="s">
        <v>553</v>
      </c>
      <c r="B254" s="729" t="s">
        <v>554</v>
      </c>
      <c r="C254" s="730" t="s">
        <v>580</v>
      </c>
      <c r="D254" s="731" t="s">
        <v>581</v>
      </c>
      <c r="E254" s="730" t="s">
        <v>2056</v>
      </c>
      <c r="F254" s="731" t="s">
        <v>2057</v>
      </c>
      <c r="G254" s="730" t="s">
        <v>2088</v>
      </c>
      <c r="H254" s="730" t="s">
        <v>2089</v>
      </c>
      <c r="I254" s="733">
        <v>0.47999998927116394</v>
      </c>
      <c r="J254" s="733">
        <v>1900</v>
      </c>
      <c r="K254" s="734">
        <v>912</v>
      </c>
    </row>
    <row r="255" spans="1:11" ht="14.4" customHeight="1" x14ac:dyDescent="0.3">
      <c r="A255" s="728" t="s">
        <v>553</v>
      </c>
      <c r="B255" s="729" t="s">
        <v>554</v>
      </c>
      <c r="C255" s="730" t="s">
        <v>580</v>
      </c>
      <c r="D255" s="731" t="s">
        <v>581</v>
      </c>
      <c r="E255" s="730" t="s">
        <v>2056</v>
      </c>
      <c r="F255" s="731" t="s">
        <v>2057</v>
      </c>
      <c r="G255" s="730" t="s">
        <v>2090</v>
      </c>
      <c r="H255" s="730" t="s">
        <v>2091</v>
      </c>
      <c r="I255" s="733">
        <v>1.6699999570846558</v>
      </c>
      <c r="J255" s="733">
        <v>2100</v>
      </c>
      <c r="K255" s="734">
        <v>3507</v>
      </c>
    </row>
    <row r="256" spans="1:11" ht="14.4" customHeight="1" x14ac:dyDescent="0.3">
      <c r="A256" s="728" t="s">
        <v>553</v>
      </c>
      <c r="B256" s="729" t="s">
        <v>554</v>
      </c>
      <c r="C256" s="730" t="s">
        <v>580</v>
      </c>
      <c r="D256" s="731" t="s">
        <v>581</v>
      </c>
      <c r="E256" s="730" t="s">
        <v>2056</v>
      </c>
      <c r="F256" s="731" t="s">
        <v>2057</v>
      </c>
      <c r="G256" s="730" t="s">
        <v>2092</v>
      </c>
      <c r="H256" s="730" t="s">
        <v>2093</v>
      </c>
      <c r="I256" s="733">
        <v>0.67000001668930054</v>
      </c>
      <c r="J256" s="733">
        <v>500</v>
      </c>
      <c r="K256" s="734">
        <v>335</v>
      </c>
    </row>
    <row r="257" spans="1:11" ht="14.4" customHeight="1" x14ac:dyDescent="0.3">
      <c r="A257" s="728" t="s">
        <v>553</v>
      </c>
      <c r="B257" s="729" t="s">
        <v>554</v>
      </c>
      <c r="C257" s="730" t="s">
        <v>580</v>
      </c>
      <c r="D257" s="731" t="s">
        <v>581</v>
      </c>
      <c r="E257" s="730" t="s">
        <v>2056</v>
      </c>
      <c r="F257" s="731" t="s">
        <v>2057</v>
      </c>
      <c r="G257" s="730" t="s">
        <v>2352</v>
      </c>
      <c r="H257" s="730" t="s">
        <v>2353</v>
      </c>
      <c r="I257" s="733">
        <v>7.429999828338623</v>
      </c>
      <c r="J257" s="733">
        <v>2280</v>
      </c>
      <c r="K257" s="734">
        <v>16940.39990234375</v>
      </c>
    </row>
    <row r="258" spans="1:11" ht="14.4" customHeight="1" x14ac:dyDescent="0.3">
      <c r="A258" s="728" t="s">
        <v>553</v>
      </c>
      <c r="B258" s="729" t="s">
        <v>554</v>
      </c>
      <c r="C258" s="730" t="s">
        <v>580</v>
      </c>
      <c r="D258" s="731" t="s">
        <v>581</v>
      </c>
      <c r="E258" s="730" t="s">
        <v>2056</v>
      </c>
      <c r="F258" s="731" t="s">
        <v>2057</v>
      </c>
      <c r="G258" s="730" t="s">
        <v>2354</v>
      </c>
      <c r="H258" s="730" t="s">
        <v>2355</v>
      </c>
      <c r="I258" s="733">
        <v>37.150001525878906</v>
      </c>
      <c r="J258" s="733">
        <v>400</v>
      </c>
      <c r="K258" s="734">
        <v>14859.39990234375</v>
      </c>
    </row>
    <row r="259" spans="1:11" ht="14.4" customHeight="1" x14ac:dyDescent="0.3">
      <c r="A259" s="728" t="s">
        <v>553</v>
      </c>
      <c r="B259" s="729" t="s">
        <v>554</v>
      </c>
      <c r="C259" s="730" t="s">
        <v>580</v>
      </c>
      <c r="D259" s="731" t="s">
        <v>581</v>
      </c>
      <c r="E259" s="730" t="s">
        <v>2056</v>
      </c>
      <c r="F259" s="731" t="s">
        <v>2057</v>
      </c>
      <c r="G259" s="730" t="s">
        <v>2356</v>
      </c>
      <c r="H259" s="730" t="s">
        <v>2357</v>
      </c>
      <c r="I259" s="733">
        <v>8.8299999237060547</v>
      </c>
      <c r="J259" s="733">
        <v>100</v>
      </c>
      <c r="K259" s="734">
        <v>883</v>
      </c>
    </row>
    <row r="260" spans="1:11" ht="14.4" customHeight="1" x14ac:dyDescent="0.3">
      <c r="A260" s="728" t="s">
        <v>553</v>
      </c>
      <c r="B260" s="729" t="s">
        <v>554</v>
      </c>
      <c r="C260" s="730" t="s">
        <v>580</v>
      </c>
      <c r="D260" s="731" t="s">
        <v>581</v>
      </c>
      <c r="E260" s="730" t="s">
        <v>2056</v>
      </c>
      <c r="F260" s="731" t="s">
        <v>2057</v>
      </c>
      <c r="G260" s="730" t="s">
        <v>2358</v>
      </c>
      <c r="H260" s="730" t="s">
        <v>2359</v>
      </c>
      <c r="I260" s="733">
        <v>9.8000001907348633</v>
      </c>
      <c r="J260" s="733">
        <v>1500</v>
      </c>
      <c r="K260" s="734">
        <v>14701.509887695313</v>
      </c>
    </row>
    <row r="261" spans="1:11" ht="14.4" customHeight="1" x14ac:dyDescent="0.3">
      <c r="A261" s="728" t="s">
        <v>553</v>
      </c>
      <c r="B261" s="729" t="s">
        <v>554</v>
      </c>
      <c r="C261" s="730" t="s">
        <v>580</v>
      </c>
      <c r="D261" s="731" t="s">
        <v>581</v>
      </c>
      <c r="E261" s="730" t="s">
        <v>2056</v>
      </c>
      <c r="F261" s="731" t="s">
        <v>2057</v>
      </c>
      <c r="G261" s="730" t="s">
        <v>2094</v>
      </c>
      <c r="H261" s="730" t="s">
        <v>2095</v>
      </c>
      <c r="I261" s="733">
        <v>2.1800000667572021</v>
      </c>
      <c r="J261" s="733">
        <v>800</v>
      </c>
      <c r="K261" s="734">
        <v>1744</v>
      </c>
    </row>
    <row r="262" spans="1:11" ht="14.4" customHeight="1" x14ac:dyDescent="0.3">
      <c r="A262" s="728" t="s">
        <v>553</v>
      </c>
      <c r="B262" s="729" t="s">
        <v>554</v>
      </c>
      <c r="C262" s="730" t="s">
        <v>580</v>
      </c>
      <c r="D262" s="731" t="s">
        <v>581</v>
      </c>
      <c r="E262" s="730" t="s">
        <v>2056</v>
      </c>
      <c r="F262" s="731" t="s">
        <v>2057</v>
      </c>
      <c r="G262" s="730" t="s">
        <v>2188</v>
      </c>
      <c r="H262" s="730" t="s">
        <v>2189</v>
      </c>
      <c r="I262" s="733">
        <v>2.1800000667572021</v>
      </c>
      <c r="J262" s="733">
        <v>600</v>
      </c>
      <c r="K262" s="734">
        <v>1306.9600219726562</v>
      </c>
    </row>
    <row r="263" spans="1:11" ht="14.4" customHeight="1" x14ac:dyDescent="0.3">
      <c r="A263" s="728" t="s">
        <v>553</v>
      </c>
      <c r="B263" s="729" t="s">
        <v>554</v>
      </c>
      <c r="C263" s="730" t="s">
        <v>580</v>
      </c>
      <c r="D263" s="731" t="s">
        <v>581</v>
      </c>
      <c r="E263" s="730" t="s">
        <v>2056</v>
      </c>
      <c r="F263" s="731" t="s">
        <v>2057</v>
      </c>
      <c r="G263" s="730" t="s">
        <v>2360</v>
      </c>
      <c r="H263" s="730" t="s">
        <v>2361</v>
      </c>
      <c r="I263" s="733">
        <v>15.039999961853027</v>
      </c>
      <c r="J263" s="733">
        <v>200</v>
      </c>
      <c r="K263" s="734">
        <v>3008.0200042724609</v>
      </c>
    </row>
    <row r="264" spans="1:11" ht="14.4" customHeight="1" x14ac:dyDescent="0.3">
      <c r="A264" s="728" t="s">
        <v>553</v>
      </c>
      <c r="B264" s="729" t="s">
        <v>554</v>
      </c>
      <c r="C264" s="730" t="s">
        <v>580</v>
      </c>
      <c r="D264" s="731" t="s">
        <v>581</v>
      </c>
      <c r="E264" s="730" t="s">
        <v>2056</v>
      </c>
      <c r="F264" s="731" t="s">
        <v>2057</v>
      </c>
      <c r="G264" s="730" t="s">
        <v>2362</v>
      </c>
      <c r="H264" s="730" t="s">
        <v>2363</v>
      </c>
      <c r="I264" s="733">
        <v>6.2300000190734863</v>
      </c>
      <c r="J264" s="733">
        <v>240</v>
      </c>
      <c r="K264" s="734">
        <v>1495.2000122070312</v>
      </c>
    </row>
    <row r="265" spans="1:11" ht="14.4" customHeight="1" x14ac:dyDescent="0.3">
      <c r="A265" s="728" t="s">
        <v>553</v>
      </c>
      <c r="B265" s="729" t="s">
        <v>554</v>
      </c>
      <c r="C265" s="730" t="s">
        <v>580</v>
      </c>
      <c r="D265" s="731" t="s">
        <v>581</v>
      </c>
      <c r="E265" s="730" t="s">
        <v>2056</v>
      </c>
      <c r="F265" s="731" t="s">
        <v>2057</v>
      </c>
      <c r="G265" s="730" t="s">
        <v>2364</v>
      </c>
      <c r="H265" s="730" t="s">
        <v>2365</v>
      </c>
      <c r="I265" s="733">
        <v>1140.4433186848958</v>
      </c>
      <c r="J265" s="733">
        <v>8</v>
      </c>
      <c r="K265" s="734">
        <v>9123.5</v>
      </c>
    </row>
    <row r="266" spans="1:11" ht="14.4" customHeight="1" x14ac:dyDescent="0.3">
      <c r="A266" s="728" t="s">
        <v>553</v>
      </c>
      <c r="B266" s="729" t="s">
        <v>554</v>
      </c>
      <c r="C266" s="730" t="s">
        <v>580</v>
      </c>
      <c r="D266" s="731" t="s">
        <v>581</v>
      </c>
      <c r="E266" s="730" t="s">
        <v>2056</v>
      </c>
      <c r="F266" s="731" t="s">
        <v>2057</v>
      </c>
      <c r="G266" s="730" t="s">
        <v>2366</v>
      </c>
      <c r="H266" s="730" t="s">
        <v>2367</v>
      </c>
      <c r="I266" s="733">
        <v>299</v>
      </c>
      <c r="J266" s="733">
        <v>66</v>
      </c>
      <c r="K266" s="734">
        <v>19734.20947265625</v>
      </c>
    </row>
    <row r="267" spans="1:11" ht="14.4" customHeight="1" x14ac:dyDescent="0.3">
      <c r="A267" s="728" t="s">
        <v>553</v>
      </c>
      <c r="B267" s="729" t="s">
        <v>554</v>
      </c>
      <c r="C267" s="730" t="s">
        <v>580</v>
      </c>
      <c r="D267" s="731" t="s">
        <v>581</v>
      </c>
      <c r="E267" s="730" t="s">
        <v>2056</v>
      </c>
      <c r="F267" s="731" t="s">
        <v>2057</v>
      </c>
      <c r="G267" s="730" t="s">
        <v>2368</v>
      </c>
      <c r="H267" s="730" t="s">
        <v>2369</v>
      </c>
      <c r="I267" s="733">
        <v>414</v>
      </c>
      <c r="J267" s="733">
        <v>40</v>
      </c>
      <c r="K267" s="734">
        <v>16560</v>
      </c>
    </row>
    <row r="268" spans="1:11" ht="14.4" customHeight="1" x14ac:dyDescent="0.3">
      <c r="A268" s="728" t="s">
        <v>553</v>
      </c>
      <c r="B268" s="729" t="s">
        <v>554</v>
      </c>
      <c r="C268" s="730" t="s">
        <v>580</v>
      </c>
      <c r="D268" s="731" t="s">
        <v>581</v>
      </c>
      <c r="E268" s="730" t="s">
        <v>2056</v>
      </c>
      <c r="F268" s="731" t="s">
        <v>2057</v>
      </c>
      <c r="G268" s="730" t="s">
        <v>2370</v>
      </c>
      <c r="H268" s="730" t="s">
        <v>2371</v>
      </c>
      <c r="I268" s="733">
        <v>414</v>
      </c>
      <c r="J268" s="733">
        <v>40</v>
      </c>
      <c r="K268" s="734">
        <v>16560</v>
      </c>
    </row>
    <row r="269" spans="1:11" ht="14.4" customHeight="1" x14ac:dyDescent="0.3">
      <c r="A269" s="728" t="s">
        <v>553</v>
      </c>
      <c r="B269" s="729" t="s">
        <v>554</v>
      </c>
      <c r="C269" s="730" t="s">
        <v>580</v>
      </c>
      <c r="D269" s="731" t="s">
        <v>581</v>
      </c>
      <c r="E269" s="730" t="s">
        <v>2056</v>
      </c>
      <c r="F269" s="731" t="s">
        <v>2057</v>
      </c>
      <c r="G269" s="730" t="s">
        <v>2096</v>
      </c>
      <c r="H269" s="730" t="s">
        <v>2097</v>
      </c>
      <c r="I269" s="733">
        <v>112.19999694824219</v>
      </c>
      <c r="J269" s="733">
        <v>5</v>
      </c>
      <c r="K269" s="734">
        <v>561</v>
      </c>
    </row>
    <row r="270" spans="1:11" ht="14.4" customHeight="1" x14ac:dyDescent="0.3">
      <c r="A270" s="728" t="s">
        <v>553</v>
      </c>
      <c r="B270" s="729" t="s">
        <v>554</v>
      </c>
      <c r="C270" s="730" t="s">
        <v>580</v>
      </c>
      <c r="D270" s="731" t="s">
        <v>581</v>
      </c>
      <c r="E270" s="730" t="s">
        <v>2056</v>
      </c>
      <c r="F270" s="731" t="s">
        <v>2057</v>
      </c>
      <c r="G270" s="730" t="s">
        <v>2372</v>
      </c>
      <c r="H270" s="730" t="s">
        <v>2373</v>
      </c>
      <c r="I270" s="733">
        <v>42.349998474121094</v>
      </c>
      <c r="J270" s="733">
        <v>5</v>
      </c>
      <c r="K270" s="734">
        <v>211.75</v>
      </c>
    </row>
    <row r="271" spans="1:11" ht="14.4" customHeight="1" x14ac:dyDescent="0.3">
      <c r="A271" s="728" t="s">
        <v>553</v>
      </c>
      <c r="B271" s="729" t="s">
        <v>554</v>
      </c>
      <c r="C271" s="730" t="s">
        <v>580</v>
      </c>
      <c r="D271" s="731" t="s">
        <v>581</v>
      </c>
      <c r="E271" s="730" t="s">
        <v>2056</v>
      </c>
      <c r="F271" s="731" t="s">
        <v>2057</v>
      </c>
      <c r="G271" s="730" t="s">
        <v>2374</v>
      </c>
      <c r="H271" s="730" t="s">
        <v>2375</v>
      </c>
      <c r="I271" s="733">
        <v>8.7600002288818359</v>
      </c>
      <c r="J271" s="733">
        <v>1000</v>
      </c>
      <c r="K271" s="734">
        <v>8760.4002075195312</v>
      </c>
    </row>
    <row r="272" spans="1:11" ht="14.4" customHeight="1" x14ac:dyDescent="0.3">
      <c r="A272" s="728" t="s">
        <v>553</v>
      </c>
      <c r="B272" s="729" t="s">
        <v>554</v>
      </c>
      <c r="C272" s="730" t="s">
        <v>580</v>
      </c>
      <c r="D272" s="731" t="s">
        <v>581</v>
      </c>
      <c r="E272" s="730" t="s">
        <v>2056</v>
      </c>
      <c r="F272" s="731" t="s">
        <v>2057</v>
      </c>
      <c r="G272" s="730" t="s">
        <v>2376</v>
      </c>
      <c r="H272" s="730" t="s">
        <v>2377</v>
      </c>
      <c r="I272" s="733">
        <v>471.89999389648437</v>
      </c>
      <c r="J272" s="733">
        <v>5</v>
      </c>
      <c r="K272" s="734">
        <v>2359.5</v>
      </c>
    </row>
    <row r="273" spans="1:11" ht="14.4" customHeight="1" x14ac:dyDescent="0.3">
      <c r="A273" s="728" t="s">
        <v>553</v>
      </c>
      <c r="B273" s="729" t="s">
        <v>554</v>
      </c>
      <c r="C273" s="730" t="s">
        <v>580</v>
      </c>
      <c r="D273" s="731" t="s">
        <v>581</v>
      </c>
      <c r="E273" s="730" t="s">
        <v>2056</v>
      </c>
      <c r="F273" s="731" t="s">
        <v>2057</v>
      </c>
      <c r="G273" s="730" t="s">
        <v>2098</v>
      </c>
      <c r="H273" s="730" t="s">
        <v>2099</v>
      </c>
      <c r="I273" s="733">
        <v>1.2699999809265137</v>
      </c>
      <c r="J273" s="733">
        <v>1500</v>
      </c>
      <c r="K273" s="734">
        <v>1905</v>
      </c>
    </row>
    <row r="274" spans="1:11" ht="14.4" customHeight="1" x14ac:dyDescent="0.3">
      <c r="A274" s="728" t="s">
        <v>553</v>
      </c>
      <c r="B274" s="729" t="s">
        <v>554</v>
      </c>
      <c r="C274" s="730" t="s">
        <v>580</v>
      </c>
      <c r="D274" s="731" t="s">
        <v>581</v>
      </c>
      <c r="E274" s="730" t="s">
        <v>2056</v>
      </c>
      <c r="F274" s="731" t="s">
        <v>2057</v>
      </c>
      <c r="G274" s="730" t="s">
        <v>2100</v>
      </c>
      <c r="H274" s="730" t="s">
        <v>2101</v>
      </c>
      <c r="I274" s="733">
        <v>0.4699999988079071</v>
      </c>
      <c r="J274" s="733">
        <v>5000</v>
      </c>
      <c r="K274" s="734">
        <v>2350</v>
      </c>
    </row>
    <row r="275" spans="1:11" ht="14.4" customHeight="1" x14ac:dyDescent="0.3">
      <c r="A275" s="728" t="s">
        <v>553</v>
      </c>
      <c r="B275" s="729" t="s">
        <v>554</v>
      </c>
      <c r="C275" s="730" t="s">
        <v>580</v>
      </c>
      <c r="D275" s="731" t="s">
        <v>581</v>
      </c>
      <c r="E275" s="730" t="s">
        <v>2056</v>
      </c>
      <c r="F275" s="731" t="s">
        <v>2057</v>
      </c>
      <c r="G275" s="730" t="s">
        <v>2102</v>
      </c>
      <c r="H275" s="730" t="s">
        <v>2103</v>
      </c>
      <c r="I275" s="733">
        <v>21.239999771118164</v>
      </c>
      <c r="J275" s="733">
        <v>50</v>
      </c>
      <c r="K275" s="734">
        <v>1062</v>
      </c>
    </row>
    <row r="276" spans="1:11" ht="14.4" customHeight="1" x14ac:dyDescent="0.3">
      <c r="A276" s="728" t="s">
        <v>553</v>
      </c>
      <c r="B276" s="729" t="s">
        <v>554</v>
      </c>
      <c r="C276" s="730" t="s">
        <v>580</v>
      </c>
      <c r="D276" s="731" t="s">
        <v>581</v>
      </c>
      <c r="E276" s="730" t="s">
        <v>2056</v>
      </c>
      <c r="F276" s="731" t="s">
        <v>2057</v>
      </c>
      <c r="G276" s="730" t="s">
        <v>2378</v>
      </c>
      <c r="H276" s="730" t="s">
        <v>2379</v>
      </c>
      <c r="I276" s="733">
        <v>1.9049999713897705</v>
      </c>
      <c r="J276" s="733">
        <v>230</v>
      </c>
      <c r="K276" s="734">
        <v>433.16000366210937</v>
      </c>
    </row>
    <row r="277" spans="1:11" ht="14.4" customHeight="1" x14ac:dyDescent="0.3">
      <c r="A277" s="728" t="s">
        <v>553</v>
      </c>
      <c r="B277" s="729" t="s">
        <v>554</v>
      </c>
      <c r="C277" s="730" t="s">
        <v>580</v>
      </c>
      <c r="D277" s="731" t="s">
        <v>581</v>
      </c>
      <c r="E277" s="730" t="s">
        <v>2056</v>
      </c>
      <c r="F277" s="731" t="s">
        <v>2057</v>
      </c>
      <c r="G277" s="730" t="s">
        <v>2380</v>
      </c>
      <c r="H277" s="730" t="s">
        <v>2381</v>
      </c>
      <c r="I277" s="733">
        <v>3.75</v>
      </c>
      <c r="J277" s="733">
        <v>50</v>
      </c>
      <c r="K277" s="734">
        <v>187.5</v>
      </c>
    </row>
    <row r="278" spans="1:11" ht="14.4" customHeight="1" x14ac:dyDescent="0.3">
      <c r="A278" s="728" t="s">
        <v>553</v>
      </c>
      <c r="B278" s="729" t="s">
        <v>554</v>
      </c>
      <c r="C278" s="730" t="s">
        <v>580</v>
      </c>
      <c r="D278" s="731" t="s">
        <v>581</v>
      </c>
      <c r="E278" s="730" t="s">
        <v>2056</v>
      </c>
      <c r="F278" s="731" t="s">
        <v>2057</v>
      </c>
      <c r="G278" s="730" t="s">
        <v>2104</v>
      </c>
      <c r="H278" s="730" t="s">
        <v>2105</v>
      </c>
      <c r="I278" s="733">
        <v>1.9850000143051147</v>
      </c>
      <c r="J278" s="733">
        <v>750</v>
      </c>
      <c r="K278" s="734">
        <v>1489</v>
      </c>
    </row>
    <row r="279" spans="1:11" ht="14.4" customHeight="1" x14ac:dyDescent="0.3">
      <c r="A279" s="728" t="s">
        <v>553</v>
      </c>
      <c r="B279" s="729" t="s">
        <v>554</v>
      </c>
      <c r="C279" s="730" t="s">
        <v>580</v>
      </c>
      <c r="D279" s="731" t="s">
        <v>581</v>
      </c>
      <c r="E279" s="730" t="s">
        <v>2056</v>
      </c>
      <c r="F279" s="731" t="s">
        <v>2057</v>
      </c>
      <c r="G279" s="730" t="s">
        <v>2190</v>
      </c>
      <c r="H279" s="730" t="s">
        <v>2191</v>
      </c>
      <c r="I279" s="733">
        <v>3.0724999308586121</v>
      </c>
      <c r="J279" s="733">
        <v>600</v>
      </c>
      <c r="K279" s="734">
        <v>1844</v>
      </c>
    </row>
    <row r="280" spans="1:11" ht="14.4" customHeight="1" x14ac:dyDescent="0.3">
      <c r="A280" s="728" t="s">
        <v>553</v>
      </c>
      <c r="B280" s="729" t="s">
        <v>554</v>
      </c>
      <c r="C280" s="730" t="s">
        <v>580</v>
      </c>
      <c r="D280" s="731" t="s">
        <v>581</v>
      </c>
      <c r="E280" s="730" t="s">
        <v>2056</v>
      </c>
      <c r="F280" s="731" t="s">
        <v>2057</v>
      </c>
      <c r="G280" s="730" t="s">
        <v>2382</v>
      </c>
      <c r="H280" s="730" t="s">
        <v>2383</v>
      </c>
      <c r="I280" s="733">
        <v>1.9199999570846558</v>
      </c>
      <c r="J280" s="733">
        <v>150</v>
      </c>
      <c r="K280" s="734">
        <v>288</v>
      </c>
    </row>
    <row r="281" spans="1:11" ht="14.4" customHeight="1" x14ac:dyDescent="0.3">
      <c r="A281" s="728" t="s">
        <v>553</v>
      </c>
      <c r="B281" s="729" t="s">
        <v>554</v>
      </c>
      <c r="C281" s="730" t="s">
        <v>580</v>
      </c>
      <c r="D281" s="731" t="s">
        <v>581</v>
      </c>
      <c r="E281" s="730" t="s">
        <v>2056</v>
      </c>
      <c r="F281" s="731" t="s">
        <v>2057</v>
      </c>
      <c r="G281" s="730" t="s">
        <v>2384</v>
      </c>
      <c r="H281" s="730" t="s">
        <v>2385</v>
      </c>
      <c r="I281" s="733">
        <v>3.0999999046325684</v>
      </c>
      <c r="J281" s="733">
        <v>150</v>
      </c>
      <c r="K281" s="734">
        <v>465</v>
      </c>
    </row>
    <row r="282" spans="1:11" ht="14.4" customHeight="1" x14ac:dyDescent="0.3">
      <c r="A282" s="728" t="s">
        <v>553</v>
      </c>
      <c r="B282" s="729" t="s">
        <v>554</v>
      </c>
      <c r="C282" s="730" t="s">
        <v>580</v>
      </c>
      <c r="D282" s="731" t="s">
        <v>581</v>
      </c>
      <c r="E282" s="730" t="s">
        <v>2056</v>
      </c>
      <c r="F282" s="731" t="s">
        <v>2057</v>
      </c>
      <c r="G282" s="730" t="s">
        <v>2112</v>
      </c>
      <c r="H282" s="730" t="s">
        <v>2113</v>
      </c>
      <c r="I282" s="733">
        <v>2.1650000810623169</v>
      </c>
      <c r="J282" s="733">
        <v>400</v>
      </c>
      <c r="K282" s="734">
        <v>865</v>
      </c>
    </row>
    <row r="283" spans="1:11" ht="14.4" customHeight="1" x14ac:dyDescent="0.3">
      <c r="A283" s="728" t="s">
        <v>553</v>
      </c>
      <c r="B283" s="729" t="s">
        <v>554</v>
      </c>
      <c r="C283" s="730" t="s">
        <v>580</v>
      </c>
      <c r="D283" s="731" t="s">
        <v>581</v>
      </c>
      <c r="E283" s="730" t="s">
        <v>2056</v>
      </c>
      <c r="F283" s="731" t="s">
        <v>2057</v>
      </c>
      <c r="G283" s="730" t="s">
        <v>2192</v>
      </c>
      <c r="H283" s="730" t="s">
        <v>2193</v>
      </c>
      <c r="I283" s="733">
        <v>4.7300000190734863</v>
      </c>
      <c r="J283" s="733">
        <v>100</v>
      </c>
      <c r="K283" s="734">
        <v>473</v>
      </c>
    </row>
    <row r="284" spans="1:11" ht="14.4" customHeight="1" x14ac:dyDescent="0.3">
      <c r="A284" s="728" t="s">
        <v>553</v>
      </c>
      <c r="B284" s="729" t="s">
        <v>554</v>
      </c>
      <c r="C284" s="730" t="s">
        <v>580</v>
      </c>
      <c r="D284" s="731" t="s">
        <v>581</v>
      </c>
      <c r="E284" s="730" t="s">
        <v>2056</v>
      </c>
      <c r="F284" s="731" t="s">
        <v>2057</v>
      </c>
      <c r="G284" s="730" t="s">
        <v>2114</v>
      </c>
      <c r="H284" s="730" t="s">
        <v>2115</v>
      </c>
      <c r="I284" s="733">
        <v>5</v>
      </c>
      <c r="J284" s="733">
        <v>200</v>
      </c>
      <c r="K284" s="734">
        <v>1000</v>
      </c>
    </row>
    <row r="285" spans="1:11" ht="14.4" customHeight="1" x14ac:dyDescent="0.3">
      <c r="A285" s="728" t="s">
        <v>553</v>
      </c>
      <c r="B285" s="729" t="s">
        <v>554</v>
      </c>
      <c r="C285" s="730" t="s">
        <v>580</v>
      </c>
      <c r="D285" s="731" t="s">
        <v>581</v>
      </c>
      <c r="E285" s="730" t="s">
        <v>2056</v>
      </c>
      <c r="F285" s="731" t="s">
        <v>2057</v>
      </c>
      <c r="G285" s="730" t="s">
        <v>2116</v>
      </c>
      <c r="H285" s="730" t="s">
        <v>2117</v>
      </c>
      <c r="I285" s="733">
        <v>2.5199999809265137</v>
      </c>
      <c r="J285" s="733">
        <v>50</v>
      </c>
      <c r="K285" s="734">
        <v>126</v>
      </c>
    </row>
    <row r="286" spans="1:11" ht="14.4" customHeight="1" x14ac:dyDescent="0.3">
      <c r="A286" s="728" t="s">
        <v>553</v>
      </c>
      <c r="B286" s="729" t="s">
        <v>554</v>
      </c>
      <c r="C286" s="730" t="s">
        <v>580</v>
      </c>
      <c r="D286" s="731" t="s">
        <v>581</v>
      </c>
      <c r="E286" s="730" t="s">
        <v>2056</v>
      </c>
      <c r="F286" s="731" t="s">
        <v>2057</v>
      </c>
      <c r="G286" s="730" t="s">
        <v>2118</v>
      </c>
      <c r="H286" s="730" t="s">
        <v>2119</v>
      </c>
      <c r="I286" s="733">
        <v>21.239999771118164</v>
      </c>
      <c r="J286" s="733">
        <v>60</v>
      </c>
      <c r="K286" s="734">
        <v>1274.4000244140625</v>
      </c>
    </row>
    <row r="287" spans="1:11" ht="14.4" customHeight="1" x14ac:dyDescent="0.3">
      <c r="A287" s="728" t="s">
        <v>553</v>
      </c>
      <c r="B287" s="729" t="s">
        <v>554</v>
      </c>
      <c r="C287" s="730" t="s">
        <v>580</v>
      </c>
      <c r="D287" s="731" t="s">
        <v>581</v>
      </c>
      <c r="E287" s="730" t="s">
        <v>2056</v>
      </c>
      <c r="F287" s="731" t="s">
        <v>2057</v>
      </c>
      <c r="G287" s="730" t="s">
        <v>2386</v>
      </c>
      <c r="H287" s="730" t="s">
        <v>2387</v>
      </c>
      <c r="I287" s="733">
        <v>1.9900000095367432</v>
      </c>
      <c r="J287" s="733">
        <v>50</v>
      </c>
      <c r="K287" s="734">
        <v>99.5</v>
      </c>
    </row>
    <row r="288" spans="1:11" ht="14.4" customHeight="1" x14ac:dyDescent="0.3">
      <c r="A288" s="728" t="s">
        <v>553</v>
      </c>
      <c r="B288" s="729" t="s">
        <v>554</v>
      </c>
      <c r="C288" s="730" t="s">
        <v>580</v>
      </c>
      <c r="D288" s="731" t="s">
        <v>581</v>
      </c>
      <c r="E288" s="730" t="s">
        <v>2121</v>
      </c>
      <c r="F288" s="731" t="s">
        <v>2122</v>
      </c>
      <c r="G288" s="730" t="s">
        <v>2123</v>
      </c>
      <c r="H288" s="730" t="s">
        <v>2124</v>
      </c>
      <c r="I288" s="733">
        <v>10.210000276565552</v>
      </c>
      <c r="J288" s="733">
        <v>1800</v>
      </c>
      <c r="K288" s="734">
        <v>18242</v>
      </c>
    </row>
    <row r="289" spans="1:11" ht="14.4" customHeight="1" x14ac:dyDescent="0.3">
      <c r="A289" s="728" t="s">
        <v>553</v>
      </c>
      <c r="B289" s="729" t="s">
        <v>554</v>
      </c>
      <c r="C289" s="730" t="s">
        <v>580</v>
      </c>
      <c r="D289" s="731" t="s">
        <v>581</v>
      </c>
      <c r="E289" s="730" t="s">
        <v>2121</v>
      </c>
      <c r="F289" s="731" t="s">
        <v>2122</v>
      </c>
      <c r="G289" s="730" t="s">
        <v>2388</v>
      </c>
      <c r="H289" s="730" t="s">
        <v>2389</v>
      </c>
      <c r="I289" s="733">
        <v>25.559999465942383</v>
      </c>
      <c r="J289" s="733">
        <v>200</v>
      </c>
      <c r="K289" s="734">
        <v>5112.66015625</v>
      </c>
    </row>
    <row r="290" spans="1:11" ht="14.4" customHeight="1" x14ac:dyDescent="0.3">
      <c r="A290" s="728" t="s">
        <v>553</v>
      </c>
      <c r="B290" s="729" t="s">
        <v>554</v>
      </c>
      <c r="C290" s="730" t="s">
        <v>580</v>
      </c>
      <c r="D290" s="731" t="s">
        <v>581</v>
      </c>
      <c r="E290" s="730" t="s">
        <v>2125</v>
      </c>
      <c r="F290" s="731" t="s">
        <v>2126</v>
      </c>
      <c r="G290" s="730" t="s">
        <v>2129</v>
      </c>
      <c r="H290" s="730" t="s">
        <v>2130</v>
      </c>
      <c r="I290" s="733">
        <v>0.30200001001358034</v>
      </c>
      <c r="J290" s="733">
        <v>2100</v>
      </c>
      <c r="K290" s="734">
        <v>633</v>
      </c>
    </row>
    <row r="291" spans="1:11" ht="14.4" customHeight="1" x14ac:dyDescent="0.3">
      <c r="A291" s="728" t="s">
        <v>553</v>
      </c>
      <c r="B291" s="729" t="s">
        <v>554</v>
      </c>
      <c r="C291" s="730" t="s">
        <v>580</v>
      </c>
      <c r="D291" s="731" t="s">
        <v>581</v>
      </c>
      <c r="E291" s="730" t="s">
        <v>2125</v>
      </c>
      <c r="F291" s="731" t="s">
        <v>2126</v>
      </c>
      <c r="G291" s="730" t="s">
        <v>2131</v>
      </c>
      <c r="H291" s="730" t="s">
        <v>2132</v>
      </c>
      <c r="I291" s="733">
        <v>0.3033333420753479</v>
      </c>
      <c r="J291" s="733">
        <v>800</v>
      </c>
      <c r="K291" s="734">
        <v>241</v>
      </c>
    </row>
    <row r="292" spans="1:11" ht="14.4" customHeight="1" x14ac:dyDescent="0.3">
      <c r="A292" s="728" t="s">
        <v>553</v>
      </c>
      <c r="B292" s="729" t="s">
        <v>554</v>
      </c>
      <c r="C292" s="730" t="s">
        <v>580</v>
      </c>
      <c r="D292" s="731" t="s">
        <v>581</v>
      </c>
      <c r="E292" s="730" t="s">
        <v>2125</v>
      </c>
      <c r="F292" s="731" t="s">
        <v>2126</v>
      </c>
      <c r="G292" s="730" t="s">
        <v>2133</v>
      </c>
      <c r="H292" s="730" t="s">
        <v>2134</v>
      </c>
      <c r="I292" s="733">
        <v>0.52000001072883606</v>
      </c>
      <c r="J292" s="733">
        <v>5500</v>
      </c>
      <c r="K292" s="734">
        <v>2870</v>
      </c>
    </row>
    <row r="293" spans="1:11" ht="14.4" customHeight="1" x14ac:dyDescent="0.3">
      <c r="A293" s="728" t="s">
        <v>553</v>
      </c>
      <c r="B293" s="729" t="s">
        <v>554</v>
      </c>
      <c r="C293" s="730" t="s">
        <v>580</v>
      </c>
      <c r="D293" s="731" t="s">
        <v>581</v>
      </c>
      <c r="E293" s="730" t="s">
        <v>2125</v>
      </c>
      <c r="F293" s="731" t="s">
        <v>2126</v>
      </c>
      <c r="G293" s="730" t="s">
        <v>2390</v>
      </c>
      <c r="H293" s="730" t="s">
        <v>2391</v>
      </c>
      <c r="I293" s="733">
        <v>48.819999694824219</v>
      </c>
      <c r="J293" s="733">
        <v>25</v>
      </c>
      <c r="K293" s="734">
        <v>1220.5</v>
      </c>
    </row>
    <row r="294" spans="1:11" ht="14.4" customHeight="1" x14ac:dyDescent="0.3">
      <c r="A294" s="728" t="s">
        <v>553</v>
      </c>
      <c r="B294" s="729" t="s">
        <v>554</v>
      </c>
      <c r="C294" s="730" t="s">
        <v>580</v>
      </c>
      <c r="D294" s="731" t="s">
        <v>581</v>
      </c>
      <c r="E294" s="730" t="s">
        <v>2125</v>
      </c>
      <c r="F294" s="731" t="s">
        <v>2126</v>
      </c>
      <c r="G294" s="730" t="s">
        <v>2135</v>
      </c>
      <c r="H294" s="730" t="s">
        <v>2136</v>
      </c>
      <c r="I294" s="733">
        <v>1.7999999523162842</v>
      </c>
      <c r="J294" s="733">
        <v>400</v>
      </c>
      <c r="K294" s="734">
        <v>720</v>
      </c>
    </row>
    <row r="295" spans="1:11" ht="14.4" customHeight="1" x14ac:dyDescent="0.3">
      <c r="A295" s="728" t="s">
        <v>553</v>
      </c>
      <c r="B295" s="729" t="s">
        <v>554</v>
      </c>
      <c r="C295" s="730" t="s">
        <v>580</v>
      </c>
      <c r="D295" s="731" t="s">
        <v>581</v>
      </c>
      <c r="E295" s="730" t="s">
        <v>2125</v>
      </c>
      <c r="F295" s="731" t="s">
        <v>2126</v>
      </c>
      <c r="G295" s="730" t="s">
        <v>2137</v>
      </c>
      <c r="H295" s="730" t="s">
        <v>2138</v>
      </c>
      <c r="I295" s="733">
        <v>1.809999942779541</v>
      </c>
      <c r="J295" s="733">
        <v>400</v>
      </c>
      <c r="K295" s="734">
        <v>724</v>
      </c>
    </row>
    <row r="296" spans="1:11" ht="14.4" customHeight="1" x14ac:dyDescent="0.3">
      <c r="A296" s="728" t="s">
        <v>553</v>
      </c>
      <c r="B296" s="729" t="s">
        <v>554</v>
      </c>
      <c r="C296" s="730" t="s">
        <v>580</v>
      </c>
      <c r="D296" s="731" t="s">
        <v>581</v>
      </c>
      <c r="E296" s="730" t="s">
        <v>2139</v>
      </c>
      <c r="F296" s="731" t="s">
        <v>2140</v>
      </c>
      <c r="G296" s="730" t="s">
        <v>2141</v>
      </c>
      <c r="H296" s="730" t="s">
        <v>2142</v>
      </c>
      <c r="I296" s="733">
        <v>0.68999999761581421</v>
      </c>
      <c r="J296" s="733">
        <v>25000</v>
      </c>
      <c r="K296" s="734">
        <v>17250</v>
      </c>
    </row>
    <row r="297" spans="1:11" ht="14.4" customHeight="1" x14ac:dyDescent="0.3">
      <c r="A297" s="728" t="s">
        <v>553</v>
      </c>
      <c r="B297" s="729" t="s">
        <v>554</v>
      </c>
      <c r="C297" s="730" t="s">
        <v>580</v>
      </c>
      <c r="D297" s="731" t="s">
        <v>581</v>
      </c>
      <c r="E297" s="730" t="s">
        <v>2139</v>
      </c>
      <c r="F297" s="731" t="s">
        <v>2140</v>
      </c>
      <c r="G297" s="730" t="s">
        <v>2143</v>
      </c>
      <c r="H297" s="730" t="s">
        <v>2144</v>
      </c>
      <c r="I297" s="733">
        <v>0.68999999761581421</v>
      </c>
      <c r="J297" s="733">
        <v>50000</v>
      </c>
      <c r="K297" s="734">
        <v>34500</v>
      </c>
    </row>
    <row r="298" spans="1:11" ht="14.4" customHeight="1" x14ac:dyDescent="0.3">
      <c r="A298" s="728" t="s">
        <v>553</v>
      </c>
      <c r="B298" s="729" t="s">
        <v>554</v>
      </c>
      <c r="C298" s="730" t="s">
        <v>580</v>
      </c>
      <c r="D298" s="731" t="s">
        <v>581</v>
      </c>
      <c r="E298" s="730" t="s">
        <v>2139</v>
      </c>
      <c r="F298" s="731" t="s">
        <v>2140</v>
      </c>
      <c r="G298" s="730" t="s">
        <v>2392</v>
      </c>
      <c r="H298" s="730" t="s">
        <v>2393</v>
      </c>
      <c r="I298" s="733">
        <v>0.68999999761581421</v>
      </c>
      <c r="J298" s="733">
        <v>19000</v>
      </c>
      <c r="K298" s="734">
        <v>13110</v>
      </c>
    </row>
    <row r="299" spans="1:11" ht="14.4" customHeight="1" x14ac:dyDescent="0.3">
      <c r="A299" s="728" t="s">
        <v>553</v>
      </c>
      <c r="B299" s="729" t="s">
        <v>554</v>
      </c>
      <c r="C299" s="730" t="s">
        <v>580</v>
      </c>
      <c r="D299" s="731" t="s">
        <v>581</v>
      </c>
      <c r="E299" s="730" t="s">
        <v>2139</v>
      </c>
      <c r="F299" s="731" t="s">
        <v>2140</v>
      </c>
      <c r="G299" s="730" t="s">
        <v>2394</v>
      </c>
      <c r="H299" s="730" t="s">
        <v>2395</v>
      </c>
      <c r="I299" s="733">
        <v>14.184999465942383</v>
      </c>
      <c r="J299" s="733">
        <v>200</v>
      </c>
      <c r="K299" s="734">
        <v>2837.050048828125</v>
      </c>
    </row>
    <row r="300" spans="1:11" ht="14.4" customHeight="1" x14ac:dyDescent="0.3">
      <c r="A300" s="728" t="s">
        <v>553</v>
      </c>
      <c r="B300" s="729" t="s">
        <v>554</v>
      </c>
      <c r="C300" s="730" t="s">
        <v>580</v>
      </c>
      <c r="D300" s="731" t="s">
        <v>581</v>
      </c>
      <c r="E300" s="730" t="s">
        <v>2139</v>
      </c>
      <c r="F300" s="731" t="s">
        <v>2140</v>
      </c>
      <c r="G300" s="730" t="s">
        <v>2396</v>
      </c>
      <c r="H300" s="730" t="s">
        <v>2397</v>
      </c>
      <c r="I300" s="733">
        <v>13.509999593098959</v>
      </c>
      <c r="J300" s="733">
        <v>250</v>
      </c>
      <c r="K300" s="734">
        <v>3445.1300659179687</v>
      </c>
    </row>
    <row r="301" spans="1:11" ht="14.4" customHeight="1" x14ac:dyDescent="0.3">
      <c r="A301" s="728" t="s">
        <v>553</v>
      </c>
      <c r="B301" s="729" t="s">
        <v>554</v>
      </c>
      <c r="C301" s="730" t="s">
        <v>580</v>
      </c>
      <c r="D301" s="731" t="s">
        <v>581</v>
      </c>
      <c r="E301" s="730" t="s">
        <v>2139</v>
      </c>
      <c r="F301" s="731" t="s">
        <v>2140</v>
      </c>
      <c r="G301" s="730" t="s">
        <v>2398</v>
      </c>
      <c r="H301" s="730" t="s">
        <v>2399</v>
      </c>
      <c r="I301" s="733">
        <v>14.189999580383301</v>
      </c>
      <c r="J301" s="733">
        <v>250</v>
      </c>
      <c r="K301" s="734">
        <v>3445.800048828125</v>
      </c>
    </row>
    <row r="302" spans="1:11" ht="14.4" customHeight="1" x14ac:dyDescent="0.3">
      <c r="A302" s="728" t="s">
        <v>553</v>
      </c>
      <c r="B302" s="729" t="s">
        <v>554</v>
      </c>
      <c r="C302" s="730" t="s">
        <v>580</v>
      </c>
      <c r="D302" s="731" t="s">
        <v>581</v>
      </c>
      <c r="E302" s="730" t="s">
        <v>2139</v>
      </c>
      <c r="F302" s="731" t="s">
        <v>2140</v>
      </c>
      <c r="G302" s="730" t="s">
        <v>2400</v>
      </c>
      <c r="H302" s="730" t="s">
        <v>2401</v>
      </c>
      <c r="I302" s="733">
        <v>15.399999237060547</v>
      </c>
      <c r="J302" s="733">
        <v>500</v>
      </c>
      <c r="K302" s="734">
        <v>7498.9700317382812</v>
      </c>
    </row>
    <row r="303" spans="1:11" ht="14.4" customHeight="1" x14ac:dyDescent="0.3">
      <c r="A303" s="728" t="s">
        <v>553</v>
      </c>
      <c r="B303" s="729" t="s">
        <v>554</v>
      </c>
      <c r="C303" s="730" t="s">
        <v>580</v>
      </c>
      <c r="D303" s="731" t="s">
        <v>581</v>
      </c>
      <c r="E303" s="730" t="s">
        <v>2402</v>
      </c>
      <c r="F303" s="731" t="s">
        <v>2403</v>
      </c>
      <c r="G303" s="730" t="s">
        <v>2404</v>
      </c>
      <c r="H303" s="730" t="s">
        <v>2405</v>
      </c>
      <c r="I303" s="733">
        <v>319.91000366210937</v>
      </c>
      <c r="J303" s="733">
        <v>200</v>
      </c>
      <c r="K303" s="734">
        <v>63982.3017578125</v>
      </c>
    </row>
    <row r="304" spans="1:11" ht="14.4" customHeight="1" x14ac:dyDescent="0.3">
      <c r="A304" s="728" t="s">
        <v>553</v>
      </c>
      <c r="B304" s="729" t="s">
        <v>554</v>
      </c>
      <c r="C304" s="730" t="s">
        <v>580</v>
      </c>
      <c r="D304" s="731" t="s">
        <v>581</v>
      </c>
      <c r="E304" s="730" t="s">
        <v>2402</v>
      </c>
      <c r="F304" s="731" t="s">
        <v>2403</v>
      </c>
      <c r="G304" s="730" t="s">
        <v>2406</v>
      </c>
      <c r="H304" s="730" t="s">
        <v>2407</v>
      </c>
      <c r="I304" s="733">
        <v>1039.5</v>
      </c>
      <c r="J304" s="733">
        <v>10</v>
      </c>
      <c r="K304" s="734">
        <v>10395</v>
      </c>
    </row>
    <row r="305" spans="1:11" ht="14.4" customHeight="1" x14ac:dyDescent="0.3">
      <c r="A305" s="728" t="s">
        <v>553</v>
      </c>
      <c r="B305" s="729" t="s">
        <v>554</v>
      </c>
      <c r="C305" s="730" t="s">
        <v>580</v>
      </c>
      <c r="D305" s="731" t="s">
        <v>581</v>
      </c>
      <c r="E305" s="730" t="s">
        <v>2402</v>
      </c>
      <c r="F305" s="731" t="s">
        <v>2403</v>
      </c>
      <c r="G305" s="730" t="s">
        <v>2408</v>
      </c>
      <c r="H305" s="730" t="s">
        <v>2409</v>
      </c>
      <c r="I305" s="733">
        <v>1100.500020345052</v>
      </c>
      <c r="J305" s="733">
        <v>40</v>
      </c>
      <c r="K305" s="734">
        <v>44881.439453125</v>
      </c>
    </row>
    <row r="306" spans="1:11" ht="14.4" customHeight="1" x14ac:dyDescent="0.3">
      <c r="A306" s="728" t="s">
        <v>553</v>
      </c>
      <c r="B306" s="729" t="s">
        <v>554</v>
      </c>
      <c r="C306" s="730" t="s">
        <v>580</v>
      </c>
      <c r="D306" s="731" t="s">
        <v>581</v>
      </c>
      <c r="E306" s="730" t="s">
        <v>2402</v>
      </c>
      <c r="F306" s="731" t="s">
        <v>2403</v>
      </c>
      <c r="G306" s="730" t="s">
        <v>2410</v>
      </c>
      <c r="H306" s="730" t="s">
        <v>2411</v>
      </c>
      <c r="I306" s="733">
        <v>5.5100002288818359</v>
      </c>
      <c r="J306" s="733">
        <v>10</v>
      </c>
      <c r="K306" s="734">
        <v>55.119998931884766</v>
      </c>
    </row>
    <row r="307" spans="1:11" ht="14.4" customHeight="1" x14ac:dyDescent="0.3">
      <c r="A307" s="728" t="s">
        <v>553</v>
      </c>
      <c r="B307" s="729" t="s">
        <v>554</v>
      </c>
      <c r="C307" s="730" t="s">
        <v>580</v>
      </c>
      <c r="D307" s="731" t="s">
        <v>581</v>
      </c>
      <c r="E307" s="730" t="s">
        <v>2402</v>
      </c>
      <c r="F307" s="731" t="s">
        <v>2403</v>
      </c>
      <c r="G307" s="730" t="s">
        <v>2412</v>
      </c>
      <c r="H307" s="730" t="s">
        <v>2413</v>
      </c>
      <c r="I307" s="733">
        <v>5.5100002288818359</v>
      </c>
      <c r="J307" s="733">
        <v>10</v>
      </c>
      <c r="K307" s="734">
        <v>55.119998931884766</v>
      </c>
    </row>
    <row r="308" spans="1:11" ht="14.4" customHeight="1" x14ac:dyDescent="0.3">
      <c r="A308" s="728" t="s">
        <v>553</v>
      </c>
      <c r="B308" s="729" t="s">
        <v>554</v>
      </c>
      <c r="C308" s="730" t="s">
        <v>580</v>
      </c>
      <c r="D308" s="731" t="s">
        <v>581</v>
      </c>
      <c r="E308" s="730" t="s">
        <v>2402</v>
      </c>
      <c r="F308" s="731" t="s">
        <v>2403</v>
      </c>
      <c r="G308" s="730" t="s">
        <v>2414</v>
      </c>
      <c r="H308" s="730" t="s">
        <v>2415</v>
      </c>
      <c r="I308" s="733">
        <v>7.320000171661377</v>
      </c>
      <c r="J308" s="733">
        <v>10</v>
      </c>
      <c r="K308" s="734">
        <v>73.180000305175781</v>
      </c>
    </row>
    <row r="309" spans="1:11" ht="14.4" customHeight="1" x14ac:dyDescent="0.3">
      <c r="A309" s="728" t="s">
        <v>553</v>
      </c>
      <c r="B309" s="729" t="s">
        <v>554</v>
      </c>
      <c r="C309" s="730" t="s">
        <v>580</v>
      </c>
      <c r="D309" s="731" t="s">
        <v>581</v>
      </c>
      <c r="E309" s="730" t="s">
        <v>2402</v>
      </c>
      <c r="F309" s="731" t="s">
        <v>2403</v>
      </c>
      <c r="G309" s="730" t="s">
        <v>2416</v>
      </c>
      <c r="H309" s="730" t="s">
        <v>2417</v>
      </c>
      <c r="I309" s="733">
        <v>7.320000171661377</v>
      </c>
      <c r="J309" s="733">
        <v>10</v>
      </c>
      <c r="K309" s="734">
        <v>73.180000305175781</v>
      </c>
    </row>
    <row r="310" spans="1:11" ht="14.4" customHeight="1" x14ac:dyDescent="0.3">
      <c r="A310" s="728" t="s">
        <v>553</v>
      </c>
      <c r="B310" s="729" t="s">
        <v>554</v>
      </c>
      <c r="C310" s="730" t="s">
        <v>580</v>
      </c>
      <c r="D310" s="731" t="s">
        <v>581</v>
      </c>
      <c r="E310" s="730" t="s">
        <v>2147</v>
      </c>
      <c r="F310" s="731" t="s">
        <v>2148</v>
      </c>
      <c r="G310" s="730" t="s">
        <v>2418</v>
      </c>
      <c r="H310" s="730" t="s">
        <v>2419</v>
      </c>
      <c r="I310" s="733">
        <v>154.8800048828125</v>
      </c>
      <c r="J310" s="733">
        <v>200</v>
      </c>
      <c r="K310" s="734">
        <v>30976.0009765625</v>
      </c>
    </row>
    <row r="311" spans="1:11" ht="14.4" customHeight="1" x14ac:dyDescent="0.3">
      <c r="A311" s="728" t="s">
        <v>553</v>
      </c>
      <c r="B311" s="729" t="s">
        <v>554</v>
      </c>
      <c r="C311" s="730" t="s">
        <v>580</v>
      </c>
      <c r="D311" s="731" t="s">
        <v>581</v>
      </c>
      <c r="E311" s="730" t="s">
        <v>2147</v>
      </c>
      <c r="F311" s="731" t="s">
        <v>2148</v>
      </c>
      <c r="G311" s="730" t="s">
        <v>2151</v>
      </c>
      <c r="H311" s="730" t="s">
        <v>2152</v>
      </c>
      <c r="I311" s="733">
        <v>15.609999656677246</v>
      </c>
      <c r="J311" s="733">
        <v>395</v>
      </c>
      <c r="K311" s="734">
        <v>6165.949951171875</v>
      </c>
    </row>
    <row r="312" spans="1:11" ht="14.4" customHeight="1" x14ac:dyDescent="0.3">
      <c r="A312" s="728" t="s">
        <v>553</v>
      </c>
      <c r="B312" s="729" t="s">
        <v>554</v>
      </c>
      <c r="C312" s="730" t="s">
        <v>580</v>
      </c>
      <c r="D312" s="731" t="s">
        <v>581</v>
      </c>
      <c r="E312" s="730" t="s">
        <v>2147</v>
      </c>
      <c r="F312" s="731" t="s">
        <v>2148</v>
      </c>
      <c r="G312" s="730" t="s">
        <v>2420</v>
      </c>
      <c r="H312" s="730" t="s">
        <v>2421</v>
      </c>
      <c r="I312" s="733">
        <v>21.719999313354492</v>
      </c>
      <c r="J312" s="733">
        <v>420</v>
      </c>
      <c r="K312" s="734">
        <v>9123.9900512695312</v>
      </c>
    </row>
    <row r="313" spans="1:11" ht="14.4" customHeight="1" x14ac:dyDescent="0.3">
      <c r="A313" s="728" t="s">
        <v>553</v>
      </c>
      <c r="B313" s="729" t="s">
        <v>554</v>
      </c>
      <c r="C313" s="730" t="s">
        <v>580</v>
      </c>
      <c r="D313" s="731" t="s">
        <v>581</v>
      </c>
      <c r="E313" s="730" t="s">
        <v>2147</v>
      </c>
      <c r="F313" s="731" t="s">
        <v>2148</v>
      </c>
      <c r="G313" s="730" t="s">
        <v>2422</v>
      </c>
      <c r="H313" s="730" t="s">
        <v>2423</v>
      </c>
      <c r="I313" s="733">
        <v>127.37999725341797</v>
      </c>
      <c r="J313" s="733">
        <v>40</v>
      </c>
      <c r="K313" s="734">
        <v>5095.06005859375</v>
      </c>
    </row>
    <row r="314" spans="1:11" ht="14.4" customHeight="1" x14ac:dyDescent="0.3">
      <c r="A314" s="728" t="s">
        <v>553</v>
      </c>
      <c r="B314" s="729" t="s">
        <v>554</v>
      </c>
      <c r="C314" s="730" t="s">
        <v>580</v>
      </c>
      <c r="D314" s="731" t="s">
        <v>581</v>
      </c>
      <c r="E314" s="730" t="s">
        <v>2147</v>
      </c>
      <c r="F314" s="731" t="s">
        <v>2148</v>
      </c>
      <c r="G314" s="730" t="s">
        <v>2424</v>
      </c>
      <c r="H314" s="730" t="s">
        <v>2425</v>
      </c>
      <c r="I314" s="733">
        <v>54.279998779296875</v>
      </c>
      <c r="J314" s="733">
        <v>120</v>
      </c>
      <c r="K314" s="734">
        <v>6513.659912109375</v>
      </c>
    </row>
    <row r="315" spans="1:11" ht="14.4" customHeight="1" x14ac:dyDescent="0.3">
      <c r="A315" s="728" t="s">
        <v>553</v>
      </c>
      <c r="B315" s="729" t="s">
        <v>554</v>
      </c>
      <c r="C315" s="730" t="s">
        <v>580</v>
      </c>
      <c r="D315" s="731" t="s">
        <v>581</v>
      </c>
      <c r="E315" s="730" t="s">
        <v>2147</v>
      </c>
      <c r="F315" s="731" t="s">
        <v>2148</v>
      </c>
      <c r="G315" s="730" t="s">
        <v>2426</v>
      </c>
      <c r="H315" s="730" t="s">
        <v>2427</v>
      </c>
      <c r="I315" s="733">
        <v>237.96666463216147</v>
      </c>
      <c r="J315" s="733">
        <v>220</v>
      </c>
      <c r="K315" s="734">
        <v>53772.399658203125</v>
      </c>
    </row>
    <row r="316" spans="1:11" ht="14.4" customHeight="1" x14ac:dyDescent="0.3">
      <c r="A316" s="728" t="s">
        <v>553</v>
      </c>
      <c r="B316" s="729" t="s">
        <v>554</v>
      </c>
      <c r="C316" s="730" t="s">
        <v>580</v>
      </c>
      <c r="D316" s="731" t="s">
        <v>581</v>
      </c>
      <c r="E316" s="730" t="s">
        <v>2147</v>
      </c>
      <c r="F316" s="731" t="s">
        <v>2148</v>
      </c>
      <c r="G316" s="730" t="s">
        <v>2428</v>
      </c>
      <c r="H316" s="730" t="s">
        <v>2429</v>
      </c>
      <c r="I316" s="733">
        <v>997.010009765625</v>
      </c>
      <c r="J316" s="733">
        <v>20</v>
      </c>
      <c r="K316" s="734">
        <v>19940.099609375</v>
      </c>
    </row>
    <row r="317" spans="1:11" ht="14.4" customHeight="1" x14ac:dyDescent="0.3">
      <c r="A317" s="728" t="s">
        <v>553</v>
      </c>
      <c r="B317" s="729" t="s">
        <v>554</v>
      </c>
      <c r="C317" s="730" t="s">
        <v>580</v>
      </c>
      <c r="D317" s="731" t="s">
        <v>581</v>
      </c>
      <c r="E317" s="730" t="s">
        <v>2147</v>
      </c>
      <c r="F317" s="731" t="s">
        <v>2148</v>
      </c>
      <c r="G317" s="730" t="s">
        <v>2430</v>
      </c>
      <c r="H317" s="730" t="s">
        <v>2431</v>
      </c>
      <c r="I317" s="733">
        <v>2.1800000667572021</v>
      </c>
      <c r="J317" s="733">
        <v>200</v>
      </c>
      <c r="K317" s="734">
        <v>435.60000610351562</v>
      </c>
    </row>
    <row r="318" spans="1:11" ht="14.4" customHeight="1" x14ac:dyDescent="0.3">
      <c r="A318" s="728" t="s">
        <v>553</v>
      </c>
      <c r="B318" s="729" t="s">
        <v>554</v>
      </c>
      <c r="C318" s="730" t="s">
        <v>583</v>
      </c>
      <c r="D318" s="731" t="s">
        <v>584</v>
      </c>
      <c r="E318" s="730" t="s">
        <v>2432</v>
      </c>
      <c r="F318" s="731" t="s">
        <v>2433</v>
      </c>
      <c r="G318" s="730" t="s">
        <v>2434</v>
      </c>
      <c r="H318" s="730" t="s">
        <v>2435</v>
      </c>
      <c r="I318" s="733">
        <v>86.236362804066047</v>
      </c>
      <c r="J318" s="733">
        <v>34</v>
      </c>
      <c r="K318" s="734">
        <v>4183.6799392700195</v>
      </c>
    </row>
    <row r="319" spans="1:11" ht="14.4" customHeight="1" x14ac:dyDescent="0.3">
      <c r="A319" s="728" t="s">
        <v>553</v>
      </c>
      <c r="B319" s="729" t="s">
        <v>554</v>
      </c>
      <c r="C319" s="730" t="s">
        <v>583</v>
      </c>
      <c r="D319" s="731" t="s">
        <v>584</v>
      </c>
      <c r="E319" s="730" t="s">
        <v>2432</v>
      </c>
      <c r="F319" s="731" t="s">
        <v>2433</v>
      </c>
      <c r="G319" s="730" t="s">
        <v>2436</v>
      </c>
      <c r="H319" s="730" t="s">
        <v>2437</v>
      </c>
      <c r="I319" s="733">
        <v>9318.01953125</v>
      </c>
      <c r="J319" s="733">
        <v>1</v>
      </c>
      <c r="K319" s="734">
        <v>9318.01953125</v>
      </c>
    </row>
    <row r="320" spans="1:11" ht="14.4" customHeight="1" x14ac:dyDescent="0.3">
      <c r="A320" s="728" t="s">
        <v>553</v>
      </c>
      <c r="B320" s="729" t="s">
        <v>554</v>
      </c>
      <c r="C320" s="730" t="s">
        <v>583</v>
      </c>
      <c r="D320" s="731" t="s">
        <v>584</v>
      </c>
      <c r="E320" s="730" t="s">
        <v>2432</v>
      </c>
      <c r="F320" s="731" t="s">
        <v>2433</v>
      </c>
      <c r="G320" s="730" t="s">
        <v>2438</v>
      </c>
      <c r="H320" s="730" t="s">
        <v>2439</v>
      </c>
      <c r="I320" s="733">
        <v>9318.01953125</v>
      </c>
      <c r="J320" s="733">
        <v>1</v>
      </c>
      <c r="K320" s="734">
        <v>9318.01953125</v>
      </c>
    </row>
    <row r="321" spans="1:11" ht="14.4" customHeight="1" x14ac:dyDescent="0.3">
      <c r="A321" s="728" t="s">
        <v>553</v>
      </c>
      <c r="B321" s="729" t="s">
        <v>554</v>
      </c>
      <c r="C321" s="730" t="s">
        <v>583</v>
      </c>
      <c r="D321" s="731" t="s">
        <v>584</v>
      </c>
      <c r="E321" s="730" t="s">
        <v>2432</v>
      </c>
      <c r="F321" s="731" t="s">
        <v>2433</v>
      </c>
      <c r="G321" s="730" t="s">
        <v>2440</v>
      </c>
      <c r="H321" s="730" t="s">
        <v>2441</v>
      </c>
      <c r="I321" s="733">
        <v>9318.01953125</v>
      </c>
      <c r="J321" s="733">
        <v>3</v>
      </c>
      <c r="K321" s="734">
        <v>27954.05859375</v>
      </c>
    </row>
    <row r="322" spans="1:11" ht="14.4" customHeight="1" x14ac:dyDescent="0.3">
      <c r="A322" s="728" t="s">
        <v>553</v>
      </c>
      <c r="B322" s="729" t="s">
        <v>554</v>
      </c>
      <c r="C322" s="730" t="s">
        <v>583</v>
      </c>
      <c r="D322" s="731" t="s">
        <v>584</v>
      </c>
      <c r="E322" s="730" t="s">
        <v>2432</v>
      </c>
      <c r="F322" s="731" t="s">
        <v>2433</v>
      </c>
      <c r="G322" s="730" t="s">
        <v>2442</v>
      </c>
      <c r="H322" s="730" t="s">
        <v>2443</v>
      </c>
      <c r="I322" s="733">
        <v>4125.6298828125</v>
      </c>
      <c r="J322" s="733">
        <v>1</v>
      </c>
      <c r="K322" s="734">
        <v>4125.6298828125</v>
      </c>
    </row>
    <row r="323" spans="1:11" ht="14.4" customHeight="1" x14ac:dyDescent="0.3">
      <c r="A323" s="728" t="s">
        <v>553</v>
      </c>
      <c r="B323" s="729" t="s">
        <v>554</v>
      </c>
      <c r="C323" s="730" t="s">
        <v>583</v>
      </c>
      <c r="D323" s="731" t="s">
        <v>584</v>
      </c>
      <c r="E323" s="730" t="s">
        <v>2432</v>
      </c>
      <c r="F323" s="731" t="s">
        <v>2433</v>
      </c>
      <c r="G323" s="730" t="s">
        <v>2444</v>
      </c>
      <c r="H323" s="730" t="s">
        <v>2445</v>
      </c>
      <c r="I323" s="733">
        <v>4125.6298828125</v>
      </c>
      <c r="J323" s="733">
        <v>1</v>
      </c>
      <c r="K323" s="734">
        <v>4125.6298828125</v>
      </c>
    </row>
    <row r="324" spans="1:11" ht="14.4" customHeight="1" x14ac:dyDescent="0.3">
      <c r="A324" s="728" t="s">
        <v>553</v>
      </c>
      <c r="B324" s="729" t="s">
        <v>554</v>
      </c>
      <c r="C324" s="730" t="s">
        <v>583</v>
      </c>
      <c r="D324" s="731" t="s">
        <v>584</v>
      </c>
      <c r="E324" s="730" t="s">
        <v>2432</v>
      </c>
      <c r="F324" s="731" t="s">
        <v>2433</v>
      </c>
      <c r="G324" s="730" t="s">
        <v>2446</v>
      </c>
      <c r="H324" s="730" t="s">
        <v>2447</v>
      </c>
      <c r="I324" s="733">
        <v>2626.820068359375</v>
      </c>
      <c r="J324" s="733">
        <v>2</v>
      </c>
      <c r="K324" s="734">
        <v>5253.64013671875</v>
      </c>
    </row>
    <row r="325" spans="1:11" ht="14.4" customHeight="1" x14ac:dyDescent="0.3">
      <c r="A325" s="728" t="s">
        <v>553</v>
      </c>
      <c r="B325" s="729" t="s">
        <v>554</v>
      </c>
      <c r="C325" s="730" t="s">
        <v>583</v>
      </c>
      <c r="D325" s="731" t="s">
        <v>584</v>
      </c>
      <c r="E325" s="730" t="s">
        <v>2432</v>
      </c>
      <c r="F325" s="731" t="s">
        <v>2433</v>
      </c>
      <c r="G325" s="730" t="s">
        <v>2448</v>
      </c>
      <c r="H325" s="730" t="s">
        <v>2449</v>
      </c>
      <c r="I325" s="733">
        <v>6155.22998046875</v>
      </c>
      <c r="J325" s="733">
        <v>1</v>
      </c>
      <c r="K325" s="734">
        <v>6155.22998046875</v>
      </c>
    </row>
    <row r="326" spans="1:11" ht="14.4" customHeight="1" x14ac:dyDescent="0.3">
      <c r="A326" s="728" t="s">
        <v>553</v>
      </c>
      <c r="B326" s="729" t="s">
        <v>554</v>
      </c>
      <c r="C326" s="730" t="s">
        <v>583</v>
      </c>
      <c r="D326" s="731" t="s">
        <v>584</v>
      </c>
      <c r="E326" s="730" t="s">
        <v>2432</v>
      </c>
      <c r="F326" s="731" t="s">
        <v>2433</v>
      </c>
      <c r="G326" s="730" t="s">
        <v>2450</v>
      </c>
      <c r="H326" s="730" t="s">
        <v>2451</v>
      </c>
      <c r="I326" s="733">
        <v>1041.949951171875</v>
      </c>
      <c r="J326" s="733">
        <v>50</v>
      </c>
      <c r="K326" s="734">
        <v>52097.2998046875</v>
      </c>
    </row>
    <row r="327" spans="1:11" ht="14.4" customHeight="1" x14ac:dyDescent="0.3">
      <c r="A327" s="728" t="s">
        <v>553</v>
      </c>
      <c r="B327" s="729" t="s">
        <v>554</v>
      </c>
      <c r="C327" s="730" t="s">
        <v>583</v>
      </c>
      <c r="D327" s="731" t="s">
        <v>584</v>
      </c>
      <c r="E327" s="730" t="s">
        <v>2432</v>
      </c>
      <c r="F327" s="731" t="s">
        <v>2433</v>
      </c>
      <c r="G327" s="730" t="s">
        <v>2452</v>
      </c>
      <c r="H327" s="730" t="s">
        <v>2453</v>
      </c>
      <c r="I327" s="733">
        <v>11464.7001953125</v>
      </c>
      <c r="J327" s="733">
        <v>1</v>
      </c>
      <c r="K327" s="734">
        <v>11464.7001953125</v>
      </c>
    </row>
    <row r="328" spans="1:11" ht="14.4" customHeight="1" x14ac:dyDescent="0.3">
      <c r="A328" s="728" t="s">
        <v>553</v>
      </c>
      <c r="B328" s="729" t="s">
        <v>554</v>
      </c>
      <c r="C328" s="730" t="s">
        <v>583</v>
      </c>
      <c r="D328" s="731" t="s">
        <v>584</v>
      </c>
      <c r="E328" s="730" t="s">
        <v>2432</v>
      </c>
      <c r="F328" s="731" t="s">
        <v>2433</v>
      </c>
      <c r="G328" s="730" t="s">
        <v>2454</v>
      </c>
      <c r="H328" s="730" t="s">
        <v>2455</v>
      </c>
      <c r="I328" s="733">
        <v>11464.7001953125</v>
      </c>
      <c r="J328" s="733">
        <v>2</v>
      </c>
      <c r="K328" s="734">
        <v>22929.400390625</v>
      </c>
    </row>
    <row r="329" spans="1:11" ht="14.4" customHeight="1" x14ac:dyDescent="0.3">
      <c r="A329" s="728" t="s">
        <v>553</v>
      </c>
      <c r="B329" s="729" t="s">
        <v>554</v>
      </c>
      <c r="C329" s="730" t="s">
        <v>583</v>
      </c>
      <c r="D329" s="731" t="s">
        <v>584</v>
      </c>
      <c r="E329" s="730" t="s">
        <v>2432</v>
      </c>
      <c r="F329" s="731" t="s">
        <v>2433</v>
      </c>
      <c r="G329" s="730" t="s">
        <v>2456</v>
      </c>
      <c r="H329" s="730" t="s">
        <v>2457</v>
      </c>
      <c r="I329" s="733">
        <v>1852.9080322265625</v>
      </c>
      <c r="J329" s="733">
        <v>17</v>
      </c>
      <c r="K329" s="734">
        <v>31499.41015625</v>
      </c>
    </row>
    <row r="330" spans="1:11" ht="14.4" customHeight="1" x14ac:dyDescent="0.3">
      <c r="A330" s="728" t="s">
        <v>553</v>
      </c>
      <c r="B330" s="729" t="s">
        <v>554</v>
      </c>
      <c r="C330" s="730" t="s">
        <v>583</v>
      </c>
      <c r="D330" s="731" t="s">
        <v>584</v>
      </c>
      <c r="E330" s="730" t="s">
        <v>2432</v>
      </c>
      <c r="F330" s="731" t="s">
        <v>2433</v>
      </c>
      <c r="G330" s="730" t="s">
        <v>2458</v>
      </c>
      <c r="H330" s="730" t="s">
        <v>2459</v>
      </c>
      <c r="I330" s="733">
        <v>11713.5</v>
      </c>
      <c r="J330" s="733">
        <v>1</v>
      </c>
      <c r="K330" s="734">
        <v>11713.5</v>
      </c>
    </row>
    <row r="331" spans="1:11" ht="14.4" customHeight="1" x14ac:dyDescent="0.3">
      <c r="A331" s="728" t="s">
        <v>553</v>
      </c>
      <c r="B331" s="729" t="s">
        <v>554</v>
      </c>
      <c r="C331" s="730" t="s">
        <v>583</v>
      </c>
      <c r="D331" s="731" t="s">
        <v>584</v>
      </c>
      <c r="E331" s="730" t="s">
        <v>2432</v>
      </c>
      <c r="F331" s="731" t="s">
        <v>2433</v>
      </c>
      <c r="G331" s="730" t="s">
        <v>2460</v>
      </c>
      <c r="H331" s="730" t="s">
        <v>2461</v>
      </c>
      <c r="I331" s="733">
        <v>22410.41015625</v>
      </c>
      <c r="J331" s="733">
        <v>1</v>
      </c>
      <c r="K331" s="734">
        <v>22410.41015625</v>
      </c>
    </row>
    <row r="332" spans="1:11" ht="14.4" customHeight="1" x14ac:dyDescent="0.3">
      <c r="A332" s="728" t="s">
        <v>553</v>
      </c>
      <c r="B332" s="729" t="s">
        <v>554</v>
      </c>
      <c r="C332" s="730" t="s">
        <v>583</v>
      </c>
      <c r="D332" s="731" t="s">
        <v>584</v>
      </c>
      <c r="E332" s="730" t="s">
        <v>2432</v>
      </c>
      <c r="F332" s="731" t="s">
        <v>2433</v>
      </c>
      <c r="G332" s="730" t="s">
        <v>2462</v>
      </c>
      <c r="H332" s="730" t="s">
        <v>2463</v>
      </c>
      <c r="I332" s="733">
        <v>4260.4599609375</v>
      </c>
      <c r="J332" s="733">
        <v>1</v>
      </c>
      <c r="K332" s="734">
        <v>4260.4599609375</v>
      </c>
    </row>
    <row r="333" spans="1:11" ht="14.4" customHeight="1" x14ac:dyDescent="0.3">
      <c r="A333" s="728" t="s">
        <v>553</v>
      </c>
      <c r="B333" s="729" t="s">
        <v>554</v>
      </c>
      <c r="C333" s="730" t="s">
        <v>583</v>
      </c>
      <c r="D333" s="731" t="s">
        <v>584</v>
      </c>
      <c r="E333" s="730" t="s">
        <v>2432</v>
      </c>
      <c r="F333" s="731" t="s">
        <v>2433</v>
      </c>
      <c r="G333" s="730" t="s">
        <v>2464</v>
      </c>
      <c r="H333" s="730" t="s">
        <v>2465</v>
      </c>
      <c r="I333" s="733">
        <v>4260.4501953125</v>
      </c>
      <c r="J333" s="733">
        <v>1</v>
      </c>
      <c r="K333" s="734">
        <v>4260.4501953125</v>
      </c>
    </row>
    <row r="334" spans="1:11" ht="14.4" customHeight="1" x14ac:dyDescent="0.3">
      <c r="A334" s="728" t="s">
        <v>553</v>
      </c>
      <c r="B334" s="729" t="s">
        <v>554</v>
      </c>
      <c r="C334" s="730" t="s">
        <v>583</v>
      </c>
      <c r="D334" s="731" t="s">
        <v>584</v>
      </c>
      <c r="E334" s="730" t="s">
        <v>2432</v>
      </c>
      <c r="F334" s="731" t="s">
        <v>2433</v>
      </c>
      <c r="G334" s="730" t="s">
        <v>2466</v>
      </c>
      <c r="H334" s="730" t="s">
        <v>2467</v>
      </c>
      <c r="I334" s="733">
        <v>5964.47021484375</v>
      </c>
      <c r="J334" s="733">
        <v>1</v>
      </c>
      <c r="K334" s="734">
        <v>5964.47021484375</v>
      </c>
    </row>
    <row r="335" spans="1:11" ht="14.4" customHeight="1" x14ac:dyDescent="0.3">
      <c r="A335" s="728" t="s">
        <v>553</v>
      </c>
      <c r="B335" s="729" t="s">
        <v>554</v>
      </c>
      <c r="C335" s="730" t="s">
        <v>583</v>
      </c>
      <c r="D335" s="731" t="s">
        <v>584</v>
      </c>
      <c r="E335" s="730" t="s">
        <v>2432</v>
      </c>
      <c r="F335" s="731" t="s">
        <v>2433</v>
      </c>
      <c r="G335" s="730" t="s">
        <v>2468</v>
      </c>
      <c r="H335" s="730" t="s">
        <v>2469</v>
      </c>
      <c r="I335" s="733">
        <v>632.5</v>
      </c>
      <c r="J335" s="733">
        <v>10</v>
      </c>
      <c r="K335" s="734">
        <v>6325</v>
      </c>
    </row>
    <row r="336" spans="1:11" ht="14.4" customHeight="1" x14ac:dyDescent="0.3">
      <c r="A336" s="728" t="s">
        <v>553</v>
      </c>
      <c r="B336" s="729" t="s">
        <v>554</v>
      </c>
      <c r="C336" s="730" t="s">
        <v>583</v>
      </c>
      <c r="D336" s="731" t="s">
        <v>584</v>
      </c>
      <c r="E336" s="730" t="s">
        <v>2432</v>
      </c>
      <c r="F336" s="731" t="s">
        <v>2433</v>
      </c>
      <c r="G336" s="730" t="s">
        <v>2470</v>
      </c>
      <c r="H336" s="730" t="s">
        <v>2471</v>
      </c>
      <c r="I336" s="733">
        <v>24139</v>
      </c>
      <c r="J336" s="733">
        <v>1</v>
      </c>
      <c r="K336" s="734">
        <v>24139</v>
      </c>
    </row>
    <row r="337" spans="1:11" ht="14.4" customHeight="1" x14ac:dyDescent="0.3">
      <c r="A337" s="728" t="s">
        <v>553</v>
      </c>
      <c r="B337" s="729" t="s">
        <v>554</v>
      </c>
      <c r="C337" s="730" t="s">
        <v>583</v>
      </c>
      <c r="D337" s="731" t="s">
        <v>584</v>
      </c>
      <c r="E337" s="730" t="s">
        <v>2432</v>
      </c>
      <c r="F337" s="731" t="s">
        <v>2433</v>
      </c>
      <c r="G337" s="730" t="s">
        <v>2472</v>
      </c>
      <c r="H337" s="730" t="s">
        <v>2473</v>
      </c>
      <c r="I337" s="733">
        <v>24139</v>
      </c>
      <c r="J337" s="733">
        <v>1</v>
      </c>
      <c r="K337" s="734">
        <v>24139</v>
      </c>
    </row>
    <row r="338" spans="1:11" ht="14.4" customHeight="1" x14ac:dyDescent="0.3">
      <c r="A338" s="728" t="s">
        <v>553</v>
      </c>
      <c r="B338" s="729" t="s">
        <v>554</v>
      </c>
      <c r="C338" s="730" t="s">
        <v>583</v>
      </c>
      <c r="D338" s="731" t="s">
        <v>584</v>
      </c>
      <c r="E338" s="730" t="s">
        <v>2432</v>
      </c>
      <c r="F338" s="731" t="s">
        <v>2433</v>
      </c>
      <c r="G338" s="730" t="s">
        <v>2474</v>
      </c>
      <c r="H338" s="730" t="s">
        <v>2475</v>
      </c>
      <c r="I338" s="733">
        <v>24139</v>
      </c>
      <c r="J338" s="733">
        <v>2</v>
      </c>
      <c r="K338" s="734">
        <v>48278</v>
      </c>
    </row>
    <row r="339" spans="1:11" ht="14.4" customHeight="1" x14ac:dyDescent="0.3">
      <c r="A339" s="728" t="s">
        <v>553</v>
      </c>
      <c r="B339" s="729" t="s">
        <v>554</v>
      </c>
      <c r="C339" s="730" t="s">
        <v>583</v>
      </c>
      <c r="D339" s="731" t="s">
        <v>584</v>
      </c>
      <c r="E339" s="730" t="s">
        <v>2432</v>
      </c>
      <c r="F339" s="731" t="s">
        <v>2433</v>
      </c>
      <c r="G339" s="730" t="s">
        <v>2476</v>
      </c>
      <c r="H339" s="730" t="s">
        <v>2477</v>
      </c>
      <c r="I339" s="733">
        <v>12650</v>
      </c>
      <c r="J339" s="733">
        <v>2</v>
      </c>
      <c r="K339" s="734">
        <v>25300</v>
      </c>
    </row>
    <row r="340" spans="1:11" ht="14.4" customHeight="1" x14ac:dyDescent="0.3">
      <c r="A340" s="728" t="s">
        <v>553</v>
      </c>
      <c r="B340" s="729" t="s">
        <v>554</v>
      </c>
      <c r="C340" s="730" t="s">
        <v>583</v>
      </c>
      <c r="D340" s="731" t="s">
        <v>584</v>
      </c>
      <c r="E340" s="730" t="s">
        <v>2432</v>
      </c>
      <c r="F340" s="731" t="s">
        <v>2433</v>
      </c>
      <c r="G340" s="730" t="s">
        <v>2478</v>
      </c>
      <c r="H340" s="730" t="s">
        <v>2479</v>
      </c>
      <c r="I340" s="733">
        <v>12650</v>
      </c>
      <c r="J340" s="733">
        <v>48</v>
      </c>
      <c r="K340" s="734">
        <v>607200</v>
      </c>
    </row>
    <row r="341" spans="1:11" ht="14.4" customHeight="1" x14ac:dyDescent="0.3">
      <c r="A341" s="728" t="s">
        <v>553</v>
      </c>
      <c r="B341" s="729" t="s">
        <v>554</v>
      </c>
      <c r="C341" s="730" t="s">
        <v>583</v>
      </c>
      <c r="D341" s="731" t="s">
        <v>584</v>
      </c>
      <c r="E341" s="730" t="s">
        <v>2432</v>
      </c>
      <c r="F341" s="731" t="s">
        <v>2433</v>
      </c>
      <c r="G341" s="730" t="s">
        <v>2480</v>
      </c>
      <c r="H341" s="730" t="s">
        <v>2481</v>
      </c>
      <c r="I341" s="733">
        <v>12650</v>
      </c>
      <c r="J341" s="733">
        <v>50</v>
      </c>
      <c r="K341" s="734">
        <v>632500</v>
      </c>
    </row>
    <row r="342" spans="1:11" ht="14.4" customHeight="1" x14ac:dyDescent="0.3">
      <c r="A342" s="728" t="s">
        <v>553</v>
      </c>
      <c r="B342" s="729" t="s">
        <v>554</v>
      </c>
      <c r="C342" s="730" t="s">
        <v>583</v>
      </c>
      <c r="D342" s="731" t="s">
        <v>584</v>
      </c>
      <c r="E342" s="730" t="s">
        <v>2432</v>
      </c>
      <c r="F342" s="731" t="s">
        <v>2433</v>
      </c>
      <c r="G342" s="730" t="s">
        <v>2482</v>
      </c>
      <c r="H342" s="730" t="s">
        <v>2483</v>
      </c>
      <c r="I342" s="733">
        <v>12650</v>
      </c>
      <c r="J342" s="733">
        <v>13</v>
      </c>
      <c r="K342" s="734">
        <v>164450</v>
      </c>
    </row>
    <row r="343" spans="1:11" ht="14.4" customHeight="1" x14ac:dyDescent="0.3">
      <c r="A343" s="728" t="s">
        <v>553</v>
      </c>
      <c r="B343" s="729" t="s">
        <v>554</v>
      </c>
      <c r="C343" s="730" t="s">
        <v>583</v>
      </c>
      <c r="D343" s="731" t="s">
        <v>584</v>
      </c>
      <c r="E343" s="730" t="s">
        <v>2432</v>
      </c>
      <c r="F343" s="731" t="s">
        <v>2433</v>
      </c>
      <c r="G343" s="730" t="s">
        <v>2484</v>
      </c>
      <c r="H343" s="730" t="s">
        <v>2485</v>
      </c>
      <c r="I343" s="733">
        <v>12650</v>
      </c>
      <c r="J343" s="733">
        <v>11</v>
      </c>
      <c r="K343" s="734">
        <v>139150</v>
      </c>
    </row>
    <row r="344" spans="1:11" ht="14.4" customHeight="1" x14ac:dyDescent="0.3">
      <c r="A344" s="728" t="s">
        <v>553</v>
      </c>
      <c r="B344" s="729" t="s">
        <v>554</v>
      </c>
      <c r="C344" s="730" t="s">
        <v>583</v>
      </c>
      <c r="D344" s="731" t="s">
        <v>584</v>
      </c>
      <c r="E344" s="730" t="s">
        <v>2432</v>
      </c>
      <c r="F344" s="731" t="s">
        <v>2433</v>
      </c>
      <c r="G344" s="730" t="s">
        <v>2486</v>
      </c>
      <c r="H344" s="730" t="s">
        <v>2487</v>
      </c>
      <c r="I344" s="733">
        <v>12650</v>
      </c>
      <c r="J344" s="733">
        <v>6</v>
      </c>
      <c r="K344" s="734">
        <v>75900</v>
      </c>
    </row>
    <row r="345" spans="1:11" ht="14.4" customHeight="1" x14ac:dyDescent="0.3">
      <c r="A345" s="728" t="s">
        <v>553</v>
      </c>
      <c r="B345" s="729" t="s">
        <v>554</v>
      </c>
      <c r="C345" s="730" t="s">
        <v>583</v>
      </c>
      <c r="D345" s="731" t="s">
        <v>584</v>
      </c>
      <c r="E345" s="730" t="s">
        <v>2432</v>
      </c>
      <c r="F345" s="731" t="s">
        <v>2433</v>
      </c>
      <c r="G345" s="730" t="s">
        <v>2488</v>
      </c>
      <c r="H345" s="730" t="s">
        <v>2489</v>
      </c>
      <c r="I345" s="733">
        <v>12650</v>
      </c>
      <c r="J345" s="733">
        <v>1</v>
      </c>
      <c r="K345" s="734">
        <v>12650</v>
      </c>
    </row>
    <row r="346" spans="1:11" ht="14.4" customHeight="1" x14ac:dyDescent="0.3">
      <c r="A346" s="728" t="s">
        <v>553</v>
      </c>
      <c r="B346" s="729" t="s">
        <v>554</v>
      </c>
      <c r="C346" s="730" t="s">
        <v>583</v>
      </c>
      <c r="D346" s="731" t="s">
        <v>584</v>
      </c>
      <c r="E346" s="730" t="s">
        <v>2432</v>
      </c>
      <c r="F346" s="731" t="s">
        <v>2433</v>
      </c>
      <c r="G346" s="730" t="s">
        <v>2490</v>
      </c>
      <c r="H346" s="730" t="s">
        <v>2491</v>
      </c>
      <c r="I346" s="733">
        <v>15747</v>
      </c>
      <c r="J346" s="733">
        <v>8</v>
      </c>
      <c r="K346" s="734">
        <v>125976</v>
      </c>
    </row>
    <row r="347" spans="1:11" ht="14.4" customHeight="1" x14ac:dyDescent="0.3">
      <c r="A347" s="728" t="s">
        <v>553</v>
      </c>
      <c r="B347" s="729" t="s">
        <v>554</v>
      </c>
      <c r="C347" s="730" t="s">
        <v>583</v>
      </c>
      <c r="D347" s="731" t="s">
        <v>584</v>
      </c>
      <c r="E347" s="730" t="s">
        <v>2432</v>
      </c>
      <c r="F347" s="731" t="s">
        <v>2433</v>
      </c>
      <c r="G347" s="730" t="s">
        <v>2492</v>
      </c>
      <c r="H347" s="730" t="s">
        <v>2493</v>
      </c>
      <c r="I347" s="733">
        <v>0</v>
      </c>
      <c r="J347" s="733">
        <v>0</v>
      </c>
      <c r="K347" s="734">
        <v>-3967.679931640625</v>
      </c>
    </row>
    <row r="348" spans="1:11" ht="14.4" customHeight="1" x14ac:dyDescent="0.3">
      <c r="A348" s="728" t="s">
        <v>553</v>
      </c>
      <c r="B348" s="729" t="s">
        <v>554</v>
      </c>
      <c r="C348" s="730" t="s">
        <v>583</v>
      </c>
      <c r="D348" s="731" t="s">
        <v>584</v>
      </c>
      <c r="E348" s="730" t="s">
        <v>2432</v>
      </c>
      <c r="F348" s="731" t="s">
        <v>2433</v>
      </c>
      <c r="G348" s="730" t="s">
        <v>2494</v>
      </c>
      <c r="H348" s="730" t="s">
        <v>2495</v>
      </c>
      <c r="I348" s="733">
        <v>0</v>
      </c>
      <c r="J348" s="733">
        <v>0</v>
      </c>
      <c r="K348" s="734">
        <v>-3967.659912109375</v>
      </c>
    </row>
    <row r="349" spans="1:11" ht="14.4" customHeight="1" x14ac:dyDescent="0.3">
      <c r="A349" s="728" t="s">
        <v>553</v>
      </c>
      <c r="B349" s="729" t="s">
        <v>554</v>
      </c>
      <c r="C349" s="730" t="s">
        <v>583</v>
      </c>
      <c r="D349" s="731" t="s">
        <v>584</v>
      </c>
      <c r="E349" s="730" t="s">
        <v>2432</v>
      </c>
      <c r="F349" s="731" t="s">
        <v>2433</v>
      </c>
      <c r="G349" s="730" t="s">
        <v>2496</v>
      </c>
      <c r="H349" s="730" t="s">
        <v>2497</v>
      </c>
      <c r="I349" s="733">
        <v>0</v>
      </c>
      <c r="J349" s="733">
        <v>0</v>
      </c>
      <c r="K349" s="734">
        <v>-3967.659912109375</v>
      </c>
    </row>
    <row r="350" spans="1:11" ht="14.4" customHeight="1" x14ac:dyDescent="0.3">
      <c r="A350" s="728" t="s">
        <v>553</v>
      </c>
      <c r="B350" s="729" t="s">
        <v>554</v>
      </c>
      <c r="C350" s="730" t="s">
        <v>583</v>
      </c>
      <c r="D350" s="731" t="s">
        <v>584</v>
      </c>
      <c r="E350" s="730" t="s">
        <v>2432</v>
      </c>
      <c r="F350" s="731" t="s">
        <v>2433</v>
      </c>
      <c r="G350" s="730" t="s">
        <v>2442</v>
      </c>
      <c r="H350" s="730" t="s">
        <v>2498</v>
      </c>
      <c r="I350" s="733">
        <v>2750.4166666666665</v>
      </c>
      <c r="J350" s="733">
        <v>2</v>
      </c>
      <c r="K350" s="734">
        <v>8251.2400000002235</v>
      </c>
    </row>
    <row r="351" spans="1:11" ht="14.4" customHeight="1" x14ac:dyDescent="0.3">
      <c r="A351" s="728" t="s">
        <v>553</v>
      </c>
      <c r="B351" s="729" t="s">
        <v>554</v>
      </c>
      <c r="C351" s="730" t="s">
        <v>583</v>
      </c>
      <c r="D351" s="731" t="s">
        <v>584</v>
      </c>
      <c r="E351" s="730" t="s">
        <v>2432</v>
      </c>
      <c r="F351" s="731" t="s">
        <v>2433</v>
      </c>
      <c r="G351" s="730" t="s">
        <v>2444</v>
      </c>
      <c r="H351" s="730" t="s">
        <v>2499</v>
      </c>
      <c r="I351" s="733">
        <v>4125.6201171875</v>
      </c>
      <c r="J351" s="733">
        <v>1</v>
      </c>
      <c r="K351" s="734">
        <v>4125.6201171875</v>
      </c>
    </row>
    <row r="352" spans="1:11" ht="14.4" customHeight="1" x14ac:dyDescent="0.3">
      <c r="A352" s="728" t="s">
        <v>553</v>
      </c>
      <c r="B352" s="729" t="s">
        <v>554</v>
      </c>
      <c r="C352" s="730" t="s">
        <v>583</v>
      </c>
      <c r="D352" s="731" t="s">
        <v>584</v>
      </c>
      <c r="E352" s="730" t="s">
        <v>2432</v>
      </c>
      <c r="F352" s="731" t="s">
        <v>2433</v>
      </c>
      <c r="G352" s="730" t="s">
        <v>2500</v>
      </c>
      <c r="H352" s="730" t="s">
        <v>2501</v>
      </c>
      <c r="I352" s="733">
        <v>4125.6298828125</v>
      </c>
      <c r="J352" s="733">
        <v>1</v>
      </c>
      <c r="K352" s="734">
        <v>4125.6298828125</v>
      </c>
    </row>
    <row r="353" spans="1:11" ht="14.4" customHeight="1" x14ac:dyDescent="0.3">
      <c r="A353" s="728" t="s">
        <v>553</v>
      </c>
      <c r="B353" s="729" t="s">
        <v>554</v>
      </c>
      <c r="C353" s="730" t="s">
        <v>583</v>
      </c>
      <c r="D353" s="731" t="s">
        <v>584</v>
      </c>
      <c r="E353" s="730" t="s">
        <v>2432</v>
      </c>
      <c r="F353" s="731" t="s">
        <v>2433</v>
      </c>
      <c r="G353" s="730" t="s">
        <v>2502</v>
      </c>
      <c r="H353" s="730" t="s">
        <v>2503</v>
      </c>
      <c r="I353" s="733">
        <v>5648.18994140625</v>
      </c>
      <c r="J353" s="733">
        <v>1</v>
      </c>
      <c r="K353" s="734">
        <v>5648.18994140625</v>
      </c>
    </row>
    <row r="354" spans="1:11" ht="14.4" customHeight="1" x14ac:dyDescent="0.3">
      <c r="A354" s="728" t="s">
        <v>553</v>
      </c>
      <c r="B354" s="729" t="s">
        <v>554</v>
      </c>
      <c r="C354" s="730" t="s">
        <v>583</v>
      </c>
      <c r="D354" s="731" t="s">
        <v>584</v>
      </c>
      <c r="E354" s="730" t="s">
        <v>2432</v>
      </c>
      <c r="F354" s="731" t="s">
        <v>2433</v>
      </c>
      <c r="G354" s="730" t="s">
        <v>2504</v>
      </c>
      <c r="H354" s="730" t="s">
        <v>2505</v>
      </c>
      <c r="I354" s="733">
        <v>5648.18994140625</v>
      </c>
      <c r="J354" s="733">
        <v>1</v>
      </c>
      <c r="K354" s="734">
        <v>5648.18994140625</v>
      </c>
    </row>
    <row r="355" spans="1:11" ht="14.4" customHeight="1" x14ac:dyDescent="0.3">
      <c r="A355" s="728" t="s">
        <v>553</v>
      </c>
      <c r="B355" s="729" t="s">
        <v>554</v>
      </c>
      <c r="C355" s="730" t="s">
        <v>583</v>
      </c>
      <c r="D355" s="731" t="s">
        <v>584</v>
      </c>
      <c r="E355" s="730" t="s">
        <v>2432</v>
      </c>
      <c r="F355" s="731" t="s">
        <v>2433</v>
      </c>
      <c r="G355" s="730" t="s">
        <v>2506</v>
      </c>
      <c r="H355" s="730" t="s">
        <v>2507</v>
      </c>
      <c r="I355" s="733">
        <v>14750.5703125</v>
      </c>
      <c r="J355" s="733">
        <v>1</v>
      </c>
      <c r="K355" s="734">
        <v>14750.5703125</v>
      </c>
    </row>
    <row r="356" spans="1:11" ht="14.4" customHeight="1" x14ac:dyDescent="0.3">
      <c r="A356" s="728" t="s">
        <v>553</v>
      </c>
      <c r="B356" s="729" t="s">
        <v>554</v>
      </c>
      <c r="C356" s="730" t="s">
        <v>583</v>
      </c>
      <c r="D356" s="731" t="s">
        <v>584</v>
      </c>
      <c r="E356" s="730" t="s">
        <v>2432</v>
      </c>
      <c r="F356" s="731" t="s">
        <v>2433</v>
      </c>
      <c r="G356" s="730" t="s">
        <v>2508</v>
      </c>
      <c r="H356" s="730" t="s">
        <v>2509</v>
      </c>
      <c r="I356" s="733">
        <v>2564.929931640625</v>
      </c>
      <c r="J356" s="733">
        <v>3</v>
      </c>
      <c r="K356" s="734">
        <v>7694.7998046875</v>
      </c>
    </row>
    <row r="357" spans="1:11" ht="14.4" customHeight="1" x14ac:dyDescent="0.3">
      <c r="A357" s="728" t="s">
        <v>553</v>
      </c>
      <c r="B357" s="729" t="s">
        <v>554</v>
      </c>
      <c r="C357" s="730" t="s">
        <v>583</v>
      </c>
      <c r="D357" s="731" t="s">
        <v>584</v>
      </c>
      <c r="E357" s="730" t="s">
        <v>2432</v>
      </c>
      <c r="F357" s="731" t="s">
        <v>2433</v>
      </c>
      <c r="G357" s="730" t="s">
        <v>2510</v>
      </c>
      <c r="H357" s="730" t="s">
        <v>2511</v>
      </c>
      <c r="I357" s="733">
        <v>2564.5</v>
      </c>
      <c r="J357" s="733">
        <v>6</v>
      </c>
      <c r="K357" s="734">
        <v>15387</v>
      </c>
    </row>
    <row r="358" spans="1:11" ht="14.4" customHeight="1" x14ac:dyDescent="0.3">
      <c r="A358" s="728" t="s">
        <v>553</v>
      </c>
      <c r="B358" s="729" t="s">
        <v>554</v>
      </c>
      <c r="C358" s="730" t="s">
        <v>583</v>
      </c>
      <c r="D358" s="731" t="s">
        <v>584</v>
      </c>
      <c r="E358" s="730" t="s">
        <v>2432</v>
      </c>
      <c r="F358" s="731" t="s">
        <v>2433</v>
      </c>
      <c r="G358" s="730" t="s">
        <v>2512</v>
      </c>
      <c r="H358" s="730" t="s">
        <v>2513</v>
      </c>
      <c r="I358" s="733">
        <v>7308.1400146484375</v>
      </c>
      <c r="J358" s="733">
        <v>17</v>
      </c>
      <c r="K358" s="734">
        <v>124238.9296875</v>
      </c>
    </row>
    <row r="359" spans="1:11" ht="14.4" customHeight="1" x14ac:dyDescent="0.3">
      <c r="A359" s="728" t="s">
        <v>553</v>
      </c>
      <c r="B359" s="729" t="s">
        <v>554</v>
      </c>
      <c r="C359" s="730" t="s">
        <v>583</v>
      </c>
      <c r="D359" s="731" t="s">
        <v>584</v>
      </c>
      <c r="E359" s="730" t="s">
        <v>2432</v>
      </c>
      <c r="F359" s="731" t="s">
        <v>2433</v>
      </c>
      <c r="G359" s="730" t="s">
        <v>2514</v>
      </c>
      <c r="H359" s="730" t="s">
        <v>2515</v>
      </c>
      <c r="I359" s="733">
        <v>8693.76953125</v>
      </c>
      <c r="J359" s="733">
        <v>1</v>
      </c>
      <c r="K359" s="734">
        <v>8693.76953125</v>
      </c>
    </row>
    <row r="360" spans="1:11" ht="14.4" customHeight="1" x14ac:dyDescent="0.3">
      <c r="A360" s="728" t="s">
        <v>553</v>
      </c>
      <c r="B360" s="729" t="s">
        <v>554</v>
      </c>
      <c r="C360" s="730" t="s">
        <v>583</v>
      </c>
      <c r="D360" s="731" t="s">
        <v>584</v>
      </c>
      <c r="E360" s="730" t="s">
        <v>2432</v>
      </c>
      <c r="F360" s="731" t="s">
        <v>2433</v>
      </c>
      <c r="G360" s="730" t="s">
        <v>2516</v>
      </c>
      <c r="H360" s="730" t="s">
        <v>2517</v>
      </c>
      <c r="I360" s="733">
        <v>2564.5</v>
      </c>
      <c r="J360" s="733">
        <v>8</v>
      </c>
      <c r="K360" s="734">
        <v>20516</v>
      </c>
    </row>
    <row r="361" spans="1:11" ht="14.4" customHeight="1" x14ac:dyDescent="0.3">
      <c r="A361" s="728" t="s">
        <v>553</v>
      </c>
      <c r="B361" s="729" t="s">
        <v>554</v>
      </c>
      <c r="C361" s="730" t="s">
        <v>583</v>
      </c>
      <c r="D361" s="731" t="s">
        <v>584</v>
      </c>
      <c r="E361" s="730" t="s">
        <v>2432</v>
      </c>
      <c r="F361" s="731" t="s">
        <v>2433</v>
      </c>
      <c r="G361" s="730" t="s">
        <v>2518</v>
      </c>
      <c r="H361" s="730" t="s">
        <v>2519</v>
      </c>
      <c r="I361" s="733">
        <v>552</v>
      </c>
      <c r="J361" s="733">
        <v>3</v>
      </c>
      <c r="K361" s="734">
        <v>1656</v>
      </c>
    </row>
    <row r="362" spans="1:11" ht="14.4" customHeight="1" x14ac:dyDescent="0.3">
      <c r="A362" s="728" t="s">
        <v>553</v>
      </c>
      <c r="B362" s="729" t="s">
        <v>554</v>
      </c>
      <c r="C362" s="730" t="s">
        <v>583</v>
      </c>
      <c r="D362" s="731" t="s">
        <v>584</v>
      </c>
      <c r="E362" s="730" t="s">
        <v>2432</v>
      </c>
      <c r="F362" s="731" t="s">
        <v>2433</v>
      </c>
      <c r="G362" s="730" t="s">
        <v>2520</v>
      </c>
      <c r="H362" s="730" t="s">
        <v>2521</v>
      </c>
      <c r="I362" s="733">
        <v>1958.5450439453125</v>
      </c>
      <c r="J362" s="733">
        <v>4</v>
      </c>
      <c r="K362" s="734">
        <v>7834.18017578125</v>
      </c>
    </row>
    <row r="363" spans="1:11" ht="14.4" customHeight="1" x14ac:dyDescent="0.3">
      <c r="A363" s="728" t="s">
        <v>553</v>
      </c>
      <c r="B363" s="729" t="s">
        <v>554</v>
      </c>
      <c r="C363" s="730" t="s">
        <v>583</v>
      </c>
      <c r="D363" s="731" t="s">
        <v>584</v>
      </c>
      <c r="E363" s="730" t="s">
        <v>2432</v>
      </c>
      <c r="F363" s="731" t="s">
        <v>2433</v>
      </c>
      <c r="G363" s="730" t="s">
        <v>2522</v>
      </c>
      <c r="H363" s="730" t="s">
        <v>2523</v>
      </c>
      <c r="I363" s="733">
        <v>552</v>
      </c>
      <c r="J363" s="733">
        <v>4</v>
      </c>
      <c r="K363" s="734">
        <v>2208</v>
      </c>
    </row>
    <row r="364" spans="1:11" ht="14.4" customHeight="1" x14ac:dyDescent="0.3">
      <c r="A364" s="728" t="s">
        <v>553</v>
      </c>
      <c r="B364" s="729" t="s">
        <v>554</v>
      </c>
      <c r="C364" s="730" t="s">
        <v>583</v>
      </c>
      <c r="D364" s="731" t="s">
        <v>584</v>
      </c>
      <c r="E364" s="730" t="s">
        <v>2432</v>
      </c>
      <c r="F364" s="731" t="s">
        <v>2433</v>
      </c>
      <c r="G364" s="730" t="s">
        <v>2524</v>
      </c>
      <c r="H364" s="730" t="s">
        <v>2525</v>
      </c>
      <c r="I364" s="733">
        <v>552</v>
      </c>
      <c r="J364" s="733">
        <v>2</v>
      </c>
      <c r="K364" s="734">
        <v>1104</v>
      </c>
    </row>
    <row r="365" spans="1:11" ht="14.4" customHeight="1" x14ac:dyDescent="0.3">
      <c r="A365" s="728" t="s">
        <v>553</v>
      </c>
      <c r="B365" s="729" t="s">
        <v>554</v>
      </c>
      <c r="C365" s="730" t="s">
        <v>583</v>
      </c>
      <c r="D365" s="731" t="s">
        <v>584</v>
      </c>
      <c r="E365" s="730" t="s">
        <v>2432</v>
      </c>
      <c r="F365" s="731" t="s">
        <v>2433</v>
      </c>
      <c r="G365" s="730" t="s">
        <v>2526</v>
      </c>
      <c r="H365" s="730" t="s">
        <v>2527</v>
      </c>
      <c r="I365" s="733">
        <v>552</v>
      </c>
      <c r="J365" s="733">
        <v>2</v>
      </c>
      <c r="K365" s="734">
        <v>1104</v>
      </c>
    </row>
    <row r="366" spans="1:11" ht="14.4" customHeight="1" x14ac:dyDescent="0.3">
      <c r="A366" s="728" t="s">
        <v>553</v>
      </c>
      <c r="B366" s="729" t="s">
        <v>554</v>
      </c>
      <c r="C366" s="730" t="s">
        <v>583</v>
      </c>
      <c r="D366" s="731" t="s">
        <v>584</v>
      </c>
      <c r="E366" s="730" t="s">
        <v>2432</v>
      </c>
      <c r="F366" s="731" t="s">
        <v>2433</v>
      </c>
      <c r="G366" s="730" t="s">
        <v>2528</v>
      </c>
      <c r="H366" s="730" t="s">
        <v>2529</v>
      </c>
      <c r="I366" s="733">
        <v>552</v>
      </c>
      <c r="J366" s="733">
        <v>42</v>
      </c>
      <c r="K366" s="734">
        <v>23184</v>
      </c>
    </row>
    <row r="367" spans="1:11" ht="14.4" customHeight="1" x14ac:dyDescent="0.3">
      <c r="A367" s="728" t="s">
        <v>553</v>
      </c>
      <c r="B367" s="729" t="s">
        <v>554</v>
      </c>
      <c r="C367" s="730" t="s">
        <v>583</v>
      </c>
      <c r="D367" s="731" t="s">
        <v>584</v>
      </c>
      <c r="E367" s="730" t="s">
        <v>2432</v>
      </c>
      <c r="F367" s="731" t="s">
        <v>2433</v>
      </c>
      <c r="G367" s="730" t="s">
        <v>2530</v>
      </c>
      <c r="H367" s="730" t="s">
        <v>2531</v>
      </c>
      <c r="I367" s="733">
        <v>1285</v>
      </c>
      <c r="J367" s="733">
        <v>4</v>
      </c>
      <c r="K367" s="734">
        <v>2208</v>
      </c>
    </row>
    <row r="368" spans="1:11" ht="14.4" customHeight="1" x14ac:dyDescent="0.3">
      <c r="A368" s="728" t="s">
        <v>553</v>
      </c>
      <c r="B368" s="729" t="s">
        <v>554</v>
      </c>
      <c r="C368" s="730" t="s">
        <v>583</v>
      </c>
      <c r="D368" s="731" t="s">
        <v>584</v>
      </c>
      <c r="E368" s="730" t="s">
        <v>2432</v>
      </c>
      <c r="F368" s="731" t="s">
        <v>2433</v>
      </c>
      <c r="G368" s="730" t="s">
        <v>2532</v>
      </c>
      <c r="H368" s="730" t="s">
        <v>2533</v>
      </c>
      <c r="I368" s="733">
        <v>552</v>
      </c>
      <c r="J368" s="733">
        <v>1</v>
      </c>
      <c r="K368" s="734">
        <v>552</v>
      </c>
    </row>
    <row r="369" spans="1:11" ht="14.4" customHeight="1" x14ac:dyDescent="0.3">
      <c r="A369" s="728" t="s">
        <v>553</v>
      </c>
      <c r="B369" s="729" t="s">
        <v>554</v>
      </c>
      <c r="C369" s="730" t="s">
        <v>583</v>
      </c>
      <c r="D369" s="731" t="s">
        <v>584</v>
      </c>
      <c r="E369" s="730" t="s">
        <v>2432</v>
      </c>
      <c r="F369" s="731" t="s">
        <v>2433</v>
      </c>
      <c r="G369" s="730" t="s">
        <v>2534</v>
      </c>
      <c r="H369" s="730" t="s">
        <v>2535</v>
      </c>
      <c r="I369" s="733">
        <v>552</v>
      </c>
      <c r="J369" s="733">
        <v>1</v>
      </c>
      <c r="K369" s="734">
        <v>552</v>
      </c>
    </row>
    <row r="370" spans="1:11" ht="14.4" customHeight="1" x14ac:dyDescent="0.3">
      <c r="A370" s="728" t="s">
        <v>553</v>
      </c>
      <c r="B370" s="729" t="s">
        <v>554</v>
      </c>
      <c r="C370" s="730" t="s">
        <v>583</v>
      </c>
      <c r="D370" s="731" t="s">
        <v>584</v>
      </c>
      <c r="E370" s="730" t="s">
        <v>2432</v>
      </c>
      <c r="F370" s="731" t="s">
        <v>2433</v>
      </c>
      <c r="G370" s="730" t="s">
        <v>2536</v>
      </c>
      <c r="H370" s="730" t="s">
        <v>2537</v>
      </c>
      <c r="I370" s="733">
        <v>588.34999593098962</v>
      </c>
      <c r="J370" s="733">
        <v>4</v>
      </c>
      <c r="K370" s="734">
        <v>2317.0499877929687</v>
      </c>
    </row>
    <row r="371" spans="1:11" ht="14.4" customHeight="1" x14ac:dyDescent="0.3">
      <c r="A371" s="728" t="s">
        <v>553</v>
      </c>
      <c r="B371" s="729" t="s">
        <v>554</v>
      </c>
      <c r="C371" s="730" t="s">
        <v>583</v>
      </c>
      <c r="D371" s="731" t="s">
        <v>584</v>
      </c>
      <c r="E371" s="730" t="s">
        <v>2432</v>
      </c>
      <c r="F371" s="731" t="s">
        <v>2433</v>
      </c>
      <c r="G371" s="730" t="s">
        <v>2538</v>
      </c>
      <c r="H371" s="730" t="s">
        <v>2539</v>
      </c>
      <c r="I371" s="733">
        <v>661.05999755859375</v>
      </c>
      <c r="J371" s="733">
        <v>2</v>
      </c>
      <c r="K371" s="734">
        <v>1322.1099853515625</v>
      </c>
    </row>
    <row r="372" spans="1:11" ht="14.4" customHeight="1" x14ac:dyDescent="0.3">
      <c r="A372" s="728" t="s">
        <v>553</v>
      </c>
      <c r="B372" s="729" t="s">
        <v>554</v>
      </c>
      <c r="C372" s="730" t="s">
        <v>583</v>
      </c>
      <c r="D372" s="731" t="s">
        <v>584</v>
      </c>
      <c r="E372" s="730" t="s">
        <v>2432</v>
      </c>
      <c r="F372" s="731" t="s">
        <v>2433</v>
      </c>
      <c r="G372" s="730" t="s">
        <v>2540</v>
      </c>
      <c r="H372" s="730" t="s">
        <v>2541</v>
      </c>
      <c r="I372" s="733">
        <v>554.29998779296875</v>
      </c>
      <c r="J372" s="733">
        <v>2</v>
      </c>
      <c r="K372" s="734">
        <v>1108.5899658203125</v>
      </c>
    </row>
    <row r="373" spans="1:11" ht="14.4" customHeight="1" x14ac:dyDescent="0.3">
      <c r="A373" s="728" t="s">
        <v>553</v>
      </c>
      <c r="B373" s="729" t="s">
        <v>554</v>
      </c>
      <c r="C373" s="730" t="s">
        <v>583</v>
      </c>
      <c r="D373" s="731" t="s">
        <v>584</v>
      </c>
      <c r="E373" s="730" t="s">
        <v>2432</v>
      </c>
      <c r="F373" s="731" t="s">
        <v>2433</v>
      </c>
      <c r="G373" s="730" t="s">
        <v>2542</v>
      </c>
      <c r="H373" s="730" t="s">
        <v>2543</v>
      </c>
      <c r="I373" s="733">
        <v>4623</v>
      </c>
      <c r="J373" s="733">
        <v>87</v>
      </c>
      <c r="K373" s="734">
        <v>402201</v>
      </c>
    </row>
    <row r="374" spans="1:11" ht="14.4" customHeight="1" x14ac:dyDescent="0.3">
      <c r="A374" s="728" t="s">
        <v>553</v>
      </c>
      <c r="B374" s="729" t="s">
        <v>554</v>
      </c>
      <c r="C374" s="730" t="s">
        <v>583</v>
      </c>
      <c r="D374" s="731" t="s">
        <v>584</v>
      </c>
      <c r="E374" s="730" t="s">
        <v>2432</v>
      </c>
      <c r="F374" s="731" t="s">
        <v>2433</v>
      </c>
      <c r="G374" s="730" t="s">
        <v>2544</v>
      </c>
      <c r="H374" s="730" t="s">
        <v>2545</v>
      </c>
      <c r="I374" s="733">
        <v>4623</v>
      </c>
      <c r="J374" s="733">
        <v>47</v>
      </c>
      <c r="K374" s="734">
        <v>217281</v>
      </c>
    </row>
    <row r="375" spans="1:11" ht="14.4" customHeight="1" x14ac:dyDescent="0.3">
      <c r="A375" s="728" t="s">
        <v>553</v>
      </c>
      <c r="B375" s="729" t="s">
        <v>554</v>
      </c>
      <c r="C375" s="730" t="s">
        <v>583</v>
      </c>
      <c r="D375" s="731" t="s">
        <v>584</v>
      </c>
      <c r="E375" s="730" t="s">
        <v>2432</v>
      </c>
      <c r="F375" s="731" t="s">
        <v>2433</v>
      </c>
      <c r="G375" s="730" t="s">
        <v>2546</v>
      </c>
      <c r="H375" s="730" t="s">
        <v>2547</v>
      </c>
      <c r="I375" s="733">
        <v>4623</v>
      </c>
      <c r="J375" s="733">
        <v>3</v>
      </c>
      <c r="K375" s="734">
        <v>13869</v>
      </c>
    </row>
    <row r="376" spans="1:11" ht="14.4" customHeight="1" x14ac:dyDescent="0.3">
      <c r="A376" s="728" t="s">
        <v>553</v>
      </c>
      <c r="B376" s="729" t="s">
        <v>554</v>
      </c>
      <c r="C376" s="730" t="s">
        <v>583</v>
      </c>
      <c r="D376" s="731" t="s">
        <v>584</v>
      </c>
      <c r="E376" s="730" t="s">
        <v>2432</v>
      </c>
      <c r="F376" s="731" t="s">
        <v>2433</v>
      </c>
      <c r="G376" s="730" t="s">
        <v>2548</v>
      </c>
      <c r="H376" s="730" t="s">
        <v>2549</v>
      </c>
      <c r="I376" s="733">
        <v>3565.72509765625</v>
      </c>
      <c r="J376" s="733">
        <v>1</v>
      </c>
      <c r="K376" s="734">
        <v>6233.0001831054687</v>
      </c>
    </row>
    <row r="377" spans="1:11" ht="14.4" customHeight="1" x14ac:dyDescent="0.3">
      <c r="A377" s="728" t="s">
        <v>553</v>
      </c>
      <c r="B377" s="729" t="s">
        <v>554</v>
      </c>
      <c r="C377" s="730" t="s">
        <v>583</v>
      </c>
      <c r="D377" s="731" t="s">
        <v>584</v>
      </c>
      <c r="E377" s="730" t="s">
        <v>2432</v>
      </c>
      <c r="F377" s="731" t="s">
        <v>2433</v>
      </c>
      <c r="G377" s="730" t="s">
        <v>2550</v>
      </c>
      <c r="H377" s="730" t="s">
        <v>2551</v>
      </c>
      <c r="I377" s="733">
        <v>552</v>
      </c>
      <c r="J377" s="733">
        <v>10</v>
      </c>
      <c r="K377" s="734">
        <v>5520</v>
      </c>
    </row>
    <row r="378" spans="1:11" ht="14.4" customHeight="1" x14ac:dyDescent="0.3">
      <c r="A378" s="728" t="s">
        <v>553</v>
      </c>
      <c r="B378" s="729" t="s">
        <v>554</v>
      </c>
      <c r="C378" s="730" t="s">
        <v>583</v>
      </c>
      <c r="D378" s="731" t="s">
        <v>584</v>
      </c>
      <c r="E378" s="730" t="s">
        <v>2432</v>
      </c>
      <c r="F378" s="731" t="s">
        <v>2433</v>
      </c>
      <c r="G378" s="730" t="s">
        <v>2552</v>
      </c>
      <c r="H378" s="730" t="s">
        <v>2553</v>
      </c>
      <c r="I378" s="733">
        <v>552</v>
      </c>
      <c r="J378" s="733">
        <v>8</v>
      </c>
      <c r="K378" s="734">
        <v>4416</v>
      </c>
    </row>
    <row r="379" spans="1:11" ht="14.4" customHeight="1" x14ac:dyDescent="0.3">
      <c r="A379" s="728" t="s">
        <v>553</v>
      </c>
      <c r="B379" s="729" t="s">
        <v>554</v>
      </c>
      <c r="C379" s="730" t="s">
        <v>583</v>
      </c>
      <c r="D379" s="731" t="s">
        <v>584</v>
      </c>
      <c r="E379" s="730" t="s">
        <v>2432</v>
      </c>
      <c r="F379" s="731" t="s">
        <v>2433</v>
      </c>
      <c r="G379" s="730" t="s">
        <v>2554</v>
      </c>
      <c r="H379" s="730" t="s">
        <v>2555</v>
      </c>
      <c r="I379" s="733">
        <v>552</v>
      </c>
      <c r="J379" s="733">
        <v>8</v>
      </c>
      <c r="K379" s="734">
        <v>4416</v>
      </c>
    </row>
    <row r="380" spans="1:11" ht="14.4" customHeight="1" x14ac:dyDescent="0.3">
      <c r="A380" s="728" t="s">
        <v>553</v>
      </c>
      <c r="B380" s="729" t="s">
        <v>554</v>
      </c>
      <c r="C380" s="730" t="s">
        <v>583</v>
      </c>
      <c r="D380" s="731" t="s">
        <v>584</v>
      </c>
      <c r="E380" s="730" t="s">
        <v>2432</v>
      </c>
      <c r="F380" s="731" t="s">
        <v>2433</v>
      </c>
      <c r="G380" s="730" t="s">
        <v>2556</v>
      </c>
      <c r="H380" s="730" t="s">
        <v>2557</v>
      </c>
      <c r="I380" s="733">
        <v>10110</v>
      </c>
      <c r="J380" s="733">
        <v>2</v>
      </c>
      <c r="K380" s="734">
        <v>20220</v>
      </c>
    </row>
    <row r="381" spans="1:11" ht="14.4" customHeight="1" x14ac:dyDescent="0.3">
      <c r="A381" s="728" t="s">
        <v>553</v>
      </c>
      <c r="B381" s="729" t="s">
        <v>554</v>
      </c>
      <c r="C381" s="730" t="s">
        <v>583</v>
      </c>
      <c r="D381" s="731" t="s">
        <v>584</v>
      </c>
      <c r="E381" s="730" t="s">
        <v>2432</v>
      </c>
      <c r="F381" s="731" t="s">
        <v>2433</v>
      </c>
      <c r="G381" s="730" t="s">
        <v>2558</v>
      </c>
      <c r="H381" s="730" t="s">
        <v>2559</v>
      </c>
      <c r="I381" s="733">
        <v>4623</v>
      </c>
      <c r="J381" s="733">
        <v>3</v>
      </c>
      <c r="K381" s="734">
        <v>13869</v>
      </c>
    </row>
    <row r="382" spans="1:11" ht="14.4" customHeight="1" x14ac:dyDescent="0.3">
      <c r="A382" s="728" t="s">
        <v>553</v>
      </c>
      <c r="B382" s="729" t="s">
        <v>554</v>
      </c>
      <c r="C382" s="730" t="s">
        <v>583</v>
      </c>
      <c r="D382" s="731" t="s">
        <v>584</v>
      </c>
      <c r="E382" s="730" t="s">
        <v>2432</v>
      </c>
      <c r="F382" s="731" t="s">
        <v>2433</v>
      </c>
      <c r="G382" s="730" t="s">
        <v>2560</v>
      </c>
      <c r="H382" s="730" t="s">
        <v>2561</v>
      </c>
      <c r="I382" s="733">
        <v>4623</v>
      </c>
      <c r="J382" s="733">
        <v>3</v>
      </c>
      <c r="K382" s="734">
        <v>13869</v>
      </c>
    </row>
    <row r="383" spans="1:11" ht="14.4" customHeight="1" x14ac:dyDescent="0.3">
      <c r="A383" s="728" t="s">
        <v>553</v>
      </c>
      <c r="B383" s="729" t="s">
        <v>554</v>
      </c>
      <c r="C383" s="730" t="s">
        <v>583</v>
      </c>
      <c r="D383" s="731" t="s">
        <v>584</v>
      </c>
      <c r="E383" s="730" t="s">
        <v>2432</v>
      </c>
      <c r="F383" s="731" t="s">
        <v>2433</v>
      </c>
      <c r="G383" s="730" t="s">
        <v>2562</v>
      </c>
      <c r="H383" s="730" t="s">
        <v>2563</v>
      </c>
      <c r="I383" s="733">
        <v>4623</v>
      </c>
      <c r="J383" s="733">
        <v>6</v>
      </c>
      <c r="K383" s="734">
        <v>27738</v>
      </c>
    </row>
    <row r="384" spans="1:11" ht="14.4" customHeight="1" x14ac:dyDescent="0.3">
      <c r="A384" s="728" t="s">
        <v>553</v>
      </c>
      <c r="B384" s="729" t="s">
        <v>554</v>
      </c>
      <c r="C384" s="730" t="s">
        <v>583</v>
      </c>
      <c r="D384" s="731" t="s">
        <v>584</v>
      </c>
      <c r="E384" s="730" t="s">
        <v>2432</v>
      </c>
      <c r="F384" s="731" t="s">
        <v>2433</v>
      </c>
      <c r="G384" s="730" t="s">
        <v>2564</v>
      </c>
      <c r="H384" s="730" t="s">
        <v>2565</v>
      </c>
      <c r="I384" s="733">
        <v>4623</v>
      </c>
      <c r="J384" s="733">
        <v>4</v>
      </c>
      <c r="K384" s="734">
        <v>18492</v>
      </c>
    </row>
    <row r="385" spans="1:11" ht="14.4" customHeight="1" x14ac:dyDescent="0.3">
      <c r="A385" s="728" t="s">
        <v>553</v>
      </c>
      <c r="B385" s="729" t="s">
        <v>554</v>
      </c>
      <c r="C385" s="730" t="s">
        <v>583</v>
      </c>
      <c r="D385" s="731" t="s">
        <v>584</v>
      </c>
      <c r="E385" s="730" t="s">
        <v>2432</v>
      </c>
      <c r="F385" s="731" t="s">
        <v>2433</v>
      </c>
      <c r="G385" s="730" t="s">
        <v>2566</v>
      </c>
      <c r="H385" s="730" t="s">
        <v>2567</v>
      </c>
      <c r="I385" s="733">
        <v>4623</v>
      </c>
      <c r="J385" s="733">
        <v>28</v>
      </c>
      <c r="K385" s="734">
        <v>129444</v>
      </c>
    </row>
    <row r="386" spans="1:11" ht="14.4" customHeight="1" x14ac:dyDescent="0.3">
      <c r="A386" s="728" t="s">
        <v>553</v>
      </c>
      <c r="B386" s="729" t="s">
        <v>554</v>
      </c>
      <c r="C386" s="730" t="s">
        <v>583</v>
      </c>
      <c r="D386" s="731" t="s">
        <v>584</v>
      </c>
      <c r="E386" s="730" t="s">
        <v>2432</v>
      </c>
      <c r="F386" s="731" t="s">
        <v>2433</v>
      </c>
      <c r="G386" s="730" t="s">
        <v>2568</v>
      </c>
      <c r="H386" s="730" t="s">
        <v>2569</v>
      </c>
      <c r="I386" s="733">
        <v>4623</v>
      </c>
      <c r="J386" s="733">
        <v>1</v>
      </c>
      <c r="K386" s="734">
        <v>4623</v>
      </c>
    </row>
    <row r="387" spans="1:11" ht="14.4" customHeight="1" x14ac:dyDescent="0.3">
      <c r="A387" s="728" t="s">
        <v>553</v>
      </c>
      <c r="B387" s="729" t="s">
        <v>554</v>
      </c>
      <c r="C387" s="730" t="s">
        <v>583</v>
      </c>
      <c r="D387" s="731" t="s">
        <v>584</v>
      </c>
      <c r="E387" s="730" t="s">
        <v>2432</v>
      </c>
      <c r="F387" s="731" t="s">
        <v>2433</v>
      </c>
      <c r="G387" s="730" t="s">
        <v>2570</v>
      </c>
      <c r="H387" s="730" t="s">
        <v>2571</v>
      </c>
      <c r="I387" s="733">
        <v>552</v>
      </c>
      <c r="J387" s="733">
        <v>2</v>
      </c>
      <c r="K387" s="734">
        <v>1104</v>
      </c>
    </row>
    <row r="388" spans="1:11" ht="14.4" customHeight="1" x14ac:dyDescent="0.3">
      <c r="A388" s="728" t="s">
        <v>553</v>
      </c>
      <c r="B388" s="729" t="s">
        <v>554</v>
      </c>
      <c r="C388" s="730" t="s">
        <v>583</v>
      </c>
      <c r="D388" s="731" t="s">
        <v>584</v>
      </c>
      <c r="E388" s="730" t="s">
        <v>2432</v>
      </c>
      <c r="F388" s="731" t="s">
        <v>2433</v>
      </c>
      <c r="G388" s="730" t="s">
        <v>2572</v>
      </c>
      <c r="H388" s="730" t="s">
        <v>2573</v>
      </c>
      <c r="I388" s="733">
        <v>552</v>
      </c>
      <c r="J388" s="733">
        <v>16</v>
      </c>
      <c r="K388" s="734">
        <v>8832</v>
      </c>
    </row>
    <row r="389" spans="1:11" ht="14.4" customHeight="1" x14ac:dyDescent="0.3">
      <c r="A389" s="728" t="s">
        <v>553</v>
      </c>
      <c r="B389" s="729" t="s">
        <v>554</v>
      </c>
      <c r="C389" s="730" t="s">
        <v>583</v>
      </c>
      <c r="D389" s="731" t="s">
        <v>584</v>
      </c>
      <c r="E389" s="730" t="s">
        <v>2432</v>
      </c>
      <c r="F389" s="731" t="s">
        <v>2433</v>
      </c>
      <c r="G389" s="730" t="s">
        <v>2574</v>
      </c>
      <c r="H389" s="730" t="s">
        <v>2575</v>
      </c>
      <c r="I389" s="733">
        <v>1398.26250110973</v>
      </c>
      <c r="J389" s="733">
        <v>183</v>
      </c>
      <c r="K389" s="734">
        <v>260958.00004577637</v>
      </c>
    </row>
    <row r="390" spans="1:11" ht="14.4" customHeight="1" x14ac:dyDescent="0.3">
      <c r="A390" s="728" t="s">
        <v>553</v>
      </c>
      <c r="B390" s="729" t="s">
        <v>554</v>
      </c>
      <c r="C390" s="730" t="s">
        <v>583</v>
      </c>
      <c r="D390" s="731" t="s">
        <v>584</v>
      </c>
      <c r="E390" s="730" t="s">
        <v>2432</v>
      </c>
      <c r="F390" s="731" t="s">
        <v>2433</v>
      </c>
      <c r="G390" s="730" t="s">
        <v>2576</v>
      </c>
      <c r="H390" s="730" t="s">
        <v>2577</v>
      </c>
      <c r="I390" s="733">
        <v>5520</v>
      </c>
      <c r="J390" s="733">
        <v>2</v>
      </c>
      <c r="K390" s="734">
        <v>11040</v>
      </c>
    </row>
    <row r="391" spans="1:11" ht="14.4" customHeight="1" x14ac:dyDescent="0.3">
      <c r="A391" s="728" t="s">
        <v>553</v>
      </c>
      <c r="B391" s="729" t="s">
        <v>554</v>
      </c>
      <c r="C391" s="730" t="s">
        <v>583</v>
      </c>
      <c r="D391" s="731" t="s">
        <v>584</v>
      </c>
      <c r="E391" s="730" t="s">
        <v>2432</v>
      </c>
      <c r="F391" s="731" t="s">
        <v>2433</v>
      </c>
      <c r="G391" s="730" t="s">
        <v>2576</v>
      </c>
      <c r="H391" s="730" t="s">
        <v>2578</v>
      </c>
      <c r="I391" s="733">
        <v>5542.97021484375</v>
      </c>
      <c r="J391" s="733">
        <v>2</v>
      </c>
      <c r="K391" s="734">
        <v>11085.9404296875</v>
      </c>
    </row>
    <row r="392" spans="1:11" ht="14.4" customHeight="1" x14ac:dyDescent="0.3">
      <c r="A392" s="728" t="s">
        <v>553</v>
      </c>
      <c r="B392" s="729" t="s">
        <v>554</v>
      </c>
      <c r="C392" s="730" t="s">
        <v>583</v>
      </c>
      <c r="D392" s="731" t="s">
        <v>584</v>
      </c>
      <c r="E392" s="730" t="s">
        <v>2432</v>
      </c>
      <c r="F392" s="731" t="s">
        <v>2433</v>
      </c>
      <c r="G392" s="730" t="s">
        <v>2579</v>
      </c>
      <c r="H392" s="730" t="s">
        <v>2580</v>
      </c>
      <c r="I392" s="733">
        <v>7796.56005859375</v>
      </c>
      <c r="J392" s="733">
        <v>1</v>
      </c>
      <c r="K392" s="734">
        <v>7796.56005859375</v>
      </c>
    </row>
    <row r="393" spans="1:11" ht="14.4" customHeight="1" x14ac:dyDescent="0.3">
      <c r="A393" s="728" t="s">
        <v>553</v>
      </c>
      <c r="B393" s="729" t="s">
        <v>554</v>
      </c>
      <c r="C393" s="730" t="s">
        <v>583</v>
      </c>
      <c r="D393" s="731" t="s">
        <v>584</v>
      </c>
      <c r="E393" s="730" t="s">
        <v>2432</v>
      </c>
      <c r="F393" s="731" t="s">
        <v>2433</v>
      </c>
      <c r="G393" s="730" t="s">
        <v>2581</v>
      </c>
      <c r="H393" s="730" t="s">
        <v>2582</v>
      </c>
      <c r="I393" s="733">
        <v>1191.9199951171875</v>
      </c>
      <c r="J393" s="733">
        <v>21</v>
      </c>
      <c r="K393" s="734">
        <v>31369.91015625</v>
      </c>
    </row>
    <row r="394" spans="1:11" ht="14.4" customHeight="1" x14ac:dyDescent="0.3">
      <c r="A394" s="728" t="s">
        <v>553</v>
      </c>
      <c r="B394" s="729" t="s">
        <v>554</v>
      </c>
      <c r="C394" s="730" t="s">
        <v>583</v>
      </c>
      <c r="D394" s="731" t="s">
        <v>584</v>
      </c>
      <c r="E394" s="730" t="s">
        <v>2432</v>
      </c>
      <c r="F394" s="731" t="s">
        <v>2433</v>
      </c>
      <c r="G394" s="730" t="s">
        <v>2583</v>
      </c>
      <c r="H394" s="730" t="s">
        <v>2584</v>
      </c>
      <c r="I394" s="733">
        <v>1924.4949951171875</v>
      </c>
      <c r="J394" s="733">
        <v>2</v>
      </c>
      <c r="K394" s="734">
        <v>3848.989990234375</v>
      </c>
    </row>
    <row r="395" spans="1:11" ht="14.4" customHeight="1" x14ac:dyDescent="0.3">
      <c r="A395" s="728" t="s">
        <v>553</v>
      </c>
      <c r="B395" s="729" t="s">
        <v>554</v>
      </c>
      <c r="C395" s="730" t="s">
        <v>583</v>
      </c>
      <c r="D395" s="731" t="s">
        <v>584</v>
      </c>
      <c r="E395" s="730" t="s">
        <v>2432</v>
      </c>
      <c r="F395" s="731" t="s">
        <v>2433</v>
      </c>
      <c r="G395" s="730" t="s">
        <v>2585</v>
      </c>
      <c r="H395" s="730" t="s">
        <v>2586</v>
      </c>
      <c r="I395" s="733">
        <v>8320.25</v>
      </c>
      <c r="J395" s="733">
        <v>2</v>
      </c>
      <c r="K395" s="734">
        <v>16640.5</v>
      </c>
    </row>
    <row r="396" spans="1:11" ht="14.4" customHeight="1" x14ac:dyDescent="0.3">
      <c r="A396" s="728" t="s">
        <v>553</v>
      </c>
      <c r="B396" s="729" t="s">
        <v>554</v>
      </c>
      <c r="C396" s="730" t="s">
        <v>583</v>
      </c>
      <c r="D396" s="731" t="s">
        <v>584</v>
      </c>
      <c r="E396" s="730" t="s">
        <v>2432</v>
      </c>
      <c r="F396" s="731" t="s">
        <v>2433</v>
      </c>
      <c r="G396" s="730" t="s">
        <v>2587</v>
      </c>
      <c r="H396" s="730" t="s">
        <v>2588</v>
      </c>
      <c r="I396" s="733">
        <v>8320.25</v>
      </c>
      <c r="J396" s="733">
        <v>1</v>
      </c>
      <c r="K396" s="734">
        <v>8320.25</v>
      </c>
    </row>
    <row r="397" spans="1:11" ht="14.4" customHeight="1" x14ac:dyDescent="0.3">
      <c r="A397" s="728" t="s">
        <v>553</v>
      </c>
      <c r="B397" s="729" t="s">
        <v>554</v>
      </c>
      <c r="C397" s="730" t="s">
        <v>583</v>
      </c>
      <c r="D397" s="731" t="s">
        <v>584</v>
      </c>
      <c r="E397" s="730" t="s">
        <v>2432</v>
      </c>
      <c r="F397" s="731" t="s">
        <v>2433</v>
      </c>
      <c r="G397" s="730" t="s">
        <v>2589</v>
      </c>
      <c r="H397" s="730" t="s">
        <v>2590</v>
      </c>
      <c r="I397" s="733">
        <v>8320.25</v>
      </c>
      <c r="J397" s="733">
        <v>7</v>
      </c>
      <c r="K397" s="734">
        <v>58241.75</v>
      </c>
    </row>
    <row r="398" spans="1:11" ht="14.4" customHeight="1" x14ac:dyDescent="0.3">
      <c r="A398" s="728" t="s">
        <v>553</v>
      </c>
      <c r="B398" s="729" t="s">
        <v>554</v>
      </c>
      <c r="C398" s="730" t="s">
        <v>583</v>
      </c>
      <c r="D398" s="731" t="s">
        <v>584</v>
      </c>
      <c r="E398" s="730" t="s">
        <v>2432</v>
      </c>
      <c r="F398" s="731" t="s">
        <v>2433</v>
      </c>
      <c r="G398" s="730" t="s">
        <v>2591</v>
      </c>
      <c r="H398" s="730" t="s">
        <v>2592</v>
      </c>
      <c r="I398" s="733">
        <v>7025.7671595982147</v>
      </c>
      <c r="J398" s="733">
        <v>11</v>
      </c>
      <c r="K398" s="734">
        <v>91866.8701171875</v>
      </c>
    </row>
    <row r="399" spans="1:11" ht="14.4" customHeight="1" x14ac:dyDescent="0.3">
      <c r="A399" s="728" t="s">
        <v>553</v>
      </c>
      <c r="B399" s="729" t="s">
        <v>554</v>
      </c>
      <c r="C399" s="730" t="s">
        <v>583</v>
      </c>
      <c r="D399" s="731" t="s">
        <v>584</v>
      </c>
      <c r="E399" s="730" t="s">
        <v>2432</v>
      </c>
      <c r="F399" s="731" t="s">
        <v>2433</v>
      </c>
      <c r="G399" s="730" t="s">
        <v>2593</v>
      </c>
      <c r="H399" s="730" t="s">
        <v>2594</v>
      </c>
      <c r="I399" s="733">
        <v>6507.9740234375004</v>
      </c>
      <c r="J399" s="733">
        <v>17</v>
      </c>
      <c r="K399" s="734">
        <v>144885.4375</v>
      </c>
    </row>
    <row r="400" spans="1:11" ht="14.4" customHeight="1" x14ac:dyDescent="0.3">
      <c r="A400" s="728" t="s">
        <v>553</v>
      </c>
      <c r="B400" s="729" t="s">
        <v>554</v>
      </c>
      <c r="C400" s="730" t="s">
        <v>583</v>
      </c>
      <c r="D400" s="731" t="s">
        <v>584</v>
      </c>
      <c r="E400" s="730" t="s">
        <v>2432</v>
      </c>
      <c r="F400" s="731" t="s">
        <v>2433</v>
      </c>
      <c r="G400" s="730" t="s">
        <v>2595</v>
      </c>
      <c r="H400" s="730" t="s">
        <v>2596</v>
      </c>
      <c r="I400" s="733">
        <v>8664.3701171875</v>
      </c>
      <c r="J400" s="733">
        <v>2</v>
      </c>
      <c r="K400" s="734">
        <v>17328.740234375</v>
      </c>
    </row>
    <row r="401" spans="1:11" ht="14.4" customHeight="1" x14ac:dyDescent="0.3">
      <c r="A401" s="728" t="s">
        <v>553</v>
      </c>
      <c r="B401" s="729" t="s">
        <v>554</v>
      </c>
      <c r="C401" s="730" t="s">
        <v>583</v>
      </c>
      <c r="D401" s="731" t="s">
        <v>584</v>
      </c>
      <c r="E401" s="730" t="s">
        <v>2432</v>
      </c>
      <c r="F401" s="731" t="s">
        <v>2433</v>
      </c>
      <c r="G401" s="730" t="s">
        <v>2597</v>
      </c>
      <c r="H401" s="730" t="s">
        <v>2598</v>
      </c>
      <c r="I401" s="733">
        <v>1001.1660034179688</v>
      </c>
      <c r="J401" s="733">
        <v>38</v>
      </c>
      <c r="K401" s="734">
        <v>50128.4599609375</v>
      </c>
    </row>
    <row r="402" spans="1:11" ht="14.4" customHeight="1" x14ac:dyDescent="0.3">
      <c r="A402" s="728" t="s">
        <v>553</v>
      </c>
      <c r="B402" s="729" t="s">
        <v>554</v>
      </c>
      <c r="C402" s="730" t="s">
        <v>583</v>
      </c>
      <c r="D402" s="731" t="s">
        <v>584</v>
      </c>
      <c r="E402" s="730" t="s">
        <v>2432</v>
      </c>
      <c r="F402" s="731" t="s">
        <v>2433</v>
      </c>
      <c r="G402" s="730" t="s">
        <v>2599</v>
      </c>
      <c r="H402" s="730" t="s">
        <v>2600</v>
      </c>
      <c r="I402" s="733">
        <v>15200.009765625</v>
      </c>
      <c r="J402" s="733">
        <v>1</v>
      </c>
      <c r="K402" s="734">
        <v>15200.009765625</v>
      </c>
    </row>
    <row r="403" spans="1:11" ht="14.4" customHeight="1" x14ac:dyDescent="0.3">
      <c r="A403" s="728" t="s">
        <v>553</v>
      </c>
      <c r="B403" s="729" t="s">
        <v>554</v>
      </c>
      <c r="C403" s="730" t="s">
        <v>583</v>
      </c>
      <c r="D403" s="731" t="s">
        <v>584</v>
      </c>
      <c r="E403" s="730" t="s">
        <v>2432</v>
      </c>
      <c r="F403" s="731" t="s">
        <v>2433</v>
      </c>
      <c r="G403" s="730" t="s">
        <v>2601</v>
      </c>
      <c r="H403" s="730" t="s">
        <v>2602</v>
      </c>
      <c r="I403" s="733">
        <v>900</v>
      </c>
      <c r="J403" s="733">
        <v>9</v>
      </c>
      <c r="K403" s="734">
        <v>8100.009765625</v>
      </c>
    </row>
    <row r="404" spans="1:11" ht="14.4" customHeight="1" x14ac:dyDescent="0.3">
      <c r="A404" s="728" t="s">
        <v>553</v>
      </c>
      <c r="B404" s="729" t="s">
        <v>554</v>
      </c>
      <c r="C404" s="730" t="s">
        <v>583</v>
      </c>
      <c r="D404" s="731" t="s">
        <v>584</v>
      </c>
      <c r="E404" s="730" t="s">
        <v>2432</v>
      </c>
      <c r="F404" s="731" t="s">
        <v>2433</v>
      </c>
      <c r="G404" s="730" t="s">
        <v>2603</v>
      </c>
      <c r="H404" s="730" t="s">
        <v>2604</v>
      </c>
      <c r="I404" s="733">
        <v>0</v>
      </c>
      <c r="J404" s="733">
        <v>8</v>
      </c>
      <c r="K404" s="734">
        <v>0</v>
      </c>
    </row>
    <row r="405" spans="1:11" ht="14.4" customHeight="1" x14ac:dyDescent="0.3">
      <c r="A405" s="728" t="s">
        <v>553</v>
      </c>
      <c r="B405" s="729" t="s">
        <v>554</v>
      </c>
      <c r="C405" s="730" t="s">
        <v>583</v>
      </c>
      <c r="D405" s="731" t="s">
        <v>584</v>
      </c>
      <c r="E405" s="730" t="s">
        <v>2432</v>
      </c>
      <c r="F405" s="731" t="s">
        <v>2433</v>
      </c>
      <c r="G405" s="730" t="s">
        <v>2605</v>
      </c>
      <c r="H405" s="730" t="s">
        <v>2606</v>
      </c>
      <c r="I405" s="733">
        <v>749.989990234375</v>
      </c>
      <c r="J405" s="733">
        <v>2</v>
      </c>
      <c r="K405" s="734">
        <v>1499.97998046875</v>
      </c>
    </row>
    <row r="406" spans="1:11" ht="14.4" customHeight="1" x14ac:dyDescent="0.3">
      <c r="A406" s="728" t="s">
        <v>553</v>
      </c>
      <c r="B406" s="729" t="s">
        <v>554</v>
      </c>
      <c r="C406" s="730" t="s">
        <v>583</v>
      </c>
      <c r="D406" s="731" t="s">
        <v>584</v>
      </c>
      <c r="E406" s="730" t="s">
        <v>2432</v>
      </c>
      <c r="F406" s="731" t="s">
        <v>2433</v>
      </c>
      <c r="G406" s="730" t="s">
        <v>2607</v>
      </c>
      <c r="H406" s="730" t="s">
        <v>2608</v>
      </c>
      <c r="I406" s="733">
        <v>749.989990234375</v>
      </c>
      <c r="J406" s="733">
        <v>2</v>
      </c>
      <c r="K406" s="734">
        <v>1499.97998046875</v>
      </c>
    </row>
    <row r="407" spans="1:11" ht="14.4" customHeight="1" x14ac:dyDescent="0.3">
      <c r="A407" s="728" t="s">
        <v>553</v>
      </c>
      <c r="B407" s="729" t="s">
        <v>554</v>
      </c>
      <c r="C407" s="730" t="s">
        <v>583</v>
      </c>
      <c r="D407" s="731" t="s">
        <v>584</v>
      </c>
      <c r="E407" s="730" t="s">
        <v>2432</v>
      </c>
      <c r="F407" s="731" t="s">
        <v>2433</v>
      </c>
      <c r="G407" s="730" t="s">
        <v>2609</v>
      </c>
      <c r="H407" s="730" t="s">
        <v>2610</v>
      </c>
      <c r="I407" s="733">
        <v>0</v>
      </c>
      <c r="J407" s="733">
        <v>1</v>
      </c>
      <c r="K407" s="734">
        <v>0</v>
      </c>
    </row>
    <row r="408" spans="1:11" ht="14.4" customHeight="1" x14ac:dyDescent="0.3">
      <c r="A408" s="728" t="s">
        <v>553</v>
      </c>
      <c r="B408" s="729" t="s">
        <v>554</v>
      </c>
      <c r="C408" s="730" t="s">
        <v>583</v>
      </c>
      <c r="D408" s="731" t="s">
        <v>584</v>
      </c>
      <c r="E408" s="730" t="s">
        <v>2432</v>
      </c>
      <c r="F408" s="731" t="s">
        <v>2433</v>
      </c>
      <c r="G408" s="730" t="s">
        <v>2611</v>
      </c>
      <c r="H408" s="730" t="s">
        <v>2612</v>
      </c>
      <c r="I408" s="733">
        <v>0</v>
      </c>
      <c r="J408" s="733">
        <v>2</v>
      </c>
      <c r="K408" s="734">
        <v>0</v>
      </c>
    </row>
    <row r="409" spans="1:11" ht="14.4" customHeight="1" x14ac:dyDescent="0.3">
      <c r="A409" s="728" t="s">
        <v>553</v>
      </c>
      <c r="B409" s="729" t="s">
        <v>554</v>
      </c>
      <c r="C409" s="730" t="s">
        <v>583</v>
      </c>
      <c r="D409" s="731" t="s">
        <v>584</v>
      </c>
      <c r="E409" s="730" t="s">
        <v>2432</v>
      </c>
      <c r="F409" s="731" t="s">
        <v>2433</v>
      </c>
      <c r="G409" s="730" t="s">
        <v>2613</v>
      </c>
      <c r="H409" s="730" t="s">
        <v>2614</v>
      </c>
      <c r="I409" s="733">
        <v>1767.053255200386</v>
      </c>
      <c r="J409" s="733">
        <v>5</v>
      </c>
      <c r="K409" s="734">
        <v>21201.179531225935</v>
      </c>
    </row>
    <row r="410" spans="1:11" ht="14.4" customHeight="1" x14ac:dyDescent="0.3">
      <c r="A410" s="728" t="s">
        <v>553</v>
      </c>
      <c r="B410" s="729" t="s">
        <v>554</v>
      </c>
      <c r="C410" s="730" t="s">
        <v>583</v>
      </c>
      <c r="D410" s="731" t="s">
        <v>584</v>
      </c>
      <c r="E410" s="730" t="s">
        <v>2432</v>
      </c>
      <c r="F410" s="731" t="s">
        <v>2433</v>
      </c>
      <c r="G410" s="730" t="s">
        <v>2615</v>
      </c>
      <c r="H410" s="730" t="s">
        <v>2616</v>
      </c>
      <c r="I410" s="733">
        <v>5300.009765625</v>
      </c>
      <c r="J410" s="733">
        <v>1</v>
      </c>
      <c r="K410" s="734">
        <v>5300.009765625</v>
      </c>
    </row>
    <row r="411" spans="1:11" ht="14.4" customHeight="1" x14ac:dyDescent="0.3">
      <c r="A411" s="728" t="s">
        <v>553</v>
      </c>
      <c r="B411" s="729" t="s">
        <v>554</v>
      </c>
      <c r="C411" s="730" t="s">
        <v>583</v>
      </c>
      <c r="D411" s="731" t="s">
        <v>584</v>
      </c>
      <c r="E411" s="730" t="s">
        <v>2432</v>
      </c>
      <c r="F411" s="731" t="s">
        <v>2433</v>
      </c>
      <c r="G411" s="730" t="s">
        <v>2617</v>
      </c>
      <c r="H411" s="730" t="s">
        <v>2618</v>
      </c>
      <c r="I411" s="733">
        <v>5300.009765625</v>
      </c>
      <c r="J411" s="733">
        <v>2</v>
      </c>
      <c r="K411" s="734">
        <v>10600.009765625</v>
      </c>
    </row>
    <row r="412" spans="1:11" ht="14.4" customHeight="1" x14ac:dyDescent="0.3">
      <c r="A412" s="728" t="s">
        <v>553</v>
      </c>
      <c r="B412" s="729" t="s">
        <v>554</v>
      </c>
      <c r="C412" s="730" t="s">
        <v>583</v>
      </c>
      <c r="D412" s="731" t="s">
        <v>584</v>
      </c>
      <c r="E412" s="730" t="s">
        <v>2432</v>
      </c>
      <c r="F412" s="731" t="s">
        <v>2433</v>
      </c>
      <c r="G412" s="730" t="s">
        <v>2619</v>
      </c>
      <c r="H412" s="730" t="s">
        <v>2620</v>
      </c>
      <c r="I412" s="733">
        <v>0</v>
      </c>
      <c r="J412" s="733">
        <v>2</v>
      </c>
      <c r="K412" s="734">
        <v>0</v>
      </c>
    </row>
    <row r="413" spans="1:11" ht="14.4" customHeight="1" x14ac:dyDescent="0.3">
      <c r="A413" s="728" t="s">
        <v>553</v>
      </c>
      <c r="B413" s="729" t="s">
        <v>554</v>
      </c>
      <c r="C413" s="730" t="s">
        <v>583</v>
      </c>
      <c r="D413" s="731" t="s">
        <v>584</v>
      </c>
      <c r="E413" s="730" t="s">
        <v>2432</v>
      </c>
      <c r="F413" s="731" t="s">
        <v>2433</v>
      </c>
      <c r="G413" s="730" t="s">
        <v>2621</v>
      </c>
      <c r="H413" s="730" t="s">
        <v>2622</v>
      </c>
      <c r="I413" s="733">
        <v>0</v>
      </c>
      <c r="J413" s="733">
        <v>1</v>
      </c>
      <c r="K413" s="734">
        <v>0</v>
      </c>
    </row>
    <row r="414" spans="1:11" ht="14.4" customHeight="1" x14ac:dyDescent="0.3">
      <c r="A414" s="728" t="s">
        <v>553</v>
      </c>
      <c r="B414" s="729" t="s">
        <v>554</v>
      </c>
      <c r="C414" s="730" t="s">
        <v>583</v>
      </c>
      <c r="D414" s="731" t="s">
        <v>584</v>
      </c>
      <c r="E414" s="730" t="s">
        <v>2432</v>
      </c>
      <c r="F414" s="731" t="s">
        <v>2433</v>
      </c>
      <c r="G414" s="730" t="s">
        <v>2623</v>
      </c>
      <c r="H414" s="730" t="s">
        <v>2624</v>
      </c>
      <c r="I414" s="733">
        <v>0</v>
      </c>
      <c r="J414" s="733">
        <v>1</v>
      </c>
      <c r="K414" s="734">
        <v>0</v>
      </c>
    </row>
    <row r="415" spans="1:11" ht="14.4" customHeight="1" x14ac:dyDescent="0.3">
      <c r="A415" s="728" t="s">
        <v>553</v>
      </c>
      <c r="B415" s="729" t="s">
        <v>554</v>
      </c>
      <c r="C415" s="730" t="s">
        <v>583</v>
      </c>
      <c r="D415" s="731" t="s">
        <v>584</v>
      </c>
      <c r="E415" s="730" t="s">
        <v>2432</v>
      </c>
      <c r="F415" s="731" t="s">
        <v>2433</v>
      </c>
      <c r="G415" s="730" t="s">
        <v>2625</v>
      </c>
      <c r="H415" s="730" t="s">
        <v>2626</v>
      </c>
      <c r="I415" s="733">
        <v>6500</v>
      </c>
      <c r="J415" s="733">
        <v>2</v>
      </c>
      <c r="K415" s="734">
        <v>12999.990234375</v>
      </c>
    </row>
    <row r="416" spans="1:11" ht="14.4" customHeight="1" x14ac:dyDescent="0.3">
      <c r="A416" s="728" t="s">
        <v>553</v>
      </c>
      <c r="B416" s="729" t="s">
        <v>554</v>
      </c>
      <c r="C416" s="730" t="s">
        <v>583</v>
      </c>
      <c r="D416" s="731" t="s">
        <v>584</v>
      </c>
      <c r="E416" s="730" t="s">
        <v>2432</v>
      </c>
      <c r="F416" s="731" t="s">
        <v>2433</v>
      </c>
      <c r="G416" s="730" t="s">
        <v>2627</v>
      </c>
      <c r="H416" s="730" t="s">
        <v>2628</v>
      </c>
      <c r="I416" s="733">
        <v>0</v>
      </c>
      <c r="J416" s="733">
        <v>2</v>
      </c>
      <c r="K416" s="734">
        <v>0</v>
      </c>
    </row>
    <row r="417" spans="1:11" ht="14.4" customHeight="1" x14ac:dyDescent="0.3">
      <c r="A417" s="728" t="s">
        <v>553</v>
      </c>
      <c r="B417" s="729" t="s">
        <v>554</v>
      </c>
      <c r="C417" s="730" t="s">
        <v>583</v>
      </c>
      <c r="D417" s="731" t="s">
        <v>584</v>
      </c>
      <c r="E417" s="730" t="s">
        <v>2432</v>
      </c>
      <c r="F417" s="731" t="s">
        <v>2433</v>
      </c>
      <c r="G417" s="730" t="s">
        <v>2629</v>
      </c>
      <c r="H417" s="730" t="s">
        <v>2630</v>
      </c>
      <c r="I417" s="733">
        <v>15747</v>
      </c>
      <c r="J417" s="733">
        <v>3</v>
      </c>
      <c r="K417" s="734">
        <v>47241</v>
      </c>
    </row>
    <row r="418" spans="1:11" ht="14.4" customHeight="1" x14ac:dyDescent="0.3">
      <c r="A418" s="728" t="s">
        <v>553</v>
      </c>
      <c r="B418" s="729" t="s">
        <v>554</v>
      </c>
      <c r="C418" s="730" t="s">
        <v>583</v>
      </c>
      <c r="D418" s="731" t="s">
        <v>584</v>
      </c>
      <c r="E418" s="730" t="s">
        <v>2432</v>
      </c>
      <c r="F418" s="731" t="s">
        <v>2433</v>
      </c>
      <c r="G418" s="730" t="s">
        <v>2631</v>
      </c>
      <c r="H418" s="730" t="s">
        <v>2632</v>
      </c>
      <c r="I418" s="733">
        <v>29157.06640625</v>
      </c>
      <c r="J418" s="733">
        <v>2</v>
      </c>
      <c r="K418" s="734">
        <v>91769.9990234375</v>
      </c>
    </row>
    <row r="419" spans="1:11" ht="14.4" customHeight="1" x14ac:dyDescent="0.3">
      <c r="A419" s="728" t="s">
        <v>553</v>
      </c>
      <c r="B419" s="729" t="s">
        <v>554</v>
      </c>
      <c r="C419" s="730" t="s">
        <v>583</v>
      </c>
      <c r="D419" s="731" t="s">
        <v>584</v>
      </c>
      <c r="E419" s="730" t="s">
        <v>2432</v>
      </c>
      <c r="F419" s="731" t="s">
        <v>2433</v>
      </c>
      <c r="G419" s="730" t="s">
        <v>2633</v>
      </c>
      <c r="H419" s="730" t="s">
        <v>2634</v>
      </c>
      <c r="I419" s="733">
        <v>2645</v>
      </c>
      <c r="J419" s="733">
        <v>2</v>
      </c>
      <c r="K419" s="734">
        <v>5290</v>
      </c>
    </row>
    <row r="420" spans="1:11" ht="14.4" customHeight="1" x14ac:dyDescent="0.3">
      <c r="A420" s="728" t="s">
        <v>553</v>
      </c>
      <c r="B420" s="729" t="s">
        <v>554</v>
      </c>
      <c r="C420" s="730" t="s">
        <v>583</v>
      </c>
      <c r="D420" s="731" t="s">
        <v>584</v>
      </c>
      <c r="E420" s="730" t="s">
        <v>2432</v>
      </c>
      <c r="F420" s="731" t="s">
        <v>2433</v>
      </c>
      <c r="G420" s="730" t="s">
        <v>2635</v>
      </c>
      <c r="H420" s="730" t="s">
        <v>2636</v>
      </c>
      <c r="I420" s="733">
        <v>2397.199951171875</v>
      </c>
      <c r="J420" s="733">
        <v>2</v>
      </c>
      <c r="K420" s="734">
        <v>5290</v>
      </c>
    </row>
    <row r="421" spans="1:11" ht="14.4" customHeight="1" x14ac:dyDescent="0.3">
      <c r="A421" s="728" t="s">
        <v>553</v>
      </c>
      <c r="B421" s="729" t="s">
        <v>554</v>
      </c>
      <c r="C421" s="730" t="s">
        <v>583</v>
      </c>
      <c r="D421" s="731" t="s">
        <v>584</v>
      </c>
      <c r="E421" s="730" t="s">
        <v>2432</v>
      </c>
      <c r="F421" s="731" t="s">
        <v>2433</v>
      </c>
      <c r="G421" s="730" t="s">
        <v>2637</v>
      </c>
      <c r="H421" s="730" t="s">
        <v>2638</v>
      </c>
      <c r="I421" s="733">
        <v>51175</v>
      </c>
      <c r="J421" s="733">
        <v>1</v>
      </c>
      <c r="K421" s="734">
        <v>51175</v>
      </c>
    </row>
    <row r="422" spans="1:11" ht="14.4" customHeight="1" x14ac:dyDescent="0.3">
      <c r="A422" s="728" t="s">
        <v>553</v>
      </c>
      <c r="B422" s="729" t="s">
        <v>554</v>
      </c>
      <c r="C422" s="730" t="s">
        <v>583</v>
      </c>
      <c r="D422" s="731" t="s">
        <v>584</v>
      </c>
      <c r="E422" s="730" t="s">
        <v>2432</v>
      </c>
      <c r="F422" s="731" t="s">
        <v>2433</v>
      </c>
      <c r="G422" s="730" t="s">
        <v>2639</v>
      </c>
      <c r="H422" s="730" t="s">
        <v>2640</v>
      </c>
      <c r="I422" s="733">
        <v>51175</v>
      </c>
      <c r="J422" s="733">
        <v>1</v>
      </c>
      <c r="K422" s="734">
        <v>51175</v>
      </c>
    </row>
    <row r="423" spans="1:11" ht="14.4" customHeight="1" x14ac:dyDescent="0.3">
      <c r="A423" s="728" t="s">
        <v>553</v>
      </c>
      <c r="B423" s="729" t="s">
        <v>554</v>
      </c>
      <c r="C423" s="730" t="s">
        <v>583</v>
      </c>
      <c r="D423" s="731" t="s">
        <v>584</v>
      </c>
      <c r="E423" s="730" t="s">
        <v>2432</v>
      </c>
      <c r="F423" s="731" t="s">
        <v>2433</v>
      </c>
      <c r="G423" s="730" t="s">
        <v>2641</v>
      </c>
      <c r="H423" s="730" t="s">
        <v>2642</v>
      </c>
      <c r="I423" s="733">
        <v>378.76999511718748</v>
      </c>
      <c r="J423" s="733">
        <v>8</v>
      </c>
      <c r="K423" s="734">
        <v>3787.6499121095985</v>
      </c>
    </row>
    <row r="424" spans="1:11" ht="14.4" customHeight="1" x14ac:dyDescent="0.3">
      <c r="A424" s="728" t="s">
        <v>553</v>
      </c>
      <c r="B424" s="729" t="s">
        <v>554</v>
      </c>
      <c r="C424" s="730" t="s">
        <v>583</v>
      </c>
      <c r="D424" s="731" t="s">
        <v>584</v>
      </c>
      <c r="E424" s="730" t="s">
        <v>2432</v>
      </c>
      <c r="F424" s="731" t="s">
        <v>2433</v>
      </c>
      <c r="G424" s="730" t="s">
        <v>2643</v>
      </c>
      <c r="H424" s="730" t="s">
        <v>2644</v>
      </c>
      <c r="I424" s="733">
        <v>8320.25</v>
      </c>
      <c r="J424" s="733">
        <v>3</v>
      </c>
      <c r="K424" s="734">
        <v>24960.75</v>
      </c>
    </row>
    <row r="425" spans="1:11" ht="14.4" customHeight="1" x14ac:dyDescent="0.3">
      <c r="A425" s="728" t="s">
        <v>553</v>
      </c>
      <c r="B425" s="729" t="s">
        <v>554</v>
      </c>
      <c r="C425" s="730" t="s">
        <v>583</v>
      </c>
      <c r="D425" s="731" t="s">
        <v>584</v>
      </c>
      <c r="E425" s="730" t="s">
        <v>2432</v>
      </c>
      <c r="F425" s="731" t="s">
        <v>2433</v>
      </c>
      <c r="G425" s="730" t="s">
        <v>2645</v>
      </c>
      <c r="H425" s="730" t="s">
        <v>2646</v>
      </c>
      <c r="I425" s="733">
        <v>8320.25</v>
      </c>
      <c r="J425" s="733">
        <v>2</v>
      </c>
      <c r="K425" s="734">
        <v>16640.5</v>
      </c>
    </row>
    <row r="426" spans="1:11" ht="14.4" customHeight="1" x14ac:dyDescent="0.3">
      <c r="A426" s="728" t="s">
        <v>553</v>
      </c>
      <c r="B426" s="729" t="s">
        <v>554</v>
      </c>
      <c r="C426" s="730" t="s">
        <v>583</v>
      </c>
      <c r="D426" s="731" t="s">
        <v>584</v>
      </c>
      <c r="E426" s="730" t="s">
        <v>2432</v>
      </c>
      <c r="F426" s="731" t="s">
        <v>2433</v>
      </c>
      <c r="G426" s="730" t="s">
        <v>2647</v>
      </c>
      <c r="H426" s="730" t="s">
        <v>2648</v>
      </c>
      <c r="I426" s="733">
        <v>7796.580078125</v>
      </c>
      <c r="J426" s="733">
        <v>2</v>
      </c>
      <c r="K426" s="734">
        <v>15593.150390625</v>
      </c>
    </row>
    <row r="427" spans="1:11" ht="14.4" customHeight="1" x14ac:dyDescent="0.3">
      <c r="A427" s="728" t="s">
        <v>553</v>
      </c>
      <c r="B427" s="729" t="s">
        <v>554</v>
      </c>
      <c r="C427" s="730" t="s">
        <v>583</v>
      </c>
      <c r="D427" s="731" t="s">
        <v>584</v>
      </c>
      <c r="E427" s="730" t="s">
        <v>2432</v>
      </c>
      <c r="F427" s="731" t="s">
        <v>2433</v>
      </c>
      <c r="G427" s="730" t="s">
        <v>2649</v>
      </c>
      <c r="H427" s="730" t="s">
        <v>2650</v>
      </c>
      <c r="I427" s="733">
        <v>9389.91015625</v>
      </c>
      <c r="J427" s="733">
        <v>4</v>
      </c>
      <c r="K427" s="734">
        <v>37559.640625</v>
      </c>
    </row>
    <row r="428" spans="1:11" ht="14.4" customHeight="1" x14ac:dyDescent="0.3">
      <c r="A428" s="728" t="s">
        <v>553</v>
      </c>
      <c r="B428" s="729" t="s">
        <v>554</v>
      </c>
      <c r="C428" s="730" t="s">
        <v>583</v>
      </c>
      <c r="D428" s="731" t="s">
        <v>584</v>
      </c>
      <c r="E428" s="730" t="s">
        <v>2432</v>
      </c>
      <c r="F428" s="731" t="s">
        <v>2433</v>
      </c>
      <c r="G428" s="730" t="s">
        <v>2651</v>
      </c>
      <c r="H428" s="730" t="s">
        <v>2652</v>
      </c>
      <c r="I428" s="733">
        <v>9389.91015625</v>
      </c>
      <c r="J428" s="733">
        <v>4</v>
      </c>
      <c r="K428" s="734">
        <v>37559.640625</v>
      </c>
    </row>
    <row r="429" spans="1:11" ht="14.4" customHeight="1" x14ac:dyDescent="0.3">
      <c r="A429" s="728" t="s">
        <v>553</v>
      </c>
      <c r="B429" s="729" t="s">
        <v>554</v>
      </c>
      <c r="C429" s="730" t="s">
        <v>583</v>
      </c>
      <c r="D429" s="731" t="s">
        <v>584</v>
      </c>
      <c r="E429" s="730" t="s">
        <v>2432</v>
      </c>
      <c r="F429" s="731" t="s">
        <v>2433</v>
      </c>
      <c r="G429" s="730" t="s">
        <v>2653</v>
      </c>
      <c r="H429" s="730" t="s">
        <v>2654</v>
      </c>
      <c r="I429" s="733">
        <v>6936.9501953125</v>
      </c>
      <c r="J429" s="733">
        <v>2</v>
      </c>
      <c r="K429" s="734">
        <v>13873.900390625</v>
      </c>
    </row>
    <row r="430" spans="1:11" ht="14.4" customHeight="1" x14ac:dyDescent="0.3">
      <c r="A430" s="728" t="s">
        <v>553</v>
      </c>
      <c r="B430" s="729" t="s">
        <v>554</v>
      </c>
      <c r="C430" s="730" t="s">
        <v>583</v>
      </c>
      <c r="D430" s="731" t="s">
        <v>584</v>
      </c>
      <c r="E430" s="730" t="s">
        <v>2432</v>
      </c>
      <c r="F430" s="731" t="s">
        <v>2433</v>
      </c>
      <c r="G430" s="730" t="s">
        <v>2655</v>
      </c>
      <c r="H430" s="730" t="s">
        <v>2656</v>
      </c>
      <c r="I430" s="733">
        <v>3928.340087890625</v>
      </c>
      <c r="J430" s="733">
        <v>2</v>
      </c>
      <c r="K430" s="734">
        <v>7856.68017578125</v>
      </c>
    </row>
    <row r="431" spans="1:11" ht="14.4" customHeight="1" x14ac:dyDescent="0.3">
      <c r="A431" s="728" t="s">
        <v>553</v>
      </c>
      <c r="B431" s="729" t="s">
        <v>554</v>
      </c>
      <c r="C431" s="730" t="s">
        <v>583</v>
      </c>
      <c r="D431" s="731" t="s">
        <v>584</v>
      </c>
      <c r="E431" s="730" t="s">
        <v>2432</v>
      </c>
      <c r="F431" s="731" t="s">
        <v>2433</v>
      </c>
      <c r="G431" s="730" t="s">
        <v>2657</v>
      </c>
      <c r="H431" s="730" t="s">
        <v>2658</v>
      </c>
      <c r="I431" s="733">
        <v>3928.340087890625</v>
      </c>
      <c r="J431" s="733">
        <v>1</v>
      </c>
      <c r="K431" s="734">
        <v>3928.340087890625</v>
      </c>
    </row>
    <row r="432" spans="1:11" ht="14.4" customHeight="1" x14ac:dyDescent="0.3">
      <c r="A432" s="728" t="s">
        <v>553</v>
      </c>
      <c r="B432" s="729" t="s">
        <v>554</v>
      </c>
      <c r="C432" s="730" t="s">
        <v>583</v>
      </c>
      <c r="D432" s="731" t="s">
        <v>584</v>
      </c>
      <c r="E432" s="730" t="s">
        <v>2432</v>
      </c>
      <c r="F432" s="731" t="s">
        <v>2433</v>
      </c>
      <c r="G432" s="730" t="s">
        <v>2659</v>
      </c>
      <c r="H432" s="730" t="s">
        <v>2660</v>
      </c>
      <c r="I432" s="733">
        <v>3928.3450927734375</v>
      </c>
      <c r="J432" s="733">
        <v>2</v>
      </c>
      <c r="K432" s="734">
        <v>7856.690185546875</v>
      </c>
    </row>
    <row r="433" spans="1:11" ht="14.4" customHeight="1" x14ac:dyDescent="0.3">
      <c r="A433" s="728" t="s">
        <v>553</v>
      </c>
      <c r="B433" s="729" t="s">
        <v>554</v>
      </c>
      <c r="C433" s="730" t="s">
        <v>583</v>
      </c>
      <c r="D433" s="731" t="s">
        <v>584</v>
      </c>
      <c r="E433" s="730" t="s">
        <v>2432</v>
      </c>
      <c r="F433" s="731" t="s">
        <v>2433</v>
      </c>
      <c r="G433" s="730" t="s">
        <v>2661</v>
      </c>
      <c r="H433" s="730" t="s">
        <v>2662</v>
      </c>
      <c r="I433" s="733">
        <v>4385.3798828125</v>
      </c>
      <c r="J433" s="733">
        <v>5</v>
      </c>
      <c r="K433" s="734">
        <v>21926.8896484375</v>
      </c>
    </row>
    <row r="434" spans="1:11" ht="14.4" customHeight="1" x14ac:dyDescent="0.3">
      <c r="A434" s="728" t="s">
        <v>553</v>
      </c>
      <c r="B434" s="729" t="s">
        <v>554</v>
      </c>
      <c r="C434" s="730" t="s">
        <v>583</v>
      </c>
      <c r="D434" s="731" t="s">
        <v>584</v>
      </c>
      <c r="E434" s="730" t="s">
        <v>2432</v>
      </c>
      <c r="F434" s="731" t="s">
        <v>2433</v>
      </c>
      <c r="G434" s="730" t="s">
        <v>2663</v>
      </c>
      <c r="H434" s="730" t="s">
        <v>2664</v>
      </c>
      <c r="I434" s="733">
        <v>5255.93017578125</v>
      </c>
      <c r="J434" s="733">
        <v>1</v>
      </c>
      <c r="K434" s="734">
        <v>5255.93017578125</v>
      </c>
    </row>
    <row r="435" spans="1:11" ht="14.4" customHeight="1" x14ac:dyDescent="0.3">
      <c r="A435" s="728" t="s">
        <v>553</v>
      </c>
      <c r="B435" s="729" t="s">
        <v>554</v>
      </c>
      <c r="C435" s="730" t="s">
        <v>583</v>
      </c>
      <c r="D435" s="731" t="s">
        <v>584</v>
      </c>
      <c r="E435" s="730" t="s">
        <v>2432</v>
      </c>
      <c r="F435" s="731" t="s">
        <v>2433</v>
      </c>
      <c r="G435" s="730" t="s">
        <v>2665</v>
      </c>
      <c r="H435" s="730" t="s">
        <v>2666</v>
      </c>
      <c r="I435" s="733">
        <v>4385.3798828125</v>
      </c>
      <c r="J435" s="733">
        <v>1</v>
      </c>
      <c r="K435" s="734">
        <v>4385.3798828125</v>
      </c>
    </row>
    <row r="436" spans="1:11" ht="14.4" customHeight="1" x14ac:dyDescent="0.3">
      <c r="A436" s="728" t="s">
        <v>553</v>
      </c>
      <c r="B436" s="729" t="s">
        <v>554</v>
      </c>
      <c r="C436" s="730" t="s">
        <v>583</v>
      </c>
      <c r="D436" s="731" t="s">
        <v>584</v>
      </c>
      <c r="E436" s="730" t="s">
        <v>2432</v>
      </c>
      <c r="F436" s="731" t="s">
        <v>2433</v>
      </c>
      <c r="G436" s="730" t="s">
        <v>2667</v>
      </c>
      <c r="H436" s="730" t="s">
        <v>2668</v>
      </c>
      <c r="I436" s="733">
        <v>3928.340087890625</v>
      </c>
      <c r="J436" s="733">
        <v>2</v>
      </c>
      <c r="K436" s="734">
        <v>7856.68017578125</v>
      </c>
    </row>
    <row r="437" spans="1:11" ht="14.4" customHeight="1" x14ac:dyDescent="0.3">
      <c r="A437" s="728" t="s">
        <v>553</v>
      </c>
      <c r="B437" s="729" t="s">
        <v>554</v>
      </c>
      <c r="C437" s="730" t="s">
        <v>583</v>
      </c>
      <c r="D437" s="731" t="s">
        <v>584</v>
      </c>
      <c r="E437" s="730" t="s">
        <v>2432</v>
      </c>
      <c r="F437" s="731" t="s">
        <v>2433</v>
      </c>
      <c r="G437" s="730" t="s">
        <v>2669</v>
      </c>
      <c r="H437" s="730" t="s">
        <v>2670</v>
      </c>
      <c r="I437" s="733">
        <v>4385.3798828125</v>
      </c>
      <c r="J437" s="733">
        <v>2</v>
      </c>
      <c r="K437" s="734">
        <v>8770.75</v>
      </c>
    </row>
    <row r="438" spans="1:11" ht="14.4" customHeight="1" x14ac:dyDescent="0.3">
      <c r="A438" s="728" t="s">
        <v>553</v>
      </c>
      <c r="B438" s="729" t="s">
        <v>554</v>
      </c>
      <c r="C438" s="730" t="s">
        <v>583</v>
      </c>
      <c r="D438" s="731" t="s">
        <v>584</v>
      </c>
      <c r="E438" s="730" t="s">
        <v>2432</v>
      </c>
      <c r="F438" s="731" t="s">
        <v>2433</v>
      </c>
      <c r="G438" s="730" t="s">
        <v>2671</v>
      </c>
      <c r="H438" s="730" t="s">
        <v>2672</v>
      </c>
      <c r="I438" s="733">
        <v>1595.530029296875</v>
      </c>
      <c r="J438" s="733">
        <v>12</v>
      </c>
      <c r="K438" s="734">
        <v>19146.3896484375</v>
      </c>
    </row>
    <row r="439" spans="1:11" ht="14.4" customHeight="1" x14ac:dyDescent="0.3">
      <c r="A439" s="728" t="s">
        <v>553</v>
      </c>
      <c r="B439" s="729" t="s">
        <v>554</v>
      </c>
      <c r="C439" s="730" t="s">
        <v>583</v>
      </c>
      <c r="D439" s="731" t="s">
        <v>584</v>
      </c>
      <c r="E439" s="730" t="s">
        <v>2432</v>
      </c>
      <c r="F439" s="731" t="s">
        <v>2433</v>
      </c>
      <c r="G439" s="730" t="s">
        <v>2673</v>
      </c>
      <c r="H439" s="730" t="s">
        <v>2674</v>
      </c>
      <c r="I439" s="733">
        <v>3122.56005859375</v>
      </c>
      <c r="J439" s="733">
        <v>1</v>
      </c>
      <c r="K439" s="734">
        <v>3122.56005859375</v>
      </c>
    </row>
    <row r="440" spans="1:11" ht="14.4" customHeight="1" x14ac:dyDescent="0.3">
      <c r="A440" s="728" t="s">
        <v>553</v>
      </c>
      <c r="B440" s="729" t="s">
        <v>554</v>
      </c>
      <c r="C440" s="730" t="s">
        <v>583</v>
      </c>
      <c r="D440" s="731" t="s">
        <v>584</v>
      </c>
      <c r="E440" s="730" t="s">
        <v>2432</v>
      </c>
      <c r="F440" s="731" t="s">
        <v>2433</v>
      </c>
      <c r="G440" s="730" t="s">
        <v>2675</v>
      </c>
      <c r="H440" s="730" t="s">
        <v>2676</v>
      </c>
      <c r="I440" s="733">
        <v>5835.77001953125</v>
      </c>
      <c r="J440" s="733">
        <v>2</v>
      </c>
      <c r="K440" s="734">
        <v>11671.5400390625</v>
      </c>
    </row>
    <row r="441" spans="1:11" ht="14.4" customHeight="1" x14ac:dyDescent="0.3">
      <c r="A441" s="728" t="s">
        <v>553</v>
      </c>
      <c r="B441" s="729" t="s">
        <v>554</v>
      </c>
      <c r="C441" s="730" t="s">
        <v>583</v>
      </c>
      <c r="D441" s="731" t="s">
        <v>584</v>
      </c>
      <c r="E441" s="730" t="s">
        <v>2432</v>
      </c>
      <c r="F441" s="731" t="s">
        <v>2433</v>
      </c>
      <c r="G441" s="730" t="s">
        <v>2677</v>
      </c>
      <c r="H441" s="730" t="s">
        <v>2678</v>
      </c>
      <c r="I441" s="733">
        <v>5835.77001953125</v>
      </c>
      <c r="J441" s="733">
        <v>1</v>
      </c>
      <c r="K441" s="734">
        <v>5835.77001953125</v>
      </c>
    </row>
    <row r="442" spans="1:11" ht="14.4" customHeight="1" x14ac:dyDescent="0.3">
      <c r="A442" s="728" t="s">
        <v>553</v>
      </c>
      <c r="B442" s="729" t="s">
        <v>554</v>
      </c>
      <c r="C442" s="730" t="s">
        <v>583</v>
      </c>
      <c r="D442" s="731" t="s">
        <v>584</v>
      </c>
      <c r="E442" s="730" t="s">
        <v>2432</v>
      </c>
      <c r="F442" s="731" t="s">
        <v>2433</v>
      </c>
      <c r="G442" s="730" t="s">
        <v>2679</v>
      </c>
      <c r="H442" s="730" t="s">
        <v>2680</v>
      </c>
      <c r="I442" s="733">
        <v>8630.83984375</v>
      </c>
      <c r="J442" s="733">
        <v>1</v>
      </c>
      <c r="K442" s="734">
        <v>8630.83984375</v>
      </c>
    </row>
    <row r="443" spans="1:11" ht="14.4" customHeight="1" x14ac:dyDescent="0.3">
      <c r="A443" s="728" t="s">
        <v>553</v>
      </c>
      <c r="B443" s="729" t="s">
        <v>554</v>
      </c>
      <c r="C443" s="730" t="s">
        <v>583</v>
      </c>
      <c r="D443" s="731" t="s">
        <v>584</v>
      </c>
      <c r="E443" s="730" t="s">
        <v>2432</v>
      </c>
      <c r="F443" s="731" t="s">
        <v>2433</v>
      </c>
      <c r="G443" s="730" t="s">
        <v>2681</v>
      </c>
      <c r="H443" s="730" t="s">
        <v>2682</v>
      </c>
      <c r="I443" s="733">
        <v>1971.31005859375</v>
      </c>
      <c r="J443" s="733">
        <v>12</v>
      </c>
      <c r="K443" s="734">
        <v>25542.810760498047</v>
      </c>
    </row>
    <row r="444" spans="1:11" ht="14.4" customHeight="1" x14ac:dyDescent="0.3">
      <c r="A444" s="728" t="s">
        <v>553</v>
      </c>
      <c r="B444" s="729" t="s">
        <v>554</v>
      </c>
      <c r="C444" s="730" t="s">
        <v>583</v>
      </c>
      <c r="D444" s="731" t="s">
        <v>584</v>
      </c>
      <c r="E444" s="730" t="s">
        <v>2432</v>
      </c>
      <c r="F444" s="731" t="s">
        <v>2433</v>
      </c>
      <c r="G444" s="730" t="s">
        <v>2683</v>
      </c>
      <c r="H444" s="730" t="s">
        <v>2684</v>
      </c>
      <c r="I444" s="733">
        <v>62658</v>
      </c>
      <c r="J444" s="733">
        <v>1</v>
      </c>
      <c r="K444" s="734">
        <v>62658</v>
      </c>
    </row>
    <row r="445" spans="1:11" ht="14.4" customHeight="1" x14ac:dyDescent="0.3">
      <c r="A445" s="728" t="s">
        <v>553</v>
      </c>
      <c r="B445" s="729" t="s">
        <v>554</v>
      </c>
      <c r="C445" s="730" t="s">
        <v>583</v>
      </c>
      <c r="D445" s="731" t="s">
        <v>584</v>
      </c>
      <c r="E445" s="730" t="s">
        <v>2432</v>
      </c>
      <c r="F445" s="731" t="s">
        <v>2433</v>
      </c>
      <c r="G445" s="730" t="s">
        <v>2685</v>
      </c>
      <c r="H445" s="730" t="s">
        <v>2686</v>
      </c>
      <c r="I445" s="733">
        <v>3999.090087890625</v>
      </c>
      <c r="J445" s="733">
        <v>1</v>
      </c>
      <c r="K445" s="734">
        <v>3999.090087890625</v>
      </c>
    </row>
    <row r="446" spans="1:11" ht="14.4" customHeight="1" x14ac:dyDescent="0.3">
      <c r="A446" s="728" t="s">
        <v>553</v>
      </c>
      <c r="B446" s="729" t="s">
        <v>554</v>
      </c>
      <c r="C446" s="730" t="s">
        <v>583</v>
      </c>
      <c r="D446" s="731" t="s">
        <v>584</v>
      </c>
      <c r="E446" s="730" t="s">
        <v>2432</v>
      </c>
      <c r="F446" s="731" t="s">
        <v>2433</v>
      </c>
      <c r="G446" s="730" t="s">
        <v>2687</v>
      </c>
      <c r="H446" s="730" t="s">
        <v>2688</v>
      </c>
      <c r="I446" s="733">
        <v>3999.090087890625</v>
      </c>
      <c r="J446" s="733">
        <v>4</v>
      </c>
      <c r="K446" s="734">
        <v>15996.359619140625</v>
      </c>
    </row>
    <row r="447" spans="1:11" ht="14.4" customHeight="1" x14ac:dyDescent="0.3">
      <c r="A447" s="728" t="s">
        <v>553</v>
      </c>
      <c r="B447" s="729" t="s">
        <v>554</v>
      </c>
      <c r="C447" s="730" t="s">
        <v>583</v>
      </c>
      <c r="D447" s="731" t="s">
        <v>584</v>
      </c>
      <c r="E447" s="730" t="s">
        <v>2432</v>
      </c>
      <c r="F447" s="731" t="s">
        <v>2433</v>
      </c>
      <c r="G447" s="730" t="s">
        <v>2689</v>
      </c>
      <c r="H447" s="730" t="s">
        <v>2690</v>
      </c>
      <c r="I447" s="733">
        <v>3999.090087890625</v>
      </c>
      <c r="J447" s="733">
        <v>6</v>
      </c>
      <c r="K447" s="734">
        <v>23994.54052734375</v>
      </c>
    </row>
    <row r="448" spans="1:11" ht="14.4" customHeight="1" x14ac:dyDescent="0.3">
      <c r="A448" s="728" t="s">
        <v>553</v>
      </c>
      <c r="B448" s="729" t="s">
        <v>554</v>
      </c>
      <c r="C448" s="730" t="s">
        <v>583</v>
      </c>
      <c r="D448" s="731" t="s">
        <v>584</v>
      </c>
      <c r="E448" s="730" t="s">
        <v>2432</v>
      </c>
      <c r="F448" s="731" t="s">
        <v>2433</v>
      </c>
      <c r="G448" s="730" t="s">
        <v>2691</v>
      </c>
      <c r="H448" s="730" t="s">
        <v>2692</v>
      </c>
      <c r="I448" s="733">
        <v>3999.090087890625</v>
      </c>
      <c r="J448" s="733">
        <v>8</v>
      </c>
      <c r="K448" s="734">
        <v>31992.71923828125</v>
      </c>
    </row>
    <row r="449" spans="1:11" ht="14.4" customHeight="1" x14ac:dyDescent="0.3">
      <c r="A449" s="728" t="s">
        <v>553</v>
      </c>
      <c r="B449" s="729" t="s">
        <v>554</v>
      </c>
      <c r="C449" s="730" t="s">
        <v>583</v>
      </c>
      <c r="D449" s="731" t="s">
        <v>584</v>
      </c>
      <c r="E449" s="730" t="s">
        <v>2432</v>
      </c>
      <c r="F449" s="731" t="s">
        <v>2433</v>
      </c>
      <c r="G449" s="730" t="s">
        <v>2693</v>
      </c>
      <c r="H449" s="730" t="s">
        <v>2694</v>
      </c>
      <c r="I449" s="733">
        <v>3999.090087890625</v>
      </c>
      <c r="J449" s="733">
        <v>1</v>
      </c>
      <c r="K449" s="734">
        <v>3999.090087890625</v>
      </c>
    </row>
    <row r="450" spans="1:11" ht="14.4" customHeight="1" x14ac:dyDescent="0.3">
      <c r="A450" s="728" t="s">
        <v>553</v>
      </c>
      <c r="B450" s="729" t="s">
        <v>554</v>
      </c>
      <c r="C450" s="730" t="s">
        <v>583</v>
      </c>
      <c r="D450" s="731" t="s">
        <v>584</v>
      </c>
      <c r="E450" s="730" t="s">
        <v>2432</v>
      </c>
      <c r="F450" s="731" t="s">
        <v>2433</v>
      </c>
      <c r="G450" s="730" t="s">
        <v>2695</v>
      </c>
      <c r="H450" s="730" t="s">
        <v>2696</v>
      </c>
      <c r="I450" s="733">
        <v>3999.090087890625</v>
      </c>
      <c r="J450" s="733">
        <v>1</v>
      </c>
      <c r="K450" s="734">
        <v>3999.090087890625</v>
      </c>
    </row>
    <row r="451" spans="1:11" ht="14.4" customHeight="1" x14ac:dyDescent="0.3">
      <c r="A451" s="728" t="s">
        <v>553</v>
      </c>
      <c r="B451" s="729" t="s">
        <v>554</v>
      </c>
      <c r="C451" s="730" t="s">
        <v>583</v>
      </c>
      <c r="D451" s="731" t="s">
        <v>584</v>
      </c>
      <c r="E451" s="730" t="s">
        <v>2432</v>
      </c>
      <c r="F451" s="731" t="s">
        <v>2433</v>
      </c>
      <c r="G451" s="730" t="s">
        <v>2697</v>
      </c>
      <c r="H451" s="730" t="s">
        <v>2698</v>
      </c>
      <c r="I451" s="733">
        <v>694.09002685546875</v>
      </c>
      <c r="J451" s="733">
        <v>26</v>
      </c>
      <c r="K451" s="734">
        <v>18046.39990234375</v>
      </c>
    </row>
    <row r="452" spans="1:11" ht="14.4" customHeight="1" x14ac:dyDescent="0.3">
      <c r="A452" s="728" t="s">
        <v>553</v>
      </c>
      <c r="B452" s="729" t="s">
        <v>554</v>
      </c>
      <c r="C452" s="730" t="s">
        <v>583</v>
      </c>
      <c r="D452" s="731" t="s">
        <v>584</v>
      </c>
      <c r="E452" s="730" t="s">
        <v>2432</v>
      </c>
      <c r="F452" s="731" t="s">
        <v>2433</v>
      </c>
      <c r="G452" s="730" t="s">
        <v>2699</v>
      </c>
      <c r="H452" s="730" t="s">
        <v>2700</v>
      </c>
      <c r="I452" s="733">
        <v>355.09500122070312</v>
      </c>
      <c r="J452" s="733">
        <v>4</v>
      </c>
      <c r="K452" s="734">
        <v>1893.8199963383377</v>
      </c>
    </row>
    <row r="453" spans="1:11" ht="14.4" customHeight="1" x14ac:dyDescent="0.3">
      <c r="A453" s="728" t="s">
        <v>553</v>
      </c>
      <c r="B453" s="729" t="s">
        <v>554</v>
      </c>
      <c r="C453" s="730" t="s">
        <v>583</v>
      </c>
      <c r="D453" s="731" t="s">
        <v>584</v>
      </c>
      <c r="E453" s="730" t="s">
        <v>2432</v>
      </c>
      <c r="F453" s="731" t="s">
        <v>2433</v>
      </c>
      <c r="G453" s="730" t="s">
        <v>2701</v>
      </c>
      <c r="H453" s="730" t="s">
        <v>2702</v>
      </c>
      <c r="I453" s="733">
        <v>473.45999145507812</v>
      </c>
      <c r="J453" s="733">
        <v>1</v>
      </c>
      <c r="K453" s="734">
        <v>473.45999145507812</v>
      </c>
    </row>
    <row r="454" spans="1:11" ht="14.4" customHeight="1" x14ac:dyDescent="0.3">
      <c r="A454" s="728" t="s">
        <v>553</v>
      </c>
      <c r="B454" s="729" t="s">
        <v>554</v>
      </c>
      <c r="C454" s="730" t="s">
        <v>583</v>
      </c>
      <c r="D454" s="731" t="s">
        <v>584</v>
      </c>
      <c r="E454" s="730" t="s">
        <v>2432</v>
      </c>
      <c r="F454" s="731" t="s">
        <v>2433</v>
      </c>
      <c r="G454" s="730" t="s">
        <v>2703</v>
      </c>
      <c r="H454" s="730" t="s">
        <v>2704</v>
      </c>
      <c r="I454" s="733">
        <v>355.09499359130859</v>
      </c>
      <c r="J454" s="733">
        <v>12</v>
      </c>
      <c r="K454" s="734">
        <v>5681.4698681645095</v>
      </c>
    </row>
    <row r="455" spans="1:11" ht="14.4" customHeight="1" x14ac:dyDescent="0.3">
      <c r="A455" s="728" t="s">
        <v>553</v>
      </c>
      <c r="B455" s="729" t="s">
        <v>554</v>
      </c>
      <c r="C455" s="730" t="s">
        <v>583</v>
      </c>
      <c r="D455" s="731" t="s">
        <v>584</v>
      </c>
      <c r="E455" s="730" t="s">
        <v>2432</v>
      </c>
      <c r="F455" s="731" t="s">
        <v>2433</v>
      </c>
      <c r="G455" s="730" t="s">
        <v>2705</v>
      </c>
      <c r="H455" s="730" t="s">
        <v>2706</v>
      </c>
      <c r="I455" s="733">
        <v>355.09499359130859</v>
      </c>
      <c r="J455" s="733">
        <v>5</v>
      </c>
      <c r="K455" s="734">
        <v>2367.2799475099891</v>
      </c>
    </row>
    <row r="456" spans="1:11" ht="14.4" customHeight="1" x14ac:dyDescent="0.3">
      <c r="A456" s="728" t="s">
        <v>553</v>
      </c>
      <c r="B456" s="729" t="s">
        <v>554</v>
      </c>
      <c r="C456" s="730" t="s">
        <v>583</v>
      </c>
      <c r="D456" s="731" t="s">
        <v>584</v>
      </c>
      <c r="E456" s="730" t="s">
        <v>2432</v>
      </c>
      <c r="F456" s="731" t="s">
        <v>2433</v>
      </c>
      <c r="G456" s="730" t="s">
        <v>2707</v>
      </c>
      <c r="H456" s="730" t="s">
        <v>2708</v>
      </c>
      <c r="I456" s="733">
        <v>339.31666056315106</v>
      </c>
      <c r="J456" s="733">
        <v>4</v>
      </c>
      <c r="K456" s="734">
        <v>1893.8199462890625</v>
      </c>
    </row>
    <row r="457" spans="1:11" ht="14.4" customHeight="1" x14ac:dyDescent="0.3">
      <c r="A457" s="728" t="s">
        <v>553</v>
      </c>
      <c r="B457" s="729" t="s">
        <v>554</v>
      </c>
      <c r="C457" s="730" t="s">
        <v>583</v>
      </c>
      <c r="D457" s="731" t="s">
        <v>584</v>
      </c>
      <c r="E457" s="730" t="s">
        <v>2432</v>
      </c>
      <c r="F457" s="731" t="s">
        <v>2433</v>
      </c>
      <c r="G457" s="730" t="s">
        <v>2709</v>
      </c>
      <c r="H457" s="730" t="s">
        <v>2710</v>
      </c>
      <c r="I457" s="733">
        <v>2174.60009765625</v>
      </c>
      <c r="J457" s="733">
        <v>2</v>
      </c>
      <c r="K457" s="734">
        <v>4349.2001953125</v>
      </c>
    </row>
    <row r="458" spans="1:11" ht="14.4" customHeight="1" x14ac:dyDescent="0.3">
      <c r="A458" s="728" t="s">
        <v>553</v>
      </c>
      <c r="B458" s="729" t="s">
        <v>554</v>
      </c>
      <c r="C458" s="730" t="s">
        <v>583</v>
      </c>
      <c r="D458" s="731" t="s">
        <v>584</v>
      </c>
      <c r="E458" s="730" t="s">
        <v>2432</v>
      </c>
      <c r="F458" s="731" t="s">
        <v>2433</v>
      </c>
      <c r="G458" s="730" t="s">
        <v>2711</v>
      </c>
      <c r="H458" s="730" t="s">
        <v>2712</v>
      </c>
      <c r="I458" s="733">
        <v>2174.639892578125</v>
      </c>
      <c r="J458" s="733">
        <v>1</v>
      </c>
      <c r="K458" s="734">
        <v>2174.639892578125</v>
      </c>
    </row>
    <row r="459" spans="1:11" ht="14.4" customHeight="1" x14ac:dyDescent="0.3">
      <c r="A459" s="728" t="s">
        <v>553</v>
      </c>
      <c r="B459" s="729" t="s">
        <v>554</v>
      </c>
      <c r="C459" s="730" t="s">
        <v>583</v>
      </c>
      <c r="D459" s="731" t="s">
        <v>584</v>
      </c>
      <c r="E459" s="730" t="s">
        <v>2432</v>
      </c>
      <c r="F459" s="731" t="s">
        <v>2433</v>
      </c>
      <c r="G459" s="730" t="s">
        <v>2713</v>
      </c>
      <c r="H459" s="730" t="s">
        <v>2714</v>
      </c>
      <c r="I459" s="733">
        <v>405.47000122070312</v>
      </c>
      <c r="J459" s="733">
        <v>13</v>
      </c>
      <c r="K459" s="734">
        <v>5271.090087890625</v>
      </c>
    </row>
    <row r="460" spans="1:11" ht="14.4" customHeight="1" x14ac:dyDescent="0.3">
      <c r="A460" s="728" t="s">
        <v>553</v>
      </c>
      <c r="B460" s="729" t="s">
        <v>554</v>
      </c>
      <c r="C460" s="730" t="s">
        <v>583</v>
      </c>
      <c r="D460" s="731" t="s">
        <v>584</v>
      </c>
      <c r="E460" s="730" t="s">
        <v>2432</v>
      </c>
      <c r="F460" s="731" t="s">
        <v>2433</v>
      </c>
      <c r="G460" s="730" t="s">
        <v>2715</v>
      </c>
      <c r="H460" s="730" t="s">
        <v>2716</v>
      </c>
      <c r="I460" s="733">
        <v>405.47000122070312</v>
      </c>
      <c r="J460" s="733">
        <v>3</v>
      </c>
      <c r="K460" s="734">
        <v>1216.3999938964844</v>
      </c>
    </row>
    <row r="461" spans="1:11" ht="14.4" customHeight="1" x14ac:dyDescent="0.3">
      <c r="A461" s="728" t="s">
        <v>553</v>
      </c>
      <c r="B461" s="729" t="s">
        <v>554</v>
      </c>
      <c r="C461" s="730" t="s">
        <v>583</v>
      </c>
      <c r="D461" s="731" t="s">
        <v>584</v>
      </c>
      <c r="E461" s="730" t="s">
        <v>2432</v>
      </c>
      <c r="F461" s="731" t="s">
        <v>2433</v>
      </c>
      <c r="G461" s="730" t="s">
        <v>2717</v>
      </c>
      <c r="H461" s="730" t="s">
        <v>2718</v>
      </c>
      <c r="I461" s="733">
        <v>205.19166819254556</v>
      </c>
      <c r="J461" s="733">
        <v>700</v>
      </c>
      <c r="K461" s="734">
        <v>143636.14599609375</v>
      </c>
    </row>
    <row r="462" spans="1:11" ht="14.4" customHeight="1" x14ac:dyDescent="0.3">
      <c r="A462" s="728" t="s">
        <v>553</v>
      </c>
      <c r="B462" s="729" t="s">
        <v>554</v>
      </c>
      <c r="C462" s="730" t="s">
        <v>583</v>
      </c>
      <c r="D462" s="731" t="s">
        <v>584</v>
      </c>
      <c r="E462" s="730" t="s">
        <v>2432</v>
      </c>
      <c r="F462" s="731" t="s">
        <v>2433</v>
      </c>
      <c r="G462" s="730" t="s">
        <v>2719</v>
      </c>
      <c r="H462" s="730" t="s">
        <v>2720</v>
      </c>
      <c r="I462" s="733">
        <v>2174.60009765625</v>
      </c>
      <c r="J462" s="733">
        <v>1</v>
      </c>
      <c r="K462" s="734">
        <v>2174.60009765625</v>
      </c>
    </row>
    <row r="463" spans="1:11" ht="14.4" customHeight="1" x14ac:dyDescent="0.3">
      <c r="A463" s="728" t="s">
        <v>553</v>
      </c>
      <c r="B463" s="729" t="s">
        <v>554</v>
      </c>
      <c r="C463" s="730" t="s">
        <v>583</v>
      </c>
      <c r="D463" s="731" t="s">
        <v>584</v>
      </c>
      <c r="E463" s="730" t="s">
        <v>2432</v>
      </c>
      <c r="F463" s="731" t="s">
        <v>2433</v>
      </c>
      <c r="G463" s="730" t="s">
        <v>2721</v>
      </c>
      <c r="H463" s="730" t="s">
        <v>2722</v>
      </c>
      <c r="I463" s="733">
        <v>2174.60009765625</v>
      </c>
      <c r="J463" s="733">
        <v>1</v>
      </c>
      <c r="K463" s="734">
        <v>2174.60009765625</v>
      </c>
    </row>
    <row r="464" spans="1:11" ht="14.4" customHeight="1" x14ac:dyDescent="0.3">
      <c r="A464" s="728" t="s">
        <v>553</v>
      </c>
      <c r="B464" s="729" t="s">
        <v>554</v>
      </c>
      <c r="C464" s="730" t="s">
        <v>583</v>
      </c>
      <c r="D464" s="731" t="s">
        <v>584</v>
      </c>
      <c r="E464" s="730" t="s">
        <v>2432</v>
      </c>
      <c r="F464" s="731" t="s">
        <v>2433</v>
      </c>
      <c r="G464" s="730" t="s">
        <v>2723</v>
      </c>
      <c r="H464" s="730" t="s">
        <v>2724</v>
      </c>
      <c r="I464" s="733">
        <v>473.45999145507812</v>
      </c>
      <c r="J464" s="733">
        <v>5</v>
      </c>
      <c r="K464" s="734">
        <v>2367.2799682617187</v>
      </c>
    </row>
    <row r="465" spans="1:11" ht="14.4" customHeight="1" x14ac:dyDescent="0.3">
      <c r="A465" s="728" t="s">
        <v>553</v>
      </c>
      <c r="B465" s="729" t="s">
        <v>554</v>
      </c>
      <c r="C465" s="730" t="s">
        <v>583</v>
      </c>
      <c r="D465" s="731" t="s">
        <v>584</v>
      </c>
      <c r="E465" s="730" t="s">
        <v>2432</v>
      </c>
      <c r="F465" s="731" t="s">
        <v>2433</v>
      </c>
      <c r="G465" s="730" t="s">
        <v>2725</v>
      </c>
      <c r="H465" s="730" t="s">
        <v>2726</v>
      </c>
      <c r="I465" s="733">
        <v>589.0999755859375</v>
      </c>
      <c r="J465" s="733">
        <v>2</v>
      </c>
      <c r="K465" s="734">
        <v>1178.199951171875</v>
      </c>
    </row>
    <row r="466" spans="1:11" ht="14.4" customHeight="1" x14ac:dyDescent="0.3">
      <c r="A466" s="728" t="s">
        <v>553</v>
      </c>
      <c r="B466" s="729" t="s">
        <v>554</v>
      </c>
      <c r="C466" s="730" t="s">
        <v>583</v>
      </c>
      <c r="D466" s="731" t="s">
        <v>584</v>
      </c>
      <c r="E466" s="730" t="s">
        <v>2432</v>
      </c>
      <c r="F466" s="731" t="s">
        <v>2433</v>
      </c>
      <c r="G466" s="730" t="s">
        <v>2727</v>
      </c>
      <c r="H466" s="730" t="s">
        <v>2728</v>
      </c>
      <c r="I466" s="733">
        <v>589.0999755859375</v>
      </c>
      <c r="J466" s="733">
        <v>4</v>
      </c>
      <c r="K466" s="734">
        <v>2356.39990234375</v>
      </c>
    </row>
    <row r="467" spans="1:11" ht="14.4" customHeight="1" x14ac:dyDescent="0.3">
      <c r="A467" s="728" t="s">
        <v>553</v>
      </c>
      <c r="B467" s="729" t="s">
        <v>554</v>
      </c>
      <c r="C467" s="730" t="s">
        <v>583</v>
      </c>
      <c r="D467" s="731" t="s">
        <v>584</v>
      </c>
      <c r="E467" s="730" t="s">
        <v>2432</v>
      </c>
      <c r="F467" s="731" t="s">
        <v>2433</v>
      </c>
      <c r="G467" s="730" t="s">
        <v>2729</v>
      </c>
      <c r="H467" s="730" t="s">
        <v>2730</v>
      </c>
      <c r="I467" s="733">
        <v>589.0999755859375</v>
      </c>
      <c r="J467" s="733">
        <v>1</v>
      </c>
      <c r="K467" s="734">
        <v>589.0999755859375</v>
      </c>
    </row>
    <row r="468" spans="1:11" ht="14.4" customHeight="1" x14ac:dyDescent="0.3">
      <c r="A468" s="728" t="s">
        <v>553</v>
      </c>
      <c r="B468" s="729" t="s">
        <v>554</v>
      </c>
      <c r="C468" s="730" t="s">
        <v>583</v>
      </c>
      <c r="D468" s="731" t="s">
        <v>584</v>
      </c>
      <c r="E468" s="730" t="s">
        <v>2432</v>
      </c>
      <c r="F468" s="731" t="s">
        <v>2433</v>
      </c>
      <c r="G468" s="730" t="s">
        <v>2731</v>
      </c>
      <c r="H468" s="730" t="s">
        <v>2732</v>
      </c>
      <c r="I468" s="733">
        <v>4769.06982421875</v>
      </c>
      <c r="J468" s="733">
        <v>4</v>
      </c>
      <c r="K468" s="734">
        <v>19076.279296875</v>
      </c>
    </row>
    <row r="469" spans="1:11" ht="14.4" customHeight="1" x14ac:dyDescent="0.3">
      <c r="A469" s="728" t="s">
        <v>553</v>
      </c>
      <c r="B469" s="729" t="s">
        <v>554</v>
      </c>
      <c r="C469" s="730" t="s">
        <v>583</v>
      </c>
      <c r="D469" s="731" t="s">
        <v>584</v>
      </c>
      <c r="E469" s="730" t="s">
        <v>2432</v>
      </c>
      <c r="F469" s="731" t="s">
        <v>2433</v>
      </c>
      <c r="G469" s="730" t="s">
        <v>2733</v>
      </c>
      <c r="H469" s="730" t="s">
        <v>2734</v>
      </c>
      <c r="I469" s="733">
        <v>4769.06982421875</v>
      </c>
      <c r="J469" s="733">
        <v>2</v>
      </c>
      <c r="K469" s="734">
        <v>9538.1396484375</v>
      </c>
    </row>
    <row r="470" spans="1:11" ht="14.4" customHeight="1" x14ac:dyDescent="0.3">
      <c r="A470" s="728" t="s">
        <v>553</v>
      </c>
      <c r="B470" s="729" t="s">
        <v>554</v>
      </c>
      <c r="C470" s="730" t="s">
        <v>583</v>
      </c>
      <c r="D470" s="731" t="s">
        <v>584</v>
      </c>
      <c r="E470" s="730" t="s">
        <v>2432</v>
      </c>
      <c r="F470" s="731" t="s">
        <v>2433</v>
      </c>
      <c r="G470" s="730" t="s">
        <v>2735</v>
      </c>
      <c r="H470" s="730" t="s">
        <v>2736</v>
      </c>
      <c r="I470" s="733">
        <v>4769.080078125</v>
      </c>
      <c r="J470" s="733">
        <v>2</v>
      </c>
      <c r="K470" s="734">
        <v>9538.150390625</v>
      </c>
    </row>
    <row r="471" spans="1:11" ht="14.4" customHeight="1" x14ac:dyDescent="0.3">
      <c r="A471" s="728" t="s">
        <v>553</v>
      </c>
      <c r="B471" s="729" t="s">
        <v>554</v>
      </c>
      <c r="C471" s="730" t="s">
        <v>583</v>
      </c>
      <c r="D471" s="731" t="s">
        <v>584</v>
      </c>
      <c r="E471" s="730" t="s">
        <v>2432</v>
      </c>
      <c r="F471" s="731" t="s">
        <v>2433</v>
      </c>
      <c r="G471" s="730" t="s">
        <v>2737</v>
      </c>
      <c r="H471" s="730" t="s">
        <v>2738</v>
      </c>
      <c r="I471" s="733">
        <v>4769.06982421875</v>
      </c>
      <c r="J471" s="733">
        <v>4</v>
      </c>
      <c r="K471" s="734">
        <v>19076.26953125</v>
      </c>
    </row>
    <row r="472" spans="1:11" ht="14.4" customHeight="1" x14ac:dyDescent="0.3">
      <c r="A472" s="728" t="s">
        <v>553</v>
      </c>
      <c r="B472" s="729" t="s">
        <v>554</v>
      </c>
      <c r="C472" s="730" t="s">
        <v>583</v>
      </c>
      <c r="D472" s="731" t="s">
        <v>584</v>
      </c>
      <c r="E472" s="730" t="s">
        <v>2432</v>
      </c>
      <c r="F472" s="731" t="s">
        <v>2433</v>
      </c>
      <c r="G472" s="730" t="s">
        <v>2739</v>
      </c>
      <c r="H472" s="730" t="s">
        <v>2740</v>
      </c>
      <c r="I472" s="733">
        <v>4769.080078125</v>
      </c>
      <c r="J472" s="733">
        <v>2</v>
      </c>
      <c r="K472" s="734">
        <v>9538.150390625</v>
      </c>
    </row>
    <row r="473" spans="1:11" ht="14.4" customHeight="1" x14ac:dyDescent="0.3">
      <c r="A473" s="728" t="s">
        <v>553</v>
      </c>
      <c r="B473" s="729" t="s">
        <v>554</v>
      </c>
      <c r="C473" s="730" t="s">
        <v>583</v>
      </c>
      <c r="D473" s="731" t="s">
        <v>584</v>
      </c>
      <c r="E473" s="730" t="s">
        <v>2432</v>
      </c>
      <c r="F473" s="731" t="s">
        <v>2433</v>
      </c>
      <c r="G473" s="730" t="s">
        <v>2741</v>
      </c>
      <c r="H473" s="730" t="s">
        <v>2742</v>
      </c>
      <c r="I473" s="733">
        <v>2078.0640625000001</v>
      </c>
      <c r="J473" s="733">
        <v>20</v>
      </c>
      <c r="K473" s="734">
        <v>41561.25</v>
      </c>
    </row>
    <row r="474" spans="1:11" ht="14.4" customHeight="1" x14ac:dyDescent="0.3">
      <c r="A474" s="728" t="s">
        <v>553</v>
      </c>
      <c r="B474" s="729" t="s">
        <v>554</v>
      </c>
      <c r="C474" s="730" t="s">
        <v>583</v>
      </c>
      <c r="D474" s="731" t="s">
        <v>584</v>
      </c>
      <c r="E474" s="730" t="s">
        <v>2432</v>
      </c>
      <c r="F474" s="731" t="s">
        <v>2433</v>
      </c>
      <c r="G474" s="730" t="s">
        <v>2743</v>
      </c>
      <c r="H474" s="730" t="s">
        <v>2744</v>
      </c>
      <c r="I474" s="733">
        <v>544.489990234375</v>
      </c>
      <c r="J474" s="733">
        <v>1</v>
      </c>
      <c r="K474" s="734">
        <v>544.489990234375</v>
      </c>
    </row>
    <row r="475" spans="1:11" ht="14.4" customHeight="1" x14ac:dyDescent="0.3">
      <c r="A475" s="728" t="s">
        <v>553</v>
      </c>
      <c r="B475" s="729" t="s">
        <v>554</v>
      </c>
      <c r="C475" s="730" t="s">
        <v>583</v>
      </c>
      <c r="D475" s="731" t="s">
        <v>584</v>
      </c>
      <c r="E475" s="730" t="s">
        <v>2432</v>
      </c>
      <c r="F475" s="731" t="s">
        <v>2433</v>
      </c>
      <c r="G475" s="730" t="s">
        <v>2745</v>
      </c>
      <c r="H475" s="730" t="s">
        <v>2746</v>
      </c>
      <c r="I475" s="733">
        <v>1320.1199951171875</v>
      </c>
      <c r="J475" s="733">
        <v>2</v>
      </c>
      <c r="K475" s="734">
        <v>2640.239990234375</v>
      </c>
    </row>
    <row r="476" spans="1:11" ht="14.4" customHeight="1" x14ac:dyDescent="0.3">
      <c r="A476" s="728" t="s">
        <v>553</v>
      </c>
      <c r="B476" s="729" t="s">
        <v>554</v>
      </c>
      <c r="C476" s="730" t="s">
        <v>583</v>
      </c>
      <c r="D476" s="731" t="s">
        <v>584</v>
      </c>
      <c r="E476" s="730" t="s">
        <v>2432</v>
      </c>
      <c r="F476" s="731" t="s">
        <v>2433</v>
      </c>
      <c r="G476" s="730" t="s">
        <v>2747</v>
      </c>
      <c r="H476" s="730" t="s">
        <v>2748</v>
      </c>
      <c r="I476" s="733">
        <v>1320.1199951171875</v>
      </c>
      <c r="J476" s="733">
        <v>2</v>
      </c>
      <c r="K476" s="734">
        <v>2640.239990234375</v>
      </c>
    </row>
    <row r="477" spans="1:11" ht="14.4" customHeight="1" x14ac:dyDescent="0.3">
      <c r="A477" s="728" t="s">
        <v>553</v>
      </c>
      <c r="B477" s="729" t="s">
        <v>554</v>
      </c>
      <c r="C477" s="730" t="s">
        <v>583</v>
      </c>
      <c r="D477" s="731" t="s">
        <v>584</v>
      </c>
      <c r="E477" s="730" t="s">
        <v>2432</v>
      </c>
      <c r="F477" s="731" t="s">
        <v>2433</v>
      </c>
      <c r="G477" s="730" t="s">
        <v>2749</v>
      </c>
      <c r="H477" s="730" t="s">
        <v>2750</v>
      </c>
      <c r="I477" s="733">
        <v>1320.1199951171875</v>
      </c>
      <c r="J477" s="733">
        <v>4</v>
      </c>
      <c r="K477" s="734">
        <v>5280.490234375</v>
      </c>
    </row>
    <row r="478" spans="1:11" ht="14.4" customHeight="1" x14ac:dyDescent="0.3">
      <c r="A478" s="728" t="s">
        <v>553</v>
      </c>
      <c r="B478" s="729" t="s">
        <v>554</v>
      </c>
      <c r="C478" s="730" t="s">
        <v>583</v>
      </c>
      <c r="D478" s="731" t="s">
        <v>584</v>
      </c>
      <c r="E478" s="730" t="s">
        <v>2432</v>
      </c>
      <c r="F478" s="731" t="s">
        <v>2433</v>
      </c>
      <c r="G478" s="730" t="s">
        <v>2751</v>
      </c>
      <c r="H478" s="730" t="s">
        <v>2752</v>
      </c>
      <c r="I478" s="733">
        <v>2070.81005859375</v>
      </c>
      <c r="J478" s="733">
        <v>2</v>
      </c>
      <c r="K478" s="734">
        <v>4141.6201171875</v>
      </c>
    </row>
    <row r="479" spans="1:11" ht="14.4" customHeight="1" x14ac:dyDescent="0.3">
      <c r="A479" s="728" t="s">
        <v>553</v>
      </c>
      <c r="B479" s="729" t="s">
        <v>554</v>
      </c>
      <c r="C479" s="730" t="s">
        <v>583</v>
      </c>
      <c r="D479" s="731" t="s">
        <v>584</v>
      </c>
      <c r="E479" s="730" t="s">
        <v>2432</v>
      </c>
      <c r="F479" s="731" t="s">
        <v>2433</v>
      </c>
      <c r="G479" s="730" t="s">
        <v>2753</v>
      </c>
      <c r="H479" s="730" t="s">
        <v>2754</v>
      </c>
      <c r="I479" s="733">
        <v>2070.8050537109375</v>
      </c>
      <c r="J479" s="733">
        <v>5</v>
      </c>
      <c r="K479" s="734">
        <v>10354.01025390625</v>
      </c>
    </row>
    <row r="480" spans="1:11" ht="14.4" customHeight="1" x14ac:dyDescent="0.3">
      <c r="A480" s="728" t="s">
        <v>553</v>
      </c>
      <c r="B480" s="729" t="s">
        <v>554</v>
      </c>
      <c r="C480" s="730" t="s">
        <v>583</v>
      </c>
      <c r="D480" s="731" t="s">
        <v>584</v>
      </c>
      <c r="E480" s="730" t="s">
        <v>2432</v>
      </c>
      <c r="F480" s="731" t="s">
        <v>2433</v>
      </c>
      <c r="G480" s="730" t="s">
        <v>2755</v>
      </c>
      <c r="H480" s="730" t="s">
        <v>2756</v>
      </c>
      <c r="I480" s="733">
        <v>2070.8050537109375</v>
      </c>
      <c r="J480" s="733">
        <v>7</v>
      </c>
      <c r="K480" s="734">
        <v>14495.6396484375</v>
      </c>
    </row>
    <row r="481" spans="1:11" ht="14.4" customHeight="1" x14ac:dyDescent="0.3">
      <c r="A481" s="728" t="s">
        <v>553</v>
      </c>
      <c r="B481" s="729" t="s">
        <v>554</v>
      </c>
      <c r="C481" s="730" t="s">
        <v>583</v>
      </c>
      <c r="D481" s="731" t="s">
        <v>584</v>
      </c>
      <c r="E481" s="730" t="s">
        <v>2432</v>
      </c>
      <c r="F481" s="731" t="s">
        <v>2433</v>
      </c>
      <c r="G481" s="730" t="s">
        <v>2757</v>
      </c>
      <c r="H481" s="730" t="s">
        <v>2758</v>
      </c>
      <c r="I481" s="733">
        <v>3371.1201171875</v>
      </c>
      <c r="J481" s="733">
        <v>2</v>
      </c>
      <c r="K481" s="734">
        <v>6742.240234375</v>
      </c>
    </row>
    <row r="482" spans="1:11" ht="14.4" customHeight="1" x14ac:dyDescent="0.3">
      <c r="A482" s="728" t="s">
        <v>553</v>
      </c>
      <c r="B482" s="729" t="s">
        <v>554</v>
      </c>
      <c r="C482" s="730" t="s">
        <v>583</v>
      </c>
      <c r="D482" s="731" t="s">
        <v>584</v>
      </c>
      <c r="E482" s="730" t="s">
        <v>2432</v>
      </c>
      <c r="F482" s="731" t="s">
        <v>2433</v>
      </c>
      <c r="G482" s="730" t="s">
        <v>2759</v>
      </c>
      <c r="H482" s="730" t="s">
        <v>2760</v>
      </c>
      <c r="I482" s="733">
        <v>4890.603352864583</v>
      </c>
      <c r="J482" s="733">
        <v>6</v>
      </c>
      <c r="K482" s="734">
        <v>29343.6103515625</v>
      </c>
    </row>
    <row r="483" spans="1:11" ht="14.4" customHeight="1" x14ac:dyDescent="0.3">
      <c r="A483" s="728" t="s">
        <v>553</v>
      </c>
      <c r="B483" s="729" t="s">
        <v>554</v>
      </c>
      <c r="C483" s="730" t="s">
        <v>583</v>
      </c>
      <c r="D483" s="731" t="s">
        <v>584</v>
      </c>
      <c r="E483" s="730" t="s">
        <v>2432</v>
      </c>
      <c r="F483" s="731" t="s">
        <v>2433</v>
      </c>
      <c r="G483" s="730" t="s">
        <v>2761</v>
      </c>
      <c r="H483" s="730" t="s">
        <v>2762</v>
      </c>
      <c r="I483" s="733">
        <v>3371.125</v>
      </c>
      <c r="J483" s="733">
        <v>4</v>
      </c>
      <c r="K483" s="734">
        <v>13484.490234375</v>
      </c>
    </row>
    <row r="484" spans="1:11" ht="14.4" customHeight="1" x14ac:dyDescent="0.3">
      <c r="A484" s="728" t="s">
        <v>553</v>
      </c>
      <c r="B484" s="729" t="s">
        <v>554</v>
      </c>
      <c r="C484" s="730" t="s">
        <v>583</v>
      </c>
      <c r="D484" s="731" t="s">
        <v>584</v>
      </c>
      <c r="E484" s="730" t="s">
        <v>2432</v>
      </c>
      <c r="F484" s="731" t="s">
        <v>2433</v>
      </c>
      <c r="G484" s="730" t="s">
        <v>2763</v>
      </c>
      <c r="H484" s="730" t="s">
        <v>2764</v>
      </c>
      <c r="I484" s="733">
        <v>3371.1298828125</v>
      </c>
      <c r="J484" s="733">
        <v>4</v>
      </c>
      <c r="K484" s="734">
        <v>13484.5</v>
      </c>
    </row>
    <row r="485" spans="1:11" ht="14.4" customHeight="1" x14ac:dyDescent="0.3">
      <c r="A485" s="728" t="s">
        <v>553</v>
      </c>
      <c r="B485" s="729" t="s">
        <v>554</v>
      </c>
      <c r="C485" s="730" t="s">
        <v>583</v>
      </c>
      <c r="D485" s="731" t="s">
        <v>584</v>
      </c>
      <c r="E485" s="730" t="s">
        <v>2765</v>
      </c>
      <c r="F485" s="731" t="s">
        <v>2766</v>
      </c>
      <c r="G485" s="730" t="s">
        <v>2767</v>
      </c>
      <c r="H485" s="730" t="s">
        <v>2768</v>
      </c>
      <c r="I485" s="733">
        <v>1.333333303531011E-2</v>
      </c>
      <c r="J485" s="733">
        <v>6</v>
      </c>
      <c r="K485" s="734">
        <v>7.9999998211860657E-2</v>
      </c>
    </row>
    <row r="486" spans="1:11" ht="14.4" customHeight="1" x14ac:dyDescent="0.3">
      <c r="A486" s="728" t="s">
        <v>553</v>
      </c>
      <c r="B486" s="729" t="s">
        <v>554</v>
      </c>
      <c r="C486" s="730" t="s">
        <v>583</v>
      </c>
      <c r="D486" s="731" t="s">
        <v>584</v>
      </c>
      <c r="E486" s="730" t="s">
        <v>2765</v>
      </c>
      <c r="F486" s="731" t="s">
        <v>2766</v>
      </c>
      <c r="G486" s="730" t="s">
        <v>2769</v>
      </c>
      <c r="H486" s="730" t="s">
        <v>2770</v>
      </c>
      <c r="I486" s="733">
        <v>60984.80078125</v>
      </c>
      <c r="J486" s="733">
        <v>1</v>
      </c>
      <c r="K486" s="734">
        <v>60984.80078125</v>
      </c>
    </row>
    <row r="487" spans="1:11" ht="14.4" customHeight="1" x14ac:dyDescent="0.3">
      <c r="A487" s="728" t="s">
        <v>553</v>
      </c>
      <c r="B487" s="729" t="s">
        <v>554</v>
      </c>
      <c r="C487" s="730" t="s">
        <v>583</v>
      </c>
      <c r="D487" s="731" t="s">
        <v>584</v>
      </c>
      <c r="E487" s="730" t="s">
        <v>2765</v>
      </c>
      <c r="F487" s="731" t="s">
        <v>2766</v>
      </c>
      <c r="G487" s="730" t="s">
        <v>2771</v>
      </c>
      <c r="H487" s="730" t="s">
        <v>2772</v>
      </c>
      <c r="I487" s="733">
        <v>59683.817968750001</v>
      </c>
      <c r="J487" s="733">
        <v>8</v>
      </c>
      <c r="K487" s="734">
        <v>477470.5703125</v>
      </c>
    </row>
    <row r="488" spans="1:11" ht="14.4" customHeight="1" x14ac:dyDescent="0.3">
      <c r="A488" s="728" t="s">
        <v>553</v>
      </c>
      <c r="B488" s="729" t="s">
        <v>554</v>
      </c>
      <c r="C488" s="730" t="s">
        <v>583</v>
      </c>
      <c r="D488" s="731" t="s">
        <v>584</v>
      </c>
      <c r="E488" s="730" t="s">
        <v>2765</v>
      </c>
      <c r="F488" s="731" t="s">
        <v>2766</v>
      </c>
      <c r="G488" s="730" t="s">
        <v>2773</v>
      </c>
      <c r="H488" s="730" t="s">
        <v>2774</v>
      </c>
      <c r="I488" s="733">
        <v>26544.30078125</v>
      </c>
      <c r="J488" s="733">
        <v>6</v>
      </c>
      <c r="K488" s="734">
        <v>159265.8046875</v>
      </c>
    </row>
    <row r="489" spans="1:11" ht="14.4" customHeight="1" x14ac:dyDescent="0.3">
      <c r="A489" s="728" t="s">
        <v>553</v>
      </c>
      <c r="B489" s="729" t="s">
        <v>554</v>
      </c>
      <c r="C489" s="730" t="s">
        <v>583</v>
      </c>
      <c r="D489" s="731" t="s">
        <v>584</v>
      </c>
      <c r="E489" s="730" t="s">
        <v>2765</v>
      </c>
      <c r="F489" s="731" t="s">
        <v>2766</v>
      </c>
      <c r="G489" s="730" t="s">
        <v>2775</v>
      </c>
      <c r="H489" s="730" t="s">
        <v>2776</v>
      </c>
      <c r="I489" s="733">
        <v>1.1666666405896345E-2</v>
      </c>
      <c r="J489" s="733">
        <v>6</v>
      </c>
      <c r="K489" s="734">
        <v>6.9999998435378075E-2</v>
      </c>
    </row>
    <row r="490" spans="1:11" ht="14.4" customHeight="1" x14ac:dyDescent="0.3">
      <c r="A490" s="728" t="s">
        <v>553</v>
      </c>
      <c r="B490" s="729" t="s">
        <v>554</v>
      </c>
      <c r="C490" s="730" t="s">
        <v>583</v>
      </c>
      <c r="D490" s="731" t="s">
        <v>584</v>
      </c>
      <c r="E490" s="730" t="s">
        <v>2765</v>
      </c>
      <c r="F490" s="731" t="s">
        <v>2766</v>
      </c>
      <c r="G490" s="730" t="s">
        <v>2777</v>
      </c>
      <c r="H490" s="730" t="s">
        <v>2778</v>
      </c>
      <c r="I490" s="733">
        <v>1.333333303531011E-2</v>
      </c>
      <c r="J490" s="733">
        <v>6</v>
      </c>
      <c r="K490" s="734">
        <v>7.9999998211860657E-2</v>
      </c>
    </row>
    <row r="491" spans="1:11" ht="14.4" customHeight="1" x14ac:dyDescent="0.3">
      <c r="A491" s="728" t="s">
        <v>553</v>
      </c>
      <c r="B491" s="729" t="s">
        <v>554</v>
      </c>
      <c r="C491" s="730" t="s">
        <v>583</v>
      </c>
      <c r="D491" s="731" t="s">
        <v>584</v>
      </c>
      <c r="E491" s="730" t="s">
        <v>2765</v>
      </c>
      <c r="F491" s="731" t="s">
        <v>2766</v>
      </c>
      <c r="G491" s="730" t="s">
        <v>2779</v>
      </c>
      <c r="H491" s="730" t="s">
        <v>2780</v>
      </c>
      <c r="I491" s="733">
        <v>9.9999997764825821E-3</v>
      </c>
      <c r="J491" s="733">
        <v>1</v>
      </c>
      <c r="K491" s="734">
        <v>9.9999997764825821E-3</v>
      </c>
    </row>
    <row r="492" spans="1:11" ht="14.4" customHeight="1" x14ac:dyDescent="0.3">
      <c r="A492" s="728" t="s">
        <v>553</v>
      </c>
      <c r="B492" s="729" t="s">
        <v>554</v>
      </c>
      <c r="C492" s="730" t="s">
        <v>583</v>
      </c>
      <c r="D492" s="731" t="s">
        <v>584</v>
      </c>
      <c r="E492" s="730" t="s">
        <v>2765</v>
      </c>
      <c r="F492" s="731" t="s">
        <v>2766</v>
      </c>
      <c r="G492" s="730" t="s">
        <v>2781</v>
      </c>
      <c r="H492" s="730" t="s">
        <v>2782</v>
      </c>
      <c r="I492" s="733">
        <v>26544.30078125</v>
      </c>
      <c r="J492" s="733">
        <v>1</v>
      </c>
      <c r="K492" s="734">
        <v>26544.30078125</v>
      </c>
    </row>
    <row r="493" spans="1:11" ht="14.4" customHeight="1" x14ac:dyDescent="0.3">
      <c r="A493" s="728" t="s">
        <v>553</v>
      </c>
      <c r="B493" s="729" t="s">
        <v>554</v>
      </c>
      <c r="C493" s="730" t="s">
        <v>583</v>
      </c>
      <c r="D493" s="731" t="s">
        <v>584</v>
      </c>
      <c r="E493" s="730" t="s">
        <v>2765</v>
      </c>
      <c r="F493" s="731" t="s">
        <v>2766</v>
      </c>
      <c r="G493" s="730" t="s">
        <v>2783</v>
      </c>
      <c r="H493" s="730" t="s">
        <v>2784</v>
      </c>
      <c r="I493" s="733">
        <v>1.1666666405896345E-2</v>
      </c>
      <c r="J493" s="733">
        <v>6</v>
      </c>
      <c r="K493" s="734">
        <v>6.9999998435378075E-2</v>
      </c>
    </row>
    <row r="494" spans="1:11" ht="14.4" customHeight="1" x14ac:dyDescent="0.3">
      <c r="A494" s="728" t="s">
        <v>553</v>
      </c>
      <c r="B494" s="729" t="s">
        <v>554</v>
      </c>
      <c r="C494" s="730" t="s">
        <v>583</v>
      </c>
      <c r="D494" s="731" t="s">
        <v>584</v>
      </c>
      <c r="E494" s="730" t="s">
        <v>2765</v>
      </c>
      <c r="F494" s="731" t="s">
        <v>2766</v>
      </c>
      <c r="G494" s="730" t="s">
        <v>2785</v>
      </c>
      <c r="H494" s="730" t="s">
        <v>2786</v>
      </c>
      <c r="I494" s="733">
        <v>313539.53125</v>
      </c>
      <c r="J494" s="733">
        <v>2</v>
      </c>
      <c r="K494" s="734">
        <v>627079.0625</v>
      </c>
    </row>
    <row r="495" spans="1:11" ht="14.4" customHeight="1" x14ac:dyDescent="0.3">
      <c r="A495" s="728" t="s">
        <v>553</v>
      </c>
      <c r="B495" s="729" t="s">
        <v>554</v>
      </c>
      <c r="C495" s="730" t="s">
        <v>583</v>
      </c>
      <c r="D495" s="731" t="s">
        <v>584</v>
      </c>
      <c r="E495" s="730" t="s">
        <v>2765</v>
      </c>
      <c r="F495" s="731" t="s">
        <v>2766</v>
      </c>
      <c r="G495" s="730" t="s">
        <v>2787</v>
      </c>
      <c r="H495" s="730" t="s">
        <v>2788</v>
      </c>
      <c r="I495" s="733">
        <v>361801.3125</v>
      </c>
      <c r="J495" s="733">
        <v>4</v>
      </c>
      <c r="K495" s="734">
        <v>1447205.25</v>
      </c>
    </row>
    <row r="496" spans="1:11" ht="14.4" customHeight="1" x14ac:dyDescent="0.3">
      <c r="A496" s="728" t="s">
        <v>553</v>
      </c>
      <c r="B496" s="729" t="s">
        <v>554</v>
      </c>
      <c r="C496" s="730" t="s">
        <v>583</v>
      </c>
      <c r="D496" s="731" t="s">
        <v>584</v>
      </c>
      <c r="E496" s="730" t="s">
        <v>2765</v>
      </c>
      <c r="F496" s="731" t="s">
        <v>2766</v>
      </c>
      <c r="G496" s="730" t="s">
        <v>2789</v>
      </c>
      <c r="H496" s="730" t="s">
        <v>2790</v>
      </c>
      <c r="I496" s="733">
        <v>9.9999997764825821E-3</v>
      </c>
      <c r="J496" s="733">
        <v>6</v>
      </c>
      <c r="K496" s="734">
        <v>5.9999998658895493E-2</v>
      </c>
    </row>
    <row r="497" spans="1:11" ht="14.4" customHeight="1" x14ac:dyDescent="0.3">
      <c r="A497" s="728" t="s">
        <v>553</v>
      </c>
      <c r="B497" s="729" t="s">
        <v>554</v>
      </c>
      <c r="C497" s="730" t="s">
        <v>583</v>
      </c>
      <c r="D497" s="731" t="s">
        <v>584</v>
      </c>
      <c r="E497" s="730" t="s">
        <v>2765</v>
      </c>
      <c r="F497" s="731" t="s">
        <v>2766</v>
      </c>
      <c r="G497" s="730" t="s">
        <v>2791</v>
      </c>
      <c r="H497" s="730" t="s">
        <v>2792</v>
      </c>
      <c r="I497" s="733">
        <v>9.9999997764825821E-3</v>
      </c>
      <c r="J497" s="733">
        <v>1</v>
      </c>
      <c r="K497" s="734">
        <v>9.9999997764825821E-3</v>
      </c>
    </row>
    <row r="498" spans="1:11" ht="14.4" customHeight="1" x14ac:dyDescent="0.3">
      <c r="A498" s="728" t="s">
        <v>553</v>
      </c>
      <c r="B498" s="729" t="s">
        <v>554</v>
      </c>
      <c r="C498" s="730" t="s">
        <v>583</v>
      </c>
      <c r="D498" s="731" t="s">
        <v>584</v>
      </c>
      <c r="E498" s="730" t="s">
        <v>2765</v>
      </c>
      <c r="F498" s="731" t="s">
        <v>2766</v>
      </c>
      <c r="G498" s="730" t="s">
        <v>2793</v>
      </c>
      <c r="H498" s="730" t="s">
        <v>2794</v>
      </c>
      <c r="I498" s="733">
        <v>1.2499999720603228E-2</v>
      </c>
      <c r="J498" s="733">
        <v>4</v>
      </c>
      <c r="K498" s="734">
        <v>4.999999888241291E-2</v>
      </c>
    </row>
    <row r="499" spans="1:11" ht="14.4" customHeight="1" x14ac:dyDescent="0.3">
      <c r="A499" s="728" t="s">
        <v>553</v>
      </c>
      <c r="B499" s="729" t="s">
        <v>554</v>
      </c>
      <c r="C499" s="730" t="s">
        <v>583</v>
      </c>
      <c r="D499" s="731" t="s">
        <v>584</v>
      </c>
      <c r="E499" s="730" t="s">
        <v>2795</v>
      </c>
      <c r="F499" s="731" t="s">
        <v>2796</v>
      </c>
      <c r="G499" s="730" t="s">
        <v>2797</v>
      </c>
      <c r="H499" s="730" t="s">
        <v>2798</v>
      </c>
      <c r="I499" s="733">
        <v>9.9999997764825821E-3</v>
      </c>
      <c r="J499" s="733">
        <v>2</v>
      </c>
      <c r="K499" s="734">
        <v>1.9999999552965164E-2</v>
      </c>
    </row>
    <row r="500" spans="1:11" ht="14.4" customHeight="1" x14ac:dyDescent="0.3">
      <c r="A500" s="728" t="s">
        <v>553</v>
      </c>
      <c r="B500" s="729" t="s">
        <v>554</v>
      </c>
      <c r="C500" s="730" t="s">
        <v>583</v>
      </c>
      <c r="D500" s="731" t="s">
        <v>584</v>
      </c>
      <c r="E500" s="730" t="s">
        <v>2795</v>
      </c>
      <c r="F500" s="731" t="s">
        <v>2796</v>
      </c>
      <c r="G500" s="730" t="s">
        <v>2799</v>
      </c>
      <c r="H500" s="730" t="s">
        <v>2800</v>
      </c>
      <c r="I500" s="733">
        <v>80025.935937500006</v>
      </c>
      <c r="J500" s="733">
        <v>11</v>
      </c>
      <c r="K500" s="734">
        <v>880285.296875</v>
      </c>
    </row>
    <row r="501" spans="1:11" ht="14.4" customHeight="1" x14ac:dyDescent="0.3">
      <c r="A501" s="728" t="s">
        <v>553</v>
      </c>
      <c r="B501" s="729" t="s">
        <v>554</v>
      </c>
      <c r="C501" s="730" t="s">
        <v>583</v>
      </c>
      <c r="D501" s="731" t="s">
        <v>584</v>
      </c>
      <c r="E501" s="730" t="s">
        <v>2795</v>
      </c>
      <c r="F501" s="731" t="s">
        <v>2796</v>
      </c>
      <c r="G501" s="730" t="s">
        <v>2801</v>
      </c>
      <c r="H501" s="730" t="s">
        <v>2802</v>
      </c>
      <c r="I501" s="733">
        <v>9.9999997764825821E-3</v>
      </c>
      <c r="J501" s="733">
        <v>25</v>
      </c>
      <c r="K501" s="734">
        <v>0.26999999396502972</v>
      </c>
    </row>
    <row r="502" spans="1:11" ht="14.4" customHeight="1" x14ac:dyDescent="0.3">
      <c r="A502" s="728" t="s">
        <v>553</v>
      </c>
      <c r="B502" s="729" t="s">
        <v>554</v>
      </c>
      <c r="C502" s="730" t="s">
        <v>583</v>
      </c>
      <c r="D502" s="731" t="s">
        <v>584</v>
      </c>
      <c r="E502" s="730" t="s">
        <v>2795</v>
      </c>
      <c r="F502" s="731" t="s">
        <v>2796</v>
      </c>
      <c r="G502" s="730" t="s">
        <v>2803</v>
      </c>
      <c r="H502" s="730" t="s">
        <v>2804</v>
      </c>
      <c r="I502" s="733">
        <v>26544.380859375</v>
      </c>
      <c r="J502" s="733">
        <v>2</v>
      </c>
      <c r="K502" s="734">
        <v>53088.76171875</v>
      </c>
    </row>
    <row r="503" spans="1:11" ht="14.4" customHeight="1" x14ac:dyDescent="0.3">
      <c r="A503" s="728" t="s">
        <v>553</v>
      </c>
      <c r="B503" s="729" t="s">
        <v>554</v>
      </c>
      <c r="C503" s="730" t="s">
        <v>583</v>
      </c>
      <c r="D503" s="731" t="s">
        <v>584</v>
      </c>
      <c r="E503" s="730" t="s">
        <v>2795</v>
      </c>
      <c r="F503" s="731" t="s">
        <v>2796</v>
      </c>
      <c r="G503" s="730" t="s">
        <v>2805</v>
      </c>
      <c r="H503" s="730" t="s">
        <v>2806</v>
      </c>
      <c r="I503" s="733">
        <v>26544.3857421875</v>
      </c>
      <c r="J503" s="733">
        <v>8</v>
      </c>
      <c r="K503" s="734">
        <v>212355.0859375</v>
      </c>
    </row>
    <row r="504" spans="1:11" ht="14.4" customHeight="1" x14ac:dyDescent="0.3">
      <c r="A504" s="728" t="s">
        <v>553</v>
      </c>
      <c r="B504" s="729" t="s">
        <v>554</v>
      </c>
      <c r="C504" s="730" t="s">
        <v>583</v>
      </c>
      <c r="D504" s="731" t="s">
        <v>584</v>
      </c>
      <c r="E504" s="730" t="s">
        <v>2795</v>
      </c>
      <c r="F504" s="731" t="s">
        <v>2796</v>
      </c>
      <c r="G504" s="730" t="s">
        <v>2807</v>
      </c>
      <c r="H504" s="730" t="s">
        <v>2808</v>
      </c>
      <c r="I504" s="733">
        <v>26544.369140625</v>
      </c>
      <c r="J504" s="733">
        <v>2</v>
      </c>
      <c r="K504" s="734">
        <v>53088.73828125</v>
      </c>
    </row>
    <row r="505" spans="1:11" ht="14.4" customHeight="1" x14ac:dyDescent="0.3">
      <c r="A505" s="728" t="s">
        <v>553</v>
      </c>
      <c r="B505" s="729" t="s">
        <v>554</v>
      </c>
      <c r="C505" s="730" t="s">
        <v>583</v>
      </c>
      <c r="D505" s="731" t="s">
        <v>584</v>
      </c>
      <c r="E505" s="730" t="s">
        <v>2795</v>
      </c>
      <c r="F505" s="731" t="s">
        <v>2796</v>
      </c>
      <c r="G505" s="730" t="s">
        <v>2809</v>
      </c>
      <c r="H505" s="730" t="s">
        <v>2810</v>
      </c>
      <c r="I505" s="733">
        <v>9.9999997764825821E-3</v>
      </c>
      <c r="J505" s="733">
        <v>2</v>
      </c>
      <c r="K505" s="734">
        <v>1.9999999552965164E-2</v>
      </c>
    </row>
    <row r="506" spans="1:11" ht="14.4" customHeight="1" x14ac:dyDescent="0.3">
      <c r="A506" s="728" t="s">
        <v>553</v>
      </c>
      <c r="B506" s="729" t="s">
        <v>554</v>
      </c>
      <c r="C506" s="730" t="s">
        <v>583</v>
      </c>
      <c r="D506" s="731" t="s">
        <v>584</v>
      </c>
      <c r="E506" s="730" t="s">
        <v>2795</v>
      </c>
      <c r="F506" s="731" t="s">
        <v>2796</v>
      </c>
      <c r="G506" s="730" t="s">
        <v>2811</v>
      </c>
      <c r="H506" s="730" t="s">
        <v>2812</v>
      </c>
      <c r="I506" s="733">
        <v>9.9999997764825821E-3</v>
      </c>
      <c r="J506" s="733">
        <v>7</v>
      </c>
      <c r="K506" s="734">
        <v>6.9999998435378075E-2</v>
      </c>
    </row>
    <row r="507" spans="1:11" ht="14.4" customHeight="1" x14ac:dyDescent="0.3">
      <c r="A507" s="728" t="s">
        <v>553</v>
      </c>
      <c r="B507" s="729" t="s">
        <v>554</v>
      </c>
      <c r="C507" s="730" t="s">
        <v>583</v>
      </c>
      <c r="D507" s="731" t="s">
        <v>584</v>
      </c>
      <c r="E507" s="730" t="s">
        <v>2795</v>
      </c>
      <c r="F507" s="731" t="s">
        <v>2796</v>
      </c>
      <c r="G507" s="730" t="s">
        <v>2813</v>
      </c>
      <c r="H507" s="730" t="s">
        <v>2814</v>
      </c>
      <c r="I507" s="733">
        <v>99690.451562500006</v>
      </c>
      <c r="J507" s="733">
        <v>5</v>
      </c>
      <c r="K507" s="734">
        <v>498452.2578125</v>
      </c>
    </row>
    <row r="508" spans="1:11" ht="14.4" customHeight="1" x14ac:dyDescent="0.3">
      <c r="A508" s="728" t="s">
        <v>553</v>
      </c>
      <c r="B508" s="729" t="s">
        <v>554</v>
      </c>
      <c r="C508" s="730" t="s">
        <v>583</v>
      </c>
      <c r="D508" s="731" t="s">
        <v>584</v>
      </c>
      <c r="E508" s="730" t="s">
        <v>2795</v>
      </c>
      <c r="F508" s="731" t="s">
        <v>2796</v>
      </c>
      <c r="G508" s="730" t="s">
        <v>2815</v>
      </c>
      <c r="H508" s="730" t="s">
        <v>2816</v>
      </c>
      <c r="I508" s="733">
        <v>1.9999999552965164E-2</v>
      </c>
      <c r="J508" s="733">
        <v>2</v>
      </c>
      <c r="K508" s="734">
        <v>3.9999999105930328E-2</v>
      </c>
    </row>
    <row r="509" spans="1:11" ht="14.4" customHeight="1" x14ac:dyDescent="0.3">
      <c r="A509" s="728" t="s">
        <v>553</v>
      </c>
      <c r="B509" s="729" t="s">
        <v>554</v>
      </c>
      <c r="C509" s="730" t="s">
        <v>583</v>
      </c>
      <c r="D509" s="731" t="s">
        <v>584</v>
      </c>
      <c r="E509" s="730" t="s">
        <v>2795</v>
      </c>
      <c r="F509" s="731" t="s">
        <v>2796</v>
      </c>
      <c r="G509" s="730" t="s">
        <v>2817</v>
      </c>
      <c r="H509" s="730" t="s">
        <v>2818</v>
      </c>
      <c r="I509" s="733">
        <v>9.9999997764825821E-3</v>
      </c>
      <c r="J509" s="733">
        <v>8</v>
      </c>
      <c r="K509" s="734">
        <v>7.9999998211860657E-2</v>
      </c>
    </row>
    <row r="510" spans="1:11" ht="14.4" customHeight="1" x14ac:dyDescent="0.3">
      <c r="A510" s="728" t="s">
        <v>553</v>
      </c>
      <c r="B510" s="729" t="s">
        <v>554</v>
      </c>
      <c r="C510" s="730" t="s">
        <v>583</v>
      </c>
      <c r="D510" s="731" t="s">
        <v>584</v>
      </c>
      <c r="E510" s="730" t="s">
        <v>2795</v>
      </c>
      <c r="F510" s="731" t="s">
        <v>2796</v>
      </c>
      <c r="G510" s="730" t="s">
        <v>2819</v>
      </c>
      <c r="H510" s="730" t="s">
        <v>2820</v>
      </c>
      <c r="I510" s="733">
        <v>859490.8125</v>
      </c>
      <c r="J510" s="733">
        <v>2</v>
      </c>
      <c r="K510" s="734">
        <v>1718981.625</v>
      </c>
    </row>
    <row r="511" spans="1:11" ht="14.4" customHeight="1" x14ac:dyDescent="0.3">
      <c r="A511" s="728" t="s">
        <v>553</v>
      </c>
      <c r="B511" s="729" t="s">
        <v>554</v>
      </c>
      <c r="C511" s="730" t="s">
        <v>583</v>
      </c>
      <c r="D511" s="731" t="s">
        <v>584</v>
      </c>
      <c r="E511" s="730" t="s">
        <v>2795</v>
      </c>
      <c r="F511" s="731" t="s">
        <v>2796</v>
      </c>
      <c r="G511" s="730" t="s">
        <v>2821</v>
      </c>
      <c r="H511" s="730" t="s">
        <v>2822</v>
      </c>
      <c r="I511" s="733">
        <v>722041.359375</v>
      </c>
      <c r="J511" s="733">
        <v>8</v>
      </c>
      <c r="K511" s="734">
        <v>5776330.875</v>
      </c>
    </row>
    <row r="512" spans="1:11" ht="14.4" customHeight="1" x14ac:dyDescent="0.3">
      <c r="A512" s="728" t="s">
        <v>553</v>
      </c>
      <c r="B512" s="729" t="s">
        <v>554</v>
      </c>
      <c r="C512" s="730" t="s">
        <v>583</v>
      </c>
      <c r="D512" s="731" t="s">
        <v>584</v>
      </c>
      <c r="E512" s="730" t="s">
        <v>2795</v>
      </c>
      <c r="F512" s="731" t="s">
        <v>2796</v>
      </c>
      <c r="G512" s="730" t="s">
        <v>2823</v>
      </c>
      <c r="H512" s="730" t="s">
        <v>2824</v>
      </c>
      <c r="I512" s="733">
        <v>80024.9921875</v>
      </c>
      <c r="J512" s="733">
        <v>2</v>
      </c>
      <c r="K512" s="734">
        <v>160049.984375</v>
      </c>
    </row>
    <row r="513" spans="1:11" ht="14.4" customHeight="1" x14ac:dyDescent="0.3">
      <c r="A513" s="728" t="s">
        <v>553</v>
      </c>
      <c r="B513" s="729" t="s">
        <v>554</v>
      </c>
      <c r="C513" s="730" t="s">
        <v>583</v>
      </c>
      <c r="D513" s="731" t="s">
        <v>584</v>
      </c>
      <c r="E513" s="730" t="s">
        <v>2795</v>
      </c>
      <c r="F513" s="731" t="s">
        <v>2796</v>
      </c>
      <c r="G513" s="730" t="s">
        <v>2825</v>
      </c>
      <c r="H513" s="730" t="s">
        <v>2826</v>
      </c>
      <c r="I513" s="733">
        <v>737052</v>
      </c>
      <c r="J513" s="733">
        <v>1</v>
      </c>
      <c r="K513" s="734">
        <v>737052</v>
      </c>
    </row>
    <row r="514" spans="1:11" ht="14.4" customHeight="1" x14ac:dyDescent="0.3">
      <c r="A514" s="728" t="s">
        <v>553</v>
      </c>
      <c r="B514" s="729" t="s">
        <v>554</v>
      </c>
      <c r="C514" s="730" t="s">
        <v>583</v>
      </c>
      <c r="D514" s="731" t="s">
        <v>584</v>
      </c>
      <c r="E514" s="730" t="s">
        <v>2795</v>
      </c>
      <c r="F514" s="731" t="s">
        <v>2796</v>
      </c>
      <c r="G514" s="730" t="s">
        <v>2827</v>
      </c>
      <c r="H514" s="730" t="s">
        <v>2828</v>
      </c>
      <c r="I514" s="733">
        <v>9.9999997764825821E-3</v>
      </c>
      <c r="J514" s="733">
        <v>2</v>
      </c>
      <c r="K514" s="734">
        <v>1.9999999552965164E-2</v>
      </c>
    </row>
    <row r="515" spans="1:11" ht="14.4" customHeight="1" x14ac:dyDescent="0.3">
      <c r="A515" s="728" t="s">
        <v>553</v>
      </c>
      <c r="B515" s="729" t="s">
        <v>554</v>
      </c>
      <c r="C515" s="730" t="s">
        <v>583</v>
      </c>
      <c r="D515" s="731" t="s">
        <v>584</v>
      </c>
      <c r="E515" s="730" t="s">
        <v>2795</v>
      </c>
      <c r="F515" s="731" t="s">
        <v>2796</v>
      </c>
      <c r="G515" s="730" t="s">
        <v>2829</v>
      </c>
      <c r="H515" s="730" t="s">
        <v>2830</v>
      </c>
      <c r="I515" s="733">
        <v>9.9999997764825821E-3</v>
      </c>
      <c r="J515" s="733">
        <v>2</v>
      </c>
      <c r="K515" s="734">
        <v>1.9999999552965164E-2</v>
      </c>
    </row>
    <row r="516" spans="1:11" ht="14.4" customHeight="1" x14ac:dyDescent="0.3">
      <c r="A516" s="728" t="s">
        <v>553</v>
      </c>
      <c r="B516" s="729" t="s">
        <v>554</v>
      </c>
      <c r="C516" s="730" t="s">
        <v>583</v>
      </c>
      <c r="D516" s="731" t="s">
        <v>584</v>
      </c>
      <c r="E516" s="730" t="s">
        <v>2831</v>
      </c>
      <c r="F516" s="731" t="s">
        <v>2832</v>
      </c>
      <c r="G516" s="730" t="s">
        <v>2833</v>
      </c>
      <c r="H516" s="730" t="s">
        <v>2834</v>
      </c>
      <c r="I516" s="733">
        <v>4922.215087890625</v>
      </c>
      <c r="J516" s="733">
        <v>2</v>
      </c>
      <c r="K516" s="734">
        <v>9844.43017578125</v>
      </c>
    </row>
    <row r="517" spans="1:11" ht="14.4" customHeight="1" x14ac:dyDescent="0.3">
      <c r="A517" s="728" t="s">
        <v>553</v>
      </c>
      <c r="B517" s="729" t="s">
        <v>554</v>
      </c>
      <c r="C517" s="730" t="s">
        <v>583</v>
      </c>
      <c r="D517" s="731" t="s">
        <v>584</v>
      </c>
      <c r="E517" s="730" t="s">
        <v>2831</v>
      </c>
      <c r="F517" s="731" t="s">
        <v>2832</v>
      </c>
      <c r="G517" s="730" t="s">
        <v>2835</v>
      </c>
      <c r="H517" s="730" t="s">
        <v>2836</v>
      </c>
      <c r="I517" s="733">
        <v>4922.2001953125</v>
      </c>
      <c r="J517" s="733">
        <v>1</v>
      </c>
      <c r="K517" s="734">
        <v>4922.2001953125</v>
      </c>
    </row>
    <row r="518" spans="1:11" ht="14.4" customHeight="1" x14ac:dyDescent="0.3">
      <c r="A518" s="728" t="s">
        <v>553</v>
      </c>
      <c r="B518" s="729" t="s">
        <v>554</v>
      </c>
      <c r="C518" s="730" t="s">
        <v>583</v>
      </c>
      <c r="D518" s="731" t="s">
        <v>584</v>
      </c>
      <c r="E518" s="730" t="s">
        <v>2831</v>
      </c>
      <c r="F518" s="731" t="s">
        <v>2832</v>
      </c>
      <c r="G518" s="730" t="s">
        <v>2837</v>
      </c>
      <c r="H518" s="730" t="s">
        <v>2838</v>
      </c>
      <c r="I518" s="733">
        <v>9592.2001953125</v>
      </c>
      <c r="J518" s="733">
        <v>5</v>
      </c>
      <c r="K518" s="734">
        <v>47961.0009765625</v>
      </c>
    </row>
    <row r="519" spans="1:11" ht="14.4" customHeight="1" x14ac:dyDescent="0.3">
      <c r="A519" s="728" t="s">
        <v>553</v>
      </c>
      <c r="B519" s="729" t="s">
        <v>554</v>
      </c>
      <c r="C519" s="730" t="s">
        <v>583</v>
      </c>
      <c r="D519" s="731" t="s">
        <v>584</v>
      </c>
      <c r="E519" s="730" t="s">
        <v>2831</v>
      </c>
      <c r="F519" s="731" t="s">
        <v>2832</v>
      </c>
      <c r="G519" s="730" t="s">
        <v>2839</v>
      </c>
      <c r="H519" s="730" t="s">
        <v>2840</v>
      </c>
      <c r="I519" s="733">
        <v>13317</v>
      </c>
      <c r="J519" s="733">
        <v>8</v>
      </c>
      <c r="K519" s="734">
        <v>106536</v>
      </c>
    </row>
    <row r="520" spans="1:11" ht="14.4" customHeight="1" x14ac:dyDescent="0.3">
      <c r="A520" s="728" t="s">
        <v>553</v>
      </c>
      <c r="B520" s="729" t="s">
        <v>554</v>
      </c>
      <c r="C520" s="730" t="s">
        <v>583</v>
      </c>
      <c r="D520" s="731" t="s">
        <v>584</v>
      </c>
      <c r="E520" s="730" t="s">
        <v>2831</v>
      </c>
      <c r="F520" s="731" t="s">
        <v>2832</v>
      </c>
      <c r="G520" s="730" t="s">
        <v>2841</v>
      </c>
      <c r="H520" s="730" t="s">
        <v>2842</v>
      </c>
      <c r="I520" s="733">
        <v>8754.7805664062507</v>
      </c>
      <c r="J520" s="733">
        <v>22</v>
      </c>
      <c r="K520" s="734">
        <v>202320.99206542969</v>
      </c>
    </row>
    <row r="521" spans="1:11" ht="14.4" customHeight="1" x14ac:dyDescent="0.3">
      <c r="A521" s="728" t="s">
        <v>553</v>
      </c>
      <c r="B521" s="729" t="s">
        <v>554</v>
      </c>
      <c r="C521" s="730" t="s">
        <v>583</v>
      </c>
      <c r="D521" s="731" t="s">
        <v>584</v>
      </c>
      <c r="E521" s="730" t="s">
        <v>2831</v>
      </c>
      <c r="F521" s="731" t="s">
        <v>2832</v>
      </c>
      <c r="G521" s="730" t="s">
        <v>2843</v>
      </c>
      <c r="H521" s="730" t="s">
        <v>2844</v>
      </c>
      <c r="I521" s="733">
        <v>5462.5</v>
      </c>
      <c r="J521" s="733">
        <v>2</v>
      </c>
      <c r="K521" s="734">
        <v>10925</v>
      </c>
    </row>
    <row r="522" spans="1:11" ht="14.4" customHeight="1" x14ac:dyDescent="0.3">
      <c r="A522" s="728" t="s">
        <v>553</v>
      </c>
      <c r="B522" s="729" t="s">
        <v>554</v>
      </c>
      <c r="C522" s="730" t="s">
        <v>583</v>
      </c>
      <c r="D522" s="731" t="s">
        <v>584</v>
      </c>
      <c r="E522" s="730" t="s">
        <v>2831</v>
      </c>
      <c r="F522" s="731" t="s">
        <v>2832</v>
      </c>
      <c r="G522" s="730" t="s">
        <v>2845</v>
      </c>
      <c r="H522" s="730" t="s">
        <v>2846</v>
      </c>
      <c r="I522" s="733">
        <v>21357.900390625</v>
      </c>
      <c r="J522" s="733">
        <v>1</v>
      </c>
      <c r="K522" s="734">
        <v>21357.900390625</v>
      </c>
    </row>
    <row r="523" spans="1:11" ht="14.4" customHeight="1" x14ac:dyDescent="0.3">
      <c r="A523" s="728" t="s">
        <v>553</v>
      </c>
      <c r="B523" s="729" t="s">
        <v>554</v>
      </c>
      <c r="C523" s="730" t="s">
        <v>583</v>
      </c>
      <c r="D523" s="731" t="s">
        <v>584</v>
      </c>
      <c r="E523" s="730" t="s">
        <v>2831</v>
      </c>
      <c r="F523" s="731" t="s">
        <v>2832</v>
      </c>
      <c r="G523" s="730" t="s">
        <v>2847</v>
      </c>
      <c r="H523" s="730" t="s">
        <v>2848</v>
      </c>
      <c r="I523" s="733">
        <v>6309.211669921875</v>
      </c>
      <c r="J523" s="733">
        <v>10</v>
      </c>
      <c r="K523" s="734">
        <v>63055.27001953125</v>
      </c>
    </row>
    <row r="524" spans="1:11" ht="14.4" customHeight="1" x14ac:dyDescent="0.3">
      <c r="A524" s="728" t="s">
        <v>553</v>
      </c>
      <c r="B524" s="729" t="s">
        <v>554</v>
      </c>
      <c r="C524" s="730" t="s">
        <v>583</v>
      </c>
      <c r="D524" s="731" t="s">
        <v>584</v>
      </c>
      <c r="E524" s="730" t="s">
        <v>2831</v>
      </c>
      <c r="F524" s="731" t="s">
        <v>2832</v>
      </c>
      <c r="G524" s="730" t="s">
        <v>2849</v>
      </c>
      <c r="H524" s="730" t="s">
        <v>2850</v>
      </c>
      <c r="I524" s="733">
        <v>2360.4599609375</v>
      </c>
      <c r="J524" s="733">
        <v>4</v>
      </c>
      <c r="K524" s="734">
        <v>9441.849609375</v>
      </c>
    </row>
    <row r="525" spans="1:11" ht="14.4" customHeight="1" x14ac:dyDescent="0.3">
      <c r="A525" s="728" t="s">
        <v>553</v>
      </c>
      <c r="B525" s="729" t="s">
        <v>554</v>
      </c>
      <c r="C525" s="730" t="s">
        <v>583</v>
      </c>
      <c r="D525" s="731" t="s">
        <v>584</v>
      </c>
      <c r="E525" s="730" t="s">
        <v>2831</v>
      </c>
      <c r="F525" s="731" t="s">
        <v>2832</v>
      </c>
      <c r="G525" s="730" t="s">
        <v>2851</v>
      </c>
      <c r="H525" s="730" t="s">
        <v>2852</v>
      </c>
      <c r="I525" s="733">
        <v>7865.02001953125</v>
      </c>
      <c r="J525" s="733">
        <v>1</v>
      </c>
      <c r="K525" s="734">
        <v>7865.02001953125</v>
      </c>
    </row>
    <row r="526" spans="1:11" ht="14.4" customHeight="1" x14ac:dyDescent="0.3">
      <c r="A526" s="728" t="s">
        <v>553</v>
      </c>
      <c r="B526" s="729" t="s">
        <v>554</v>
      </c>
      <c r="C526" s="730" t="s">
        <v>583</v>
      </c>
      <c r="D526" s="731" t="s">
        <v>584</v>
      </c>
      <c r="E526" s="730" t="s">
        <v>2831</v>
      </c>
      <c r="F526" s="731" t="s">
        <v>2832</v>
      </c>
      <c r="G526" s="730" t="s">
        <v>2853</v>
      </c>
      <c r="H526" s="730" t="s">
        <v>2854</v>
      </c>
      <c r="I526" s="733">
        <v>4499.486653645833</v>
      </c>
      <c r="J526" s="733">
        <v>5</v>
      </c>
      <c r="K526" s="734">
        <v>23586.0498046875</v>
      </c>
    </row>
    <row r="527" spans="1:11" ht="14.4" customHeight="1" x14ac:dyDescent="0.3">
      <c r="A527" s="728" t="s">
        <v>553</v>
      </c>
      <c r="B527" s="729" t="s">
        <v>554</v>
      </c>
      <c r="C527" s="730" t="s">
        <v>583</v>
      </c>
      <c r="D527" s="731" t="s">
        <v>584</v>
      </c>
      <c r="E527" s="730" t="s">
        <v>2831</v>
      </c>
      <c r="F527" s="731" t="s">
        <v>2832</v>
      </c>
      <c r="G527" s="730" t="s">
        <v>2855</v>
      </c>
      <c r="H527" s="730" t="s">
        <v>2856</v>
      </c>
      <c r="I527" s="733">
        <v>1759.5404636548913</v>
      </c>
      <c r="J527" s="733">
        <v>23</v>
      </c>
      <c r="K527" s="734">
        <v>48887.540108947083</v>
      </c>
    </row>
    <row r="528" spans="1:11" ht="14.4" customHeight="1" x14ac:dyDescent="0.3">
      <c r="A528" s="728" t="s">
        <v>553</v>
      </c>
      <c r="B528" s="729" t="s">
        <v>554</v>
      </c>
      <c r="C528" s="730" t="s">
        <v>583</v>
      </c>
      <c r="D528" s="731" t="s">
        <v>584</v>
      </c>
      <c r="E528" s="730" t="s">
        <v>2831</v>
      </c>
      <c r="F528" s="731" t="s">
        <v>2832</v>
      </c>
      <c r="G528" s="730" t="s">
        <v>2857</v>
      </c>
      <c r="H528" s="730" t="s">
        <v>2858</v>
      </c>
      <c r="I528" s="733">
        <v>64.800003051757812</v>
      </c>
      <c r="J528" s="733">
        <v>600</v>
      </c>
      <c r="K528" s="734">
        <v>38881.4990234375</v>
      </c>
    </row>
    <row r="529" spans="1:11" ht="14.4" customHeight="1" x14ac:dyDescent="0.3">
      <c r="A529" s="728" t="s">
        <v>553</v>
      </c>
      <c r="B529" s="729" t="s">
        <v>554</v>
      </c>
      <c r="C529" s="730" t="s">
        <v>583</v>
      </c>
      <c r="D529" s="731" t="s">
        <v>584</v>
      </c>
      <c r="E529" s="730" t="s">
        <v>2011</v>
      </c>
      <c r="F529" s="731" t="s">
        <v>2012</v>
      </c>
      <c r="G529" s="730" t="s">
        <v>2859</v>
      </c>
      <c r="H529" s="730" t="s">
        <v>2860</v>
      </c>
      <c r="I529" s="733">
        <v>28.260000228881836</v>
      </c>
      <c r="J529" s="733">
        <v>340</v>
      </c>
      <c r="K529" s="734">
        <v>9607.219970703125</v>
      </c>
    </row>
    <row r="530" spans="1:11" ht="14.4" customHeight="1" x14ac:dyDescent="0.3">
      <c r="A530" s="728" t="s">
        <v>553</v>
      </c>
      <c r="B530" s="729" t="s">
        <v>554</v>
      </c>
      <c r="C530" s="730" t="s">
        <v>583</v>
      </c>
      <c r="D530" s="731" t="s">
        <v>584</v>
      </c>
      <c r="E530" s="730" t="s">
        <v>2011</v>
      </c>
      <c r="F530" s="731" t="s">
        <v>2012</v>
      </c>
      <c r="G530" s="730" t="s">
        <v>2861</v>
      </c>
      <c r="H530" s="730" t="s">
        <v>2862</v>
      </c>
      <c r="I530" s="733">
        <v>54.860000610351563</v>
      </c>
      <c r="J530" s="733">
        <v>60</v>
      </c>
      <c r="K530" s="734">
        <v>3291.599853515625</v>
      </c>
    </row>
    <row r="531" spans="1:11" ht="14.4" customHeight="1" x14ac:dyDescent="0.3">
      <c r="A531" s="728" t="s">
        <v>553</v>
      </c>
      <c r="B531" s="729" t="s">
        <v>554</v>
      </c>
      <c r="C531" s="730" t="s">
        <v>583</v>
      </c>
      <c r="D531" s="731" t="s">
        <v>584</v>
      </c>
      <c r="E531" s="730" t="s">
        <v>2011</v>
      </c>
      <c r="F531" s="731" t="s">
        <v>2012</v>
      </c>
      <c r="G531" s="730" t="s">
        <v>2863</v>
      </c>
      <c r="H531" s="730" t="s">
        <v>2864</v>
      </c>
      <c r="I531" s="733">
        <v>2.6500000953674316</v>
      </c>
      <c r="J531" s="733">
        <v>17000</v>
      </c>
      <c r="K531" s="734">
        <v>45090.121826171875</v>
      </c>
    </row>
    <row r="532" spans="1:11" ht="14.4" customHeight="1" x14ac:dyDescent="0.3">
      <c r="A532" s="728" t="s">
        <v>553</v>
      </c>
      <c r="B532" s="729" t="s">
        <v>554</v>
      </c>
      <c r="C532" s="730" t="s">
        <v>583</v>
      </c>
      <c r="D532" s="731" t="s">
        <v>584</v>
      </c>
      <c r="E532" s="730" t="s">
        <v>2011</v>
      </c>
      <c r="F532" s="731" t="s">
        <v>2012</v>
      </c>
      <c r="G532" s="730" t="s">
        <v>2865</v>
      </c>
      <c r="H532" s="730" t="s">
        <v>2866</v>
      </c>
      <c r="I532" s="733">
        <v>4</v>
      </c>
      <c r="J532" s="733">
        <v>5000</v>
      </c>
      <c r="K532" s="734">
        <v>20008</v>
      </c>
    </row>
    <row r="533" spans="1:11" ht="14.4" customHeight="1" x14ac:dyDescent="0.3">
      <c r="A533" s="728" t="s">
        <v>553</v>
      </c>
      <c r="B533" s="729" t="s">
        <v>554</v>
      </c>
      <c r="C533" s="730" t="s">
        <v>583</v>
      </c>
      <c r="D533" s="731" t="s">
        <v>584</v>
      </c>
      <c r="E533" s="730" t="s">
        <v>2011</v>
      </c>
      <c r="F533" s="731" t="s">
        <v>2012</v>
      </c>
      <c r="G533" s="730" t="s">
        <v>2867</v>
      </c>
      <c r="H533" s="730" t="s">
        <v>2868</v>
      </c>
      <c r="I533" s="733">
        <v>0.43200000524520876</v>
      </c>
      <c r="J533" s="733">
        <v>22000</v>
      </c>
      <c r="K533" s="734">
        <v>9500</v>
      </c>
    </row>
    <row r="534" spans="1:11" ht="14.4" customHeight="1" x14ac:dyDescent="0.3">
      <c r="A534" s="728" t="s">
        <v>553</v>
      </c>
      <c r="B534" s="729" t="s">
        <v>554</v>
      </c>
      <c r="C534" s="730" t="s">
        <v>583</v>
      </c>
      <c r="D534" s="731" t="s">
        <v>584</v>
      </c>
      <c r="E534" s="730" t="s">
        <v>2011</v>
      </c>
      <c r="F534" s="731" t="s">
        <v>2012</v>
      </c>
      <c r="G534" s="730" t="s">
        <v>2869</v>
      </c>
      <c r="H534" s="730" t="s">
        <v>2870</v>
      </c>
      <c r="I534" s="733">
        <v>65.419998168945313</v>
      </c>
      <c r="J534" s="733">
        <v>20</v>
      </c>
      <c r="K534" s="734">
        <v>1308.31005859375</v>
      </c>
    </row>
    <row r="535" spans="1:11" ht="14.4" customHeight="1" x14ac:dyDescent="0.3">
      <c r="A535" s="728" t="s">
        <v>553</v>
      </c>
      <c r="B535" s="729" t="s">
        <v>554</v>
      </c>
      <c r="C535" s="730" t="s">
        <v>583</v>
      </c>
      <c r="D535" s="731" t="s">
        <v>584</v>
      </c>
      <c r="E535" s="730" t="s">
        <v>2011</v>
      </c>
      <c r="F535" s="731" t="s">
        <v>2012</v>
      </c>
      <c r="G535" s="730" t="s">
        <v>2871</v>
      </c>
      <c r="H535" s="730" t="s">
        <v>2872</v>
      </c>
      <c r="I535" s="733">
        <v>114.13999938964844</v>
      </c>
      <c r="J535" s="733">
        <v>10</v>
      </c>
      <c r="K535" s="734">
        <v>1141.4000244140625</v>
      </c>
    </row>
    <row r="536" spans="1:11" ht="14.4" customHeight="1" x14ac:dyDescent="0.3">
      <c r="A536" s="728" t="s">
        <v>553</v>
      </c>
      <c r="B536" s="729" t="s">
        <v>554</v>
      </c>
      <c r="C536" s="730" t="s">
        <v>583</v>
      </c>
      <c r="D536" s="731" t="s">
        <v>584</v>
      </c>
      <c r="E536" s="730" t="s">
        <v>2011</v>
      </c>
      <c r="F536" s="731" t="s">
        <v>2012</v>
      </c>
      <c r="G536" s="730" t="s">
        <v>2873</v>
      </c>
      <c r="H536" s="730" t="s">
        <v>2874</v>
      </c>
      <c r="I536" s="733">
        <v>1537.550048828125</v>
      </c>
      <c r="J536" s="733">
        <v>10</v>
      </c>
      <c r="K536" s="734">
        <v>15375.5</v>
      </c>
    </row>
    <row r="537" spans="1:11" ht="14.4" customHeight="1" x14ac:dyDescent="0.3">
      <c r="A537" s="728" t="s">
        <v>553</v>
      </c>
      <c r="B537" s="729" t="s">
        <v>554</v>
      </c>
      <c r="C537" s="730" t="s">
        <v>583</v>
      </c>
      <c r="D537" s="731" t="s">
        <v>584</v>
      </c>
      <c r="E537" s="730" t="s">
        <v>2011</v>
      </c>
      <c r="F537" s="731" t="s">
        <v>2012</v>
      </c>
      <c r="G537" s="730" t="s">
        <v>2875</v>
      </c>
      <c r="H537" s="730" t="s">
        <v>2876</v>
      </c>
      <c r="I537" s="733">
        <v>352.27999877929687</v>
      </c>
      <c r="J537" s="733">
        <v>360</v>
      </c>
      <c r="K537" s="734">
        <v>126822</v>
      </c>
    </row>
    <row r="538" spans="1:11" ht="14.4" customHeight="1" x14ac:dyDescent="0.3">
      <c r="A538" s="728" t="s">
        <v>553</v>
      </c>
      <c r="B538" s="729" t="s">
        <v>554</v>
      </c>
      <c r="C538" s="730" t="s">
        <v>583</v>
      </c>
      <c r="D538" s="731" t="s">
        <v>584</v>
      </c>
      <c r="E538" s="730" t="s">
        <v>2011</v>
      </c>
      <c r="F538" s="731" t="s">
        <v>2012</v>
      </c>
      <c r="G538" s="730" t="s">
        <v>2877</v>
      </c>
      <c r="H538" s="730" t="s">
        <v>2878</v>
      </c>
      <c r="I538" s="733">
        <v>1381.3800048828125</v>
      </c>
      <c r="J538" s="733">
        <v>20</v>
      </c>
      <c r="K538" s="734">
        <v>27627.599609375</v>
      </c>
    </row>
    <row r="539" spans="1:11" ht="14.4" customHeight="1" x14ac:dyDescent="0.3">
      <c r="A539" s="728" t="s">
        <v>553</v>
      </c>
      <c r="B539" s="729" t="s">
        <v>554</v>
      </c>
      <c r="C539" s="730" t="s">
        <v>583</v>
      </c>
      <c r="D539" s="731" t="s">
        <v>584</v>
      </c>
      <c r="E539" s="730" t="s">
        <v>2011</v>
      </c>
      <c r="F539" s="731" t="s">
        <v>2012</v>
      </c>
      <c r="G539" s="730" t="s">
        <v>2879</v>
      </c>
      <c r="H539" s="730" t="s">
        <v>2880</v>
      </c>
      <c r="I539" s="733">
        <v>120.58000183105469</v>
      </c>
      <c r="J539" s="733">
        <v>5</v>
      </c>
      <c r="K539" s="734">
        <v>602.91998291015625</v>
      </c>
    </row>
    <row r="540" spans="1:11" ht="14.4" customHeight="1" x14ac:dyDescent="0.3">
      <c r="A540" s="728" t="s">
        <v>553</v>
      </c>
      <c r="B540" s="729" t="s">
        <v>554</v>
      </c>
      <c r="C540" s="730" t="s">
        <v>583</v>
      </c>
      <c r="D540" s="731" t="s">
        <v>584</v>
      </c>
      <c r="E540" s="730" t="s">
        <v>2011</v>
      </c>
      <c r="F540" s="731" t="s">
        <v>2012</v>
      </c>
      <c r="G540" s="730" t="s">
        <v>2881</v>
      </c>
      <c r="H540" s="730" t="s">
        <v>2882</v>
      </c>
      <c r="I540" s="733">
        <v>19.170000076293945</v>
      </c>
      <c r="J540" s="733">
        <v>50</v>
      </c>
      <c r="K540" s="734">
        <v>958.5</v>
      </c>
    </row>
    <row r="541" spans="1:11" ht="14.4" customHeight="1" x14ac:dyDescent="0.3">
      <c r="A541" s="728" t="s">
        <v>553</v>
      </c>
      <c r="B541" s="729" t="s">
        <v>554</v>
      </c>
      <c r="C541" s="730" t="s">
        <v>583</v>
      </c>
      <c r="D541" s="731" t="s">
        <v>584</v>
      </c>
      <c r="E541" s="730" t="s">
        <v>2011</v>
      </c>
      <c r="F541" s="731" t="s">
        <v>2012</v>
      </c>
      <c r="G541" s="730" t="s">
        <v>2883</v>
      </c>
      <c r="H541" s="730" t="s">
        <v>2884</v>
      </c>
      <c r="I541" s="733">
        <v>20.659999847412109</v>
      </c>
      <c r="J541" s="733">
        <v>25</v>
      </c>
      <c r="K541" s="734">
        <v>516.57000732421875</v>
      </c>
    </row>
    <row r="542" spans="1:11" ht="14.4" customHeight="1" x14ac:dyDescent="0.3">
      <c r="A542" s="728" t="s">
        <v>553</v>
      </c>
      <c r="B542" s="729" t="s">
        <v>554</v>
      </c>
      <c r="C542" s="730" t="s">
        <v>583</v>
      </c>
      <c r="D542" s="731" t="s">
        <v>584</v>
      </c>
      <c r="E542" s="730" t="s">
        <v>2011</v>
      </c>
      <c r="F542" s="731" t="s">
        <v>2012</v>
      </c>
      <c r="G542" s="730" t="s">
        <v>2885</v>
      </c>
      <c r="H542" s="730" t="s">
        <v>2886</v>
      </c>
      <c r="I542" s="733">
        <v>9.130000114440918</v>
      </c>
      <c r="J542" s="733">
        <v>25</v>
      </c>
      <c r="K542" s="734">
        <v>228.13999938964844</v>
      </c>
    </row>
    <row r="543" spans="1:11" ht="14.4" customHeight="1" x14ac:dyDescent="0.3">
      <c r="A543" s="728" t="s">
        <v>553</v>
      </c>
      <c r="B543" s="729" t="s">
        <v>554</v>
      </c>
      <c r="C543" s="730" t="s">
        <v>583</v>
      </c>
      <c r="D543" s="731" t="s">
        <v>584</v>
      </c>
      <c r="E543" s="730" t="s">
        <v>2011</v>
      </c>
      <c r="F543" s="731" t="s">
        <v>2012</v>
      </c>
      <c r="G543" s="730" t="s">
        <v>2887</v>
      </c>
      <c r="H543" s="730" t="s">
        <v>2888</v>
      </c>
      <c r="I543" s="733">
        <v>16.780000686645508</v>
      </c>
      <c r="J543" s="733">
        <v>20</v>
      </c>
      <c r="K543" s="734">
        <v>335.51998901367187</v>
      </c>
    </row>
    <row r="544" spans="1:11" ht="14.4" customHeight="1" x14ac:dyDescent="0.3">
      <c r="A544" s="728" t="s">
        <v>553</v>
      </c>
      <c r="B544" s="729" t="s">
        <v>554</v>
      </c>
      <c r="C544" s="730" t="s">
        <v>583</v>
      </c>
      <c r="D544" s="731" t="s">
        <v>584</v>
      </c>
      <c r="E544" s="730" t="s">
        <v>2011</v>
      </c>
      <c r="F544" s="731" t="s">
        <v>2012</v>
      </c>
      <c r="G544" s="730" t="s">
        <v>2889</v>
      </c>
      <c r="H544" s="730" t="s">
        <v>2890</v>
      </c>
      <c r="I544" s="733">
        <v>85.075000762939453</v>
      </c>
      <c r="J544" s="733">
        <v>48</v>
      </c>
      <c r="K544" s="734">
        <v>4083.6499938964844</v>
      </c>
    </row>
    <row r="545" spans="1:11" ht="14.4" customHeight="1" x14ac:dyDescent="0.3">
      <c r="A545" s="728" t="s">
        <v>553</v>
      </c>
      <c r="B545" s="729" t="s">
        <v>554</v>
      </c>
      <c r="C545" s="730" t="s">
        <v>583</v>
      </c>
      <c r="D545" s="731" t="s">
        <v>584</v>
      </c>
      <c r="E545" s="730" t="s">
        <v>2011</v>
      </c>
      <c r="F545" s="731" t="s">
        <v>2012</v>
      </c>
      <c r="G545" s="730" t="s">
        <v>2244</v>
      </c>
      <c r="H545" s="730" t="s">
        <v>2245</v>
      </c>
      <c r="I545" s="733">
        <v>61.209999084472656</v>
      </c>
      <c r="J545" s="733">
        <v>8</v>
      </c>
      <c r="K545" s="734">
        <v>489.67999267578125</v>
      </c>
    </row>
    <row r="546" spans="1:11" ht="14.4" customHeight="1" x14ac:dyDescent="0.3">
      <c r="A546" s="728" t="s">
        <v>553</v>
      </c>
      <c r="B546" s="729" t="s">
        <v>554</v>
      </c>
      <c r="C546" s="730" t="s">
        <v>583</v>
      </c>
      <c r="D546" s="731" t="s">
        <v>584</v>
      </c>
      <c r="E546" s="730" t="s">
        <v>2011</v>
      </c>
      <c r="F546" s="731" t="s">
        <v>2012</v>
      </c>
      <c r="G546" s="730" t="s">
        <v>2246</v>
      </c>
      <c r="H546" s="730" t="s">
        <v>2247</v>
      </c>
      <c r="I546" s="733">
        <v>98.377998352050781</v>
      </c>
      <c r="J546" s="733">
        <v>70</v>
      </c>
      <c r="K546" s="734">
        <v>6886.4998779296875</v>
      </c>
    </row>
    <row r="547" spans="1:11" ht="14.4" customHeight="1" x14ac:dyDescent="0.3">
      <c r="A547" s="728" t="s">
        <v>553</v>
      </c>
      <c r="B547" s="729" t="s">
        <v>554</v>
      </c>
      <c r="C547" s="730" t="s">
        <v>583</v>
      </c>
      <c r="D547" s="731" t="s">
        <v>584</v>
      </c>
      <c r="E547" s="730" t="s">
        <v>2011</v>
      </c>
      <c r="F547" s="731" t="s">
        <v>2012</v>
      </c>
      <c r="G547" s="730" t="s">
        <v>2891</v>
      </c>
      <c r="H547" s="730" t="s">
        <v>2892</v>
      </c>
      <c r="I547" s="733">
        <v>3.9700000286102295</v>
      </c>
      <c r="J547" s="733">
        <v>560</v>
      </c>
      <c r="K547" s="734">
        <v>2223.1999816894531</v>
      </c>
    </row>
    <row r="548" spans="1:11" ht="14.4" customHeight="1" x14ac:dyDescent="0.3">
      <c r="A548" s="728" t="s">
        <v>553</v>
      </c>
      <c r="B548" s="729" t="s">
        <v>554</v>
      </c>
      <c r="C548" s="730" t="s">
        <v>583</v>
      </c>
      <c r="D548" s="731" t="s">
        <v>584</v>
      </c>
      <c r="E548" s="730" t="s">
        <v>2011</v>
      </c>
      <c r="F548" s="731" t="s">
        <v>2012</v>
      </c>
      <c r="G548" s="730" t="s">
        <v>2893</v>
      </c>
      <c r="H548" s="730" t="s">
        <v>2894</v>
      </c>
      <c r="I548" s="733">
        <v>5.1399998664855957</v>
      </c>
      <c r="J548" s="733">
        <v>120</v>
      </c>
      <c r="K548" s="734">
        <v>616.80001831054687</v>
      </c>
    </row>
    <row r="549" spans="1:11" ht="14.4" customHeight="1" x14ac:dyDescent="0.3">
      <c r="A549" s="728" t="s">
        <v>553</v>
      </c>
      <c r="B549" s="729" t="s">
        <v>554</v>
      </c>
      <c r="C549" s="730" t="s">
        <v>583</v>
      </c>
      <c r="D549" s="731" t="s">
        <v>584</v>
      </c>
      <c r="E549" s="730" t="s">
        <v>2011</v>
      </c>
      <c r="F549" s="731" t="s">
        <v>2012</v>
      </c>
      <c r="G549" s="730" t="s">
        <v>2895</v>
      </c>
      <c r="H549" s="730" t="s">
        <v>2896</v>
      </c>
      <c r="I549" s="733">
        <v>183.08999633789062</v>
      </c>
      <c r="J549" s="733">
        <v>19</v>
      </c>
      <c r="K549" s="734">
        <v>3478.7100219726562</v>
      </c>
    </row>
    <row r="550" spans="1:11" ht="14.4" customHeight="1" x14ac:dyDescent="0.3">
      <c r="A550" s="728" t="s">
        <v>553</v>
      </c>
      <c r="B550" s="729" t="s">
        <v>554</v>
      </c>
      <c r="C550" s="730" t="s">
        <v>583</v>
      </c>
      <c r="D550" s="731" t="s">
        <v>584</v>
      </c>
      <c r="E550" s="730" t="s">
        <v>2011</v>
      </c>
      <c r="F550" s="731" t="s">
        <v>2012</v>
      </c>
      <c r="G550" s="730" t="s">
        <v>2897</v>
      </c>
      <c r="H550" s="730" t="s">
        <v>2898</v>
      </c>
      <c r="I550" s="733">
        <v>10.869999885559082</v>
      </c>
      <c r="J550" s="733">
        <v>500</v>
      </c>
      <c r="K550" s="734">
        <v>5433.740234375</v>
      </c>
    </row>
    <row r="551" spans="1:11" ht="14.4" customHeight="1" x14ac:dyDescent="0.3">
      <c r="A551" s="728" t="s">
        <v>553</v>
      </c>
      <c r="B551" s="729" t="s">
        <v>554</v>
      </c>
      <c r="C551" s="730" t="s">
        <v>583</v>
      </c>
      <c r="D551" s="731" t="s">
        <v>584</v>
      </c>
      <c r="E551" s="730" t="s">
        <v>2011</v>
      </c>
      <c r="F551" s="731" t="s">
        <v>2012</v>
      </c>
      <c r="G551" s="730" t="s">
        <v>2899</v>
      </c>
      <c r="H551" s="730" t="s">
        <v>2900</v>
      </c>
      <c r="I551" s="733">
        <v>2.3850001096725464</v>
      </c>
      <c r="J551" s="733">
        <v>10000</v>
      </c>
      <c r="K551" s="734">
        <v>23849.60009765625</v>
      </c>
    </row>
    <row r="552" spans="1:11" ht="14.4" customHeight="1" x14ac:dyDescent="0.3">
      <c r="A552" s="728" t="s">
        <v>553</v>
      </c>
      <c r="B552" s="729" t="s">
        <v>554</v>
      </c>
      <c r="C552" s="730" t="s">
        <v>583</v>
      </c>
      <c r="D552" s="731" t="s">
        <v>584</v>
      </c>
      <c r="E552" s="730" t="s">
        <v>2011</v>
      </c>
      <c r="F552" s="731" t="s">
        <v>2012</v>
      </c>
      <c r="G552" s="730" t="s">
        <v>2901</v>
      </c>
      <c r="H552" s="730" t="s">
        <v>2902</v>
      </c>
      <c r="I552" s="733">
        <v>17.139999389648438</v>
      </c>
      <c r="J552" s="733">
        <v>500</v>
      </c>
      <c r="K552" s="734">
        <v>8567.5</v>
      </c>
    </row>
    <row r="553" spans="1:11" ht="14.4" customHeight="1" x14ac:dyDescent="0.3">
      <c r="A553" s="728" t="s">
        <v>553</v>
      </c>
      <c r="B553" s="729" t="s">
        <v>554</v>
      </c>
      <c r="C553" s="730" t="s">
        <v>583</v>
      </c>
      <c r="D553" s="731" t="s">
        <v>584</v>
      </c>
      <c r="E553" s="730" t="s">
        <v>2011</v>
      </c>
      <c r="F553" s="731" t="s">
        <v>2012</v>
      </c>
      <c r="G553" s="730" t="s">
        <v>2903</v>
      </c>
      <c r="H553" s="730" t="s">
        <v>2904</v>
      </c>
      <c r="I553" s="733">
        <v>5.619999885559082</v>
      </c>
      <c r="J553" s="733">
        <v>1050</v>
      </c>
      <c r="K553" s="734">
        <v>5904.679931640625</v>
      </c>
    </row>
    <row r="554" spans="1:11" ht="14.4" customHeight="1" x14ac:dyDescent="0.3">
      <c r="A554" s="728" t="s">
        <v>553</v>
      </c>
      <c r="B554" s="729" t="s">
        <v>554</v>
      </c>
      <c r="C554" s="730" t="s">
        <v>583</v>
      </c>
      <c r="D554" s="731" t="s">
        <v>584</v>
      </c>
      <c r="E554" s="730" t="s">
        <v>2056</v>
      </c>
      <c r="F554" s="731" t="s">
        <v>2057</v>
      </c>
      <c r="G554" s="730" t="s">
        <v>2905</v>
      </c>
      <c r="H554" s="730" t="s">
        <v>2906</v>
      </c>
      <c r="I554" s="733">
        <v>1719.25</v>
      </c>
      <c r="J554" s="733">
        <v>16</v>
      </c>
      <c r="K554" s="734">
        <v>27508</v>
      </c>
    </row>
    <row r="555" spans="1:11" ht="14.4" customHeight="1" x14ac:dyDescent="0.3">
      <c r="A555" s="728" t="s">
        <v>553</v>
      </c>
      <c r="B555" s="729" t="s">
        <v>554</v>
      </c>
      <c r="C555" s="730" t="s">
        <v>583</v>
      </c>
      <c r="D555" s="731" t="s">
        <v>584</v>
      </c>
      <c r="E555" s="730" t="s">
        <v>2056</v>
      </c>
      <c r="F555" s="731" t="s">
        <v>2057</v>
      </c>
      <c r="G555" s="730" t="s">
        <v>2907</v>
      </c>
      <c r="H555" s="730" t="s">
        <v>2908</v>
      </c>
      <c r="I555" s="733">
        <v>2.9050000905990601</v>
      </c>
      <c r="J555" s="733">
        <v>210</v>
      </c>
      <c r="K555" s="734">
        <v>609.89999389648437</v>
      </c>
    </row>
    <row r="556" spans="1:11" ht="14.4" customHeight="1" x14ac:dyDescent="0.3">
      <c r="A556" s="728" t="s">
        <v>553</v>
      </c>
      <c r="B556" s="729" t="s">
        <v>554</v>
      </c>
      <c r="C556" s="730" t="s">
        <v>583</v>
      </c>
      <c r="D556" s="731" t="s">
        <v>584</v>
      </c>
      <c r="E556" s="730" t="s">
        <v>2056</v>
      </c>
      <c r="F556" s="731" t="s">
        <v>2057</v>
      </c>
      <c r="G556" s="730" t="s">
        <v>2909</v>
      </c>
      <c r="H556" s="730" t="s">
        <v>2910</v>
      </c>
      <c r="I556" s="733">
        <v>2.9066667556762695</v>
      </c>
      <c r="J556" s="733">
        <v>700</v>
      </c>
      <c r="K556" s="734">
        <v>2035</v>
      </c>
    </row>
    <row r="557" spans="1:11" ht="14.4" customHeight="1" x14ac:dyDescent="0.3">
      <c r="A557" s="728" t="s">
        <v>553</v>
      </c>
      <c r="B557" s="729" t="s">
        <v>554</v>
      </c>
      <c r="C557" s="730" t="s">
        <v>583</v>
      </c>
      <c r="D557" s="731" t="s">
        <v>584</v>
      </c>
      <c r="E557" s="730" t="s">
        <v>2056</v>
      </c>
      <c r="F557" s="731" t="s">
        <v>2057</v>
      </c>
      <c r="G557" s="730" t="s">
        <v>2911</v>
      </c>
      <c r="H557" s="730" t="s">
        <v>2912</v>
      </c>
      <c r="I557" s="733">
        <v>102.25</v>
      </c>
      <c r="J557" s="733">
        <v>70</v>
      </c>
      <c r="K557" s="734">
        <v>7157.150146484375</v>
      </c>
    </row>
    <row r="558" spans="1:11" ht="14.4" customHeight="1" x14ac:dyDescent="0.3">
      <c r="A558" s="728" t="s">
        <v>553</v>
      </c>
      <c r="B558" s="729" t="s">
        <v>554</v>
      </c>
      <c r="C558" s="730" t="s">
        <v>583</v>
      </c>
      <c r="D558" s="731" t="s">
        <v>584</v>
      </c>
      <c r="E558" s="730" t="s">
        <v>2056</v>
      </c>
      <c r="F558" s="731" t="s">
        <v>2057</v>
      </c>
      <c r="G558" s="730" t="s">
        <v>2913</v>
      </c>
      <c r="H558" s="730" t="s">
        <v>2914</v>
      </c>
      <c r="I558" s="733">
        <v>2914.610107421875</v>
      </c>
      <c r="J558" s="733">
        <v>1</v>
      </c>
      <c r="K558" s="734">
        <v>2914.610107421875</v>
      </c>
    </row>
    <row r="559" spans="1:11" ht="14.4" customHeight="1" x14ac:dyDescent="0.3">
      <c r="A559" s="728" t="s">
        <v>553</v>
      </c>
      <c r="B559" s="729" t="s">
        <v>554</v>
      </c>
      <c r="C559" s="730" t="s">
        <v>583</v>
      </c>
      <c r="D559" s="731" t="s">
        <v>584</v>
      </c>
      <c r="E559" s="730" t="s">
        <v>2056</v>
      </c>
      <c r="F559" s="731" t="s">
        <v>2057</v>
      </c>
      <c r="G559" s="730" t="s">
        <v>2915</v>
      </c>
      <c r="H559" s="730" t="s">
        <v>2916</v>
      </c>
      <c r="I559" s="733">
        <v>2914.610107421875</v>
      </c>
      <c r="J559" s="733">
        <v>2</v>
      </c>
      <c r="K559" s="734">
        <v>5829.22021484375</v>
      </c>
    </row>
    <row r="560" spans="1:11" ht="14.4" customHeight="1" x14ac:dyDescent="0.3">
      <c r="A560" s="728" t="s">
        <v>553</v>
      </c>
      <c r="B560" s="729" t="s">
        <v>554</v>
      </c>
      <c r="C560" s="730" t="s">
        <v>583</v>
      </c>
      <c r="D560" s="731" t="s">
        <v>584</v>
      </c>
      <c r="E560" s="730" t="s">
        <v>2056</v>
      </c>
      <c r="F560" s="731" t="s">
        <v>2057</v>
      </c>
      <c r="G560" s="730" t="s">
        <v>2917</v>
      </c>
      <c r="H560" s="730" t="s">
        <v>2918</v>
      </c>
      <c r="I560" s="733">
        <v>8.4700002670288086</v>
      </c>
      <c r="J560" s="733">
        <v>110</v>
      </c>
      <c r="K560" s="734">
        <v>931.69996643066406</v>
      </c>
    </row>
    <row r="561" spans="1:11" ht="14.4" customHeight="1" x14ac:dyDescent="0.3">
      <c r="A561" s="728" t="s">
        <v>553</v>
      </c>
      <c r="B561" s="729" t="s">
        <v>554</v>
      </c>
      <c r="C561" s="730" t="s">
        <v>583</v>
      </c>
      <c r="D561" s="731" t="s">
        <v>584</v>
      </c>
      <c r="E561" s="730" t="s">
        <v>2056</v>
      </c>
      <c r="F561" s="731" t="s">
        <v>2057</v>
      </c>
      <c r="G561" s="730" t="s">
        <v>2919</v>
      </c>
      <c r="H561" s="730" t="s">
        <v>2920</v>
      </c>
      <c r="I561" s="733">
        <v>8.4700002670288086</v>
      </c>
      <c r="J561" s="733">
        <v>130</v>
      </c>
      <c r="K561" s="734">
        <v>1101.0999908447266</v>
      </c>
    </row>
    <row r="562" spans="1:11" ht="14.4" customHeight="1" x14ac:dyDescent="0.3">
      <c r="A562" s="728" t="s">
        <v>553</v>
      </c>
      <c r="B562" s="729" t="s">
        <v>554</v>
      </c>
      <c r="C562" s="730" t="s">
        <v>583</v>
      </c>
      <c r="D562" s="731" t="s">
        <v>584</v>
      </c>
      <c r="E562" s="730" t="s">
        <v>2056</v>
      </c>
      <c r="F562" s="731" t="s">
        <v>2057</v>
      </c>
      <c r="G562" s="730" t="s">
        <v>2921</v>
      </c>
      <c r="H562" s="730" t="s">
        <v>2922</v>
      </c>
      <c r="I562" s="733">
        <v>1431.4300537109375</v>
      </c>
      <c r="J562" s="733">
        <v>1</v>
      </c>
      <c r="K562" s="734">
        <v>1431.4300537109375</v>
      </c>
    </row>
    <row r="563" spans="1:11" ht="14.4" customHeight="1" x14ac:dyDescent="0.3">
      <c r="A563" s="728" t="s">
        <v>553</v>
      </c>
      <c r="B563" s="729" t="s">
        <v>554</v>
      </c>
      <c r="C563" s="730" t="s">
        <v>583</v>
      </c>
      <c r="D563" s="731" t="s">
        <v>584</v>
      </c>
      <c r="E563" s="730" t="s">
        <v>2056</v>
      </c>
      <c r="F563" s="731" t="s">
        <v>2057</v>
      </c>
      <c r="G563" s="730" t="s">
        <v>2923</v>
      </c>
      <c r="H563" s="730" t="s">
        <v>2924</v>
      </c>
      <c r="I563" s="733">
        <v>699.3800048828125</v>
      </c>
      <c r="J563" s="733">
        <v>1</v>
      </c>
      <c r="K563" s="734">
        <v>699.3800048828125</v>
      </c>
    </row>
    <row r="564" spans="1:11" ht="14.4" customHeight="1" x14ac:dyDescent="0.3">
      <c r="A564" s="728" t="s">
        <v>553</v>
      </c>
      <c r="B564" s="729" t="s">
        <v>554</v>
      </c>
      <c r="C564" s="730" t="s">
        <v>583</v>
      </c>
      <c r="D564" s="731" t="s">
        <v>584</v>
      </c>
      <c r="E564" s="730" t="s">
        <v>2056</v>
      </c>
      <c r="F564" s="731" t="s">
        <v>2057</v>
      </c>
      <c r="G564" s="730" t="s">
        <v>2925</v>
      </c>
      <c r="H564" s="730" t="s">
        <v>2926</v>
      </c>
      <c r="I564" s="733">
        <v>17.299999237060547</v>
      </c>
      <c r="J564" s="733">
        <v>50</v>
      </c>
      <c r="K564" s="734">
        <v>865.1500244140625</v>
      </c>
    </row>
    <row r="565" spans="1:11" ht="14.4" customHeight="1" x14ac:dyDescent="0.3">
      <c r="A565" s="728" t="s">
        <v>553</v>
      </c>
      <c r="B565" s="729" t="s">
        <v>554</v>
      </c>
      <c r="C565" s="730" t="s">
        <v>583</v>
      </c>
      <c r="D565" s="731" t="s">
        <v>584</v>
      </c>
      <c r="E565" s="730" t="s">
        <v>2056</v>
      </c>
      <c r="F565" s="731" t="s">
        <v>2057</v>
      </c>
      <c r="G565" s="730" t="s">
        <v>2927</v>
      </c>
      <c r="H565" s="730" t="s">
        <v>2928</v>
      </c>
      <c r="I565" s="733">
        <v>17.299999237060547</v>
      </c>
      <c r="J565" s="733">
        <v>100</v>
      </c>
      <c r="K565" s="734">
        <v>1730.300048828125</v>
      </c>
    </row>
    <row r="566" spans="1:11" ht="14.4" customHeight="1" x14ac:dyDescent="0.3">
      <c r="A566" s="728" t="s">
        <v>553</v>
      </c>
      <c r="B566" s="729" t="s">
        <v>554</v>
      </c>
      <c r="C566" s="730" t="s">
        <v>583</v>
      </c>
      <c r="D566" s="731" t="s">
        <v>584</v>
      </c>
      <c r="E566" s="730" t="s">
        <v>2056</v>
      </c>
      <c r="F566" s="731" t="s">
        <v>2057</v>
      </c>
      <c r="G566" s="730" t="s">
        <v>2929</v>
      </c>
      <c r="H566" s="730" t="s">
        <v>2930</v>
      </c>
      <c r="I566" s="733">
        <v>1533.300048828125</v>
      </c>
      <c r="J566" s="733">
        <v>20</v>
      </c>
      <c r="K566" s="734">
        <v>30666.0390625</v>
      </c>
    </row>
    <row r="567" spans="1:11" ht="14.4" customHeight="1" x14ac:dyDescent="0.3">
      <c r="A567" s="728" t="s">
        <v>553</v>
      </c>
      <c r="B567" s="729" t="s">
        <v>554</v>
      </c>
      <c r="C567" s="730" t="s">
        <v>583</v>
      </c>
      <c r="D567" s="731" t="s">
        <v>584</v>
      </c>
      <c r="E567" s="730" t="s">
        <v>2056</v>
      </c>
      <c r="F567" s="731" t="s">
        <v>2057</v>
      </c>
      <c r="G567" s="730" t="s">
        <v>2931</v>
      </c>
      <c r="H567" s="730" t="s">
        <v>2932</v>
      </c>
      <c r="I567" s="733">
        <v>2618.43994140625</v>
      </c>
      <c r="J567" s="733">
        <v>1</v>
      </c>
      <c r="K567" s="734">
        <v>2618.43994140625</v>
      </c>
    </row>
    <row r="568" spans="1:11" ht="14.4" customHeight="1" x14ac:dyDescent="0.3">
      <c r="A568" s="728" t="s">
        <v>553</v>
      </c>
      <c r="B568" s="729" t="s">
        <v>554</v>
      </c>
      <c r="C568" s="730" t="s">
        <v>583</v>
      </c>
      <c r="D568" s="731" t="s">
        <v>584</v>
      </c>
      <c r="E568" s="730" t="s">
        <v>2056</v>
      </c>
      <c r="F568" s="731" t="s">
        <v>2057</v>
      </c>
      <c r="G568" s="730" t="s">
        <v>2933</v>
      </c>
      <c r="H568" s="730" t="s">
        <v>2934</v>
      </c>
      <c r="I568" s="733">
        <v>4409.85009765625</v>
      </c>
      <c r="J568" s="733">
        <v>1</v>
      </c>
      <c r="K568" s="734">
        <v>4409.85009765625</v>
      </c>
    </row>
    <row r="569" spans="1:11" ht="14.4" customHeight="1" x14ac:dyDescent="0.3">
      <c r="A569" s="728" t="s">
        <v>553</v>
      </c>
      <c r="B569" s="729" t="s">
        <v>554</v>
      </c>
      <c r="C569" s="730" t="s">
        <v>583</v>
      </c>
      <c r="D569" s="731" t="s">
        <v>584</v>
      </c>
      <c r="E569" s="730" t="s">
        <v>2056</v>
      </c>
      <c r="F569" s="731" t="s">
        <v>2057</v>
      </c>
      <c r="G569" s="730" t="s">
        <v>2935</v>
      </c>
      <c r="H569" s="730" t="s">
        <v>2936</v>
      </c>
      <c r="I569" s="733">
        <v>887.760009765625</v>
      </c>
      <c r="J569" s="733">
        <v>25</v>
      </c>
      <c r="K569" s="734">
        <v>22193.9404296875</v>
      </c>
    </row>
    <row r="570" spans="1:11" ht="14.4" customHeight="1" x14ac:dyDescent="0.3">
      <c r="A570" s="728" t="s">
        <v>553</v>
      </c>
      <c r="B570" s="729" t="s">
        <v>554</v>
      </c>
      <c r="C570" s="730" t="s">
        <v>583</v>
      </c>
      <c r="D570" s="731" t="s">
        <v>584</v>
      </c>
      <c r="E570" s="730" t="s">
        <v>2056</v>
      </c>
      <c r="F570" s="731" t="s">
        <v>2057</v>
      </c>
      <c r="G570" s="730" t="s">
        <v>2937</v>
      </c>
      <c r="H570" s="730" t="s">
        <v>2938</v>
      </c>
      <c r="I570" s="733">
        <v>47.189998626708984</v>
      </c>
      <c r="J570" s="733">
        <v>20</v>
      </c>
      <c r="K570" s="734">
        <v>943.79998779296875</v>
      </c>
    </row>
    <row r="571" spans="1:11" ht="14.4" customHeight="1" x14ac:dyDescent="0.3">
      <c r="A571" s="728" t="s">
        <v>553</v>
      </c>
      <c r="B571" s="729" t="s">
        <v>554</v>
      </c>
      <c r="C571" s="730" t="s">
        <v>583</v>
      </c>
      <c r="D571" s="731" t="s">
        <v>584</v>
      </c>
      <c r="E571" s="730" t="s">
        <v>2056</v>
      </c>
      <c r="F571" s="731" t="s">
        <v>2057</v>
      </c>
      <c r="G571" s="730" t="s">
        <v>2939</v>
      </c>
      <c r="H571" s="730" t="s">
        <v>2940</v>
      </c>
      <c r="I571" s="733">
        <v>2600.43994140625</v>
      </c>
      <c r="J571" s="733">
        <v>1</v>
      </c>
      <c r="K571" s="734">
        <v>2600.43994140625</v>
      </c>
    </row>
    <row r="572" spans="1:11" ht="14.4" customHeight="1" x14ac:dyDescent="0.3">
      <c r="A572" s="728" t="s">
        <v>553</v>
      </c>
      <c r="B572" s="729" t="s">
        <v>554</v>
      </c>
      <c r="C572" s="730" t="s">
        <v>583</v>
      </c>
      <c r="D572" s="731" t="s">
        <v>584</v>
      </c>
      <c r="E572" s="730" t="s">
        <v>2056</v>
      </c>
      <c r="F572" s="731" t="s">
        <v>2057</v>
      </c>
      <c r="G572" s="730" t="s">
        <v>2941</v>
      </c>
      <c r="H572" s="730" t="s">
        <v>2942</v>
      </c>
      <c r="I572" s="733">
        <v>2600.43994140625</v>
      </c>
      <c r="J572" s="733">
        <v>2</v>
      </c>
      <c r="K572" s="734">
        <v>5200.8701171875</v>
      </c>
    </row>
    <row r="573" spans="1:11" ht="14.4" customHeight="1" x14ac:dyDescent="0.3">
      <c r="A573" s="728" t="s">
        <v>553</v>
      </c>
      <c r="B573" s="729" t="s">
        <v>554</v>
      </c>
      <c r="C573" s="730" t="s">
        <v>583</v>
      </c>
      <c r="D573" s="731" t="s">
        <v>584</v>
      </c>
      <c r="E573" s="730" t="s">
        <v>2056</v>
      </c>
      <c r="F573" s="731" t="s">
        <v>2057</v>
      </c>
      <c r="G573" s="730" t="s">
        <v>2943</v>
      </c>
      <c r="H573" s="730" t="s">
        <v>2944</v>
      </c>
      <c r="I573" s="733">
        <v>28.799999237060547</v>
      </c>
      <c r="J573" s="733">
        <v>1200</v>
      </c>
      <c r="K573" s="734">
        <v>34557.60107421875</v>
      </c>
    </row>
    <row r="574" spans="1:11" ht="14.4" customHeight="1" x14ac:dyDescent="0.3">
      <c r="A574" s="728" t="s">
        <v>553</v>
      </c>
      <c r="B574" s="729" t="s">
        <v>554</v>
      </c>
      <c r="C574" s="730" t="s">
        <v>583</v>
      </c>
      <c r="D574" s="731" t="s">
        <v>584</v>
      </c>
      <c r="E574" s="730" t="s">
        <v>2056</v>
      </c>
      <c r="F574" s="731" t="s">
        <v>2057</v>
      </c>
      <c r="G574" s="730" t="s">
        <v>2945</v>
      </c>
      <c r="H574" s="730" t="s">
        <v>2946</v>
      </c>
      <c r="I574" s="733">
        <v>26783.349609375</v>
      </c>
      <c r="J574" s="733">
        <v>1</v>
      </c>
      <c r="K574" s="734">
        <v>26783.349609375</v>
      </c>
    </row>
    <row r="575" spans="1:11" ht="14.4" customHeight="1" x14ac:dyDescent="0.3">
      <c r="A575" s="728" t="s">
        <v>553</v>
      </c>
      <c r="B575" s="729" t="s">
        <v>554</v>
      </c>
      <c r="C575" s="730" t="s">
        <v>583</v>
      </c>
      <c r="D575" s="731" t="s">
        <v>584</v>
      </c>
      <c r="E575" s="730" t="s">
        <v>2056</v>
      </c>
      <c r="F575" s="731" t="s">
        <v>2057</v>
      </c>
      <c r="G575" s="730" t="s">
        <v>2947</v>
      </c>
      <c r="H575" s="730" t="s">
        <v>2948</v>
      </c>
      <c r="I575" s="733">
        <v>4438.5</v>
      </c>
      <c r="J575" s="733">
        <v>4</v>
      </c>
      <c r="K575" s="734">
        <v>17753.990234375</v>
      </c>
    </row>
    <row r="576" spans="1:11" ht="14.4" customHeight="1" x14ac:dyDescent="0.3">
      <c r="A576" s="728" t="s">
        <v>553</v>
      </c>
      <c r="B576" s="729" t="s">
        <v>554</v>
      </c>
      <c r="C576" s="730" t="s">
        <v>583</v>
      </c>
      <c r="D576" s="731" t="s">
        <v>584</v>
      </c>
      <c r="E576" s="730" t="s">
        <v>2056</v>
      </c>
      <c r="F576" s="731" t="s">
        <v>2057</v>
      </c>
      <c r="G576" s="730" t="s">
        <v>2949</v>
      </c>
      <c r="H576" s="730" t="s">
        <v>2950</v>
      </c>
      <c r="I576" s="733">
        <v>4438.5</v>
      </c>
      <c r="J576" s="733">
        <v>4</v>
      </c>
      <c r="K576" s="734">
        <v>17753.990234375</v>
      </c>
    </row>
    <row r="577" spans="1:11" ht="14.4" customHeight="1" x14ac:dyDescent="0.3">
      <c r="A577" s="728" t="s">
        <v>553</v>
      </c>
      <c r="B577" s="729" t="s">
        <v>554</v>
      </c>
      <c r="C577" s="730" t="s">
        <v>583</v>
      </c>
      <c r="D577" s="731" t="s">
        <v>584</v>
      </c>
      <c r="E577" s="730" t="s">
        <v>2056</v>
      </c>
      <c r="F577" s="731" t="s">
        <v>2057</v>
      </c>
      <c r="G577" s="730" t="s">
        <v>2951</v>
      </c>
      <c r="H577" s="730" t="s">
        <v>2952</v>
      </c>
      <c r="I577" s="733">
        <v>3518.300048828125</v>
      </c>
      <c r="J577" s="733">
        <v>2</v>
      </c>
      <c r="K577" s="734">
        <v>7036.58984375</v>
      </c>
    </row>
    <row r="578" spans="1:11" ht="14.4" customHeight="1" x14ac:dyDescent="0.3">
      <c r="A578" s="728" t="s">
        <v>553</v>
      </c>
      <c r="B578" s="729" t="s">
        <v>554</v>
      </c>
      <c r="C578" s="730" t="s">
        <v>583</v>
      </c>
      <c r="D578" s="731" t="s">
        <v>584</v>
      </c>
      <c r="E578" s="730" t="s">
        <v>2056</v>
      </c>
      <c r="F578" s="731" t="s">
        <v>2057</v>
      </c>
      <c r="G578" s="730" t="s">
        <v>2953</v>
      </c>
      <c r="H578" s="730" t="s">
        <v>2954</v>
      </c>
      <c r="I578" s="733">
        <v>2663.27001953125</v>
      </c>
      <c r="J578" s="733">
        <v>5</v>
      </c>
      <c r="K578" s="734">
        <v>13316.3603515625</v>
      </c>
    </row>
    <row r="579" spans="1:11" ht="14.4" customHeight="1" x14ac:dyDescent="0.3">
      <c r="A579" s="728" t="s">
        <v>553</v>
      </c>
      <c r="B579" s="729" t="s">
        <v>554</v>
      </c>
      <c r="C579" s="730" t="s">
        <v>583</v>
      </c>
      <c r="D579" s="731" t="s">
        <v>584</v>
      </c>
      <c r="E579" s="730" t="s">
        <v>2056</v>
      </c>
      <c r="F579" s="731" t="s">
        <v>2057</v>
      </c>
      <c r="G579" s="730" t="s">
        <v>2955</v>
      </c>
      <c r="H579" s="730" t="s">
        <v>2956</v>
      </c>
      <c r="I579" s="733">
        <v>2663.27001953125</v>
      </c>
      <c r="J579" s="733">
        <v>5</v>
      </c>
      <c r="K579" s="734">
        <v>13316.3603515625</v>
      </c>
    </row>
    <row r="580" spans="1:11" ht="14.4" customHeight="1" x14ac:dyDescent="0.3">
      <c r="A580" s="728" t="s">
        <v>553</v>
      </c>
      <c r="B580" s="729" t="s">
        <v>554</v>
      </c>
      <c r="C580" s="730" t="s">
        <v>583</v>
      </c>
      <c r="D580" s="731" t="s">
        <v>584</v>
      </c>
      <c r="E580" s="730" t="s">
        <v>2056</v>
      </c>
      <c r="F580" s="731" t="s">
        <v>2057</v>
      </c>
      <c r="G580" s="730" t="s">
        <v>2332</v>
      </c>
      <c r="H580" s="730" t="s">
        <v>2333</v>
      </c>
      <c r="I580" s="733">
        <v>80.573333740234375</v>
      </c>
      <c r="J580" s="733">
        <v>600</v>
      </c>
      <c r="K580" s="734">
        <v>48344.0009765625</v>
      </c>
    </row>
    <row r="581" spans="1:11" ht="14.4" customHeight="1" x14ac:dyDescent="0.3">
      <c r="A581" s="728" t="s">
        <v>553</v>
      </c>
      <c r="B581" s="729" t="s">
        <v>554</v>
      </c>
      <c r="C581" s="730" t="s">
        <v>583</v>
      </c>
      <c r="D581" s="731" t="s">
        <v>584</v>
      </c>
      <c r="E581" s="730" t="s">
        <v>2056</v>
      </c>
      <c r="F581" s="731" t="s">
        <v>2057</v>
      </c>
      <c r="G581" s="730" t="s">
        <v>2957</v>
      </c>
      <c r="H581" s="730" t="s">
        <v>2958</v>
      </c>
      <c r="I581" s="733">
        <v>34.001999664306638</v>
      </c>
      <c r="J581" s="733">
        <v>350</v>
      </c>
      <c r="K581" s="734">
        <v>11901</v>
      </c>
    </row>
    <row r="582" spans="1:11" ht="14.4" customHeight="1" x14ac:dyDescent="0.3">
      <c r="A582" s="728" t="s">
        <v>553</v>
      </c>
      <c r="B582" s="729" t="s">
        <v>554</v>
      </c>
      <c r="C582" s="730" t="s">
        <v>583</v>
      </c>
      <c r="D582" s="731" t="s">
        <v>584</v>
      </c>
      <c r="E582" s="730" t="s">
        <v>2056</v>
      </c>
      <c r="F582" s="731" t="s">
        <v>2057</v>
      </c>
      <c r="G582" s="730" t="s">
        <v>2959</v>
      </c>
      <c r="H582" s="730" t="s">
        <v>2960</v>
      </c>
      <c r="I582" s="733">
        <v>12270</v>
      </c>
      <c r="J582" s="733">
        <v>1</v>
      </c>
      <c r="K582" s="734">
        <v>12270</v>
      </c>
    </row>
    <row r="583" spans="1:11" ht="14.4" customHeight="1" x14ac:dyDescent="0.3">
      <c r="A583" s="728" t="s">
        <v>553</v>
      </c>
      <c r="B583" s="729" t="s">
        <v>554</v>
      </c>
      <c r="C583" s="730" t="s">
        <v>583</v>
      </c>
      <c r="D583" s="731" t="s">
        <v>584</v>
      </c>
      <c r="E583" s="730" t="s">
        <v>2056</v>
      </c>
      <c r="F583" s="731" t="s">
        <v>2057</v>
      </c>
      <c r="G583" s="730" t="s">
        <v>2961</v>
      </c>
      <c r="H583" s="730" t="s">
        <v>2962</v>
      </c>
      <c r="I583" s="733">
        <v>5.380000114440918</v>
      </c>
      <c r="J583" s="733">
        <v>200</v>
      </c>
      <c r="K583" s="734">
        <v>1076.4500122070312</v>
      </c>
    </row>
    <row r="584" spans="1:11" ht="14.4" customHeight="1" x14ac:dyDescent="0.3">
      <c r="A584" s="728" t="s">
        <v>553</v>
      </c>
      <c r="B584" s="729" t="s">
        <v>554</v>
      </c>
      <c r="C584" s="730" t="s">
        <v>583</v>
      </c>
      <c r="D584" s="731" t="s">
        <v>584</v>
      </c>
      <c r="E584" s="730" t="s">
        <v>2056</v>
      </c>
      <c r="F584" s="731" t="s">
        <v>2057</v>
      </c>
      <c r="G584" s="730" t="s">
        <v>2963</v>
      </c>
      <c r="H584" s="730" t="s">
        <v>2964</v>
      </c>
      <c r="I584" s="733">
        <v>6.320000171661377</v>
      </c>
      <c r="J584" s="733">
        <v>200</v>
      </c>
      <c r="K584" s="734">
        <v>1263.239990234375</v>
      </c>
    </row>
    <row r="585" spans="1:11" ht="14.4" customHeight="1" x14ac:dyDescent="0.3">
      <c r="A585" s="728" t="s">
        <v>553</v>
      </c>
      <c r="B585" s="729" t="s">
        <v>554</v>
      </c>
      <c r="C585" s="730" t="s">
        <v>583</v>
      </c>
      <c r="D585" s="731" t="s">
        <v>584</v>
      </c>
      <c r="E585" s="730" t="s">
        <v>2056</v>
      </c>
      <c r="F585" s="731" t="s">
        <v>2057</v>
      </c>
      <c r="G585" s="730" t="s">
        <v>2182</v>
      </c>
      <c r="H585" s="730" t="s">
        <v>2183</v>
      </c>
      <c r="I585" s="733">
        <v>13.310000419616699</v>
      </c>
      <c r="J585" s="733">
        <v>20</v>
      </c>
      <c r="K585" s="734">
        <v>266.20001220703125</v>
      </c>
    </row>
    <row r="586" spans="1:11" ht="14.4" customHeight="1" x14ac:dyDescent="0.3">
      <c r="A586" s="728" t="s">
        <v>553</v>
      </c>
      <c r="B586" s="729" t="s">
        <v>554</v>
      </c>
      <c r="C586" s="730" t="s">
        <v>583</v>
      </c>
      <c r="D586" s="731" t="s">
        <v>584</v>
      </c>
      <c r="E586" s="730" t="s">
        <v>2056</v>
      </c>
      <c r="F586" s="731" t="s">
        <v>2057</v>
      </c>
      <c r="G586" s="730" t="s">
        <v>2965</v>
      </c>
      <c r="H586" s="730" t="s">
        <v>2966</v>
      </c>
      <c r="I586" s="733">
        <v>79.620002746582031</v>
      </c>
      <c r="J586" s="733">
        <v>6</v>
      </c>
      <c r="K586" s="734">
        <v>477.72000122070312</v>
      </c>
    </row>
    <row r="587" spans="1:11" ht="14.4" customHeight="1" x14ac:dyDescent="0.3">
      <c r="A587" s="728" t="s">
        <v>553</v>
      </c>
      <c r="B587" s="729" t="s">
        <v>554</v>
      </c>
      <c r="C587" s="730" t="s">
        <v>583</v>
      </c>
      <c r="D587" s="731" t="s">
        <v>584</v>
      </c>
      <c r="E587" s="730" t="s">
        <v>2056</v>
      </c>
      <c r="F587" s="731" t="s">
        <v>2057</v>
      </c>
      <c r="G587" s="730" t="s">
        <v>2967</v>
      </c>
      <c r="H587" s="730" t="s">
        <v>2968</v>
      </c>
      <c r="I587" s="733">
        <v>32270.69921875</v>
      </c>
      <c r="J587" s="733">
        <v>4</v>
      </c>
      <c r="K587" s="734">
        <v>129082.796875</v>
      </c>
    </row>
    <row r="588" spans="1:11" ht="14.4" customHeight="1" x14ac:dyDescent="0.3">
      <c r="A588" s="728" t="s">
        <v>553</v>
      </c>
      <c r="B588" s="729" t="s">
        <v>554</v>
      </c>
      <c r="C588" s="730" t="s">
        <v>583</v>
      </c>
      <c r="D588" s="731" t="s">
        <v>584</v>
      </c>
      <c r="E588" s="730" t="s">
        <v>2056</v>
      </c>
      <c r="F588" s="731" t="s">
        <v>2057</v>
      </c>
      <c r="G588" s="730" t="s">
        <v>2969</v>
      </c>
      <c r="H588" s="730" t="s">
        <v>2970</v>
      </c>
      <c r="I588" s="733">
        <v>16684.689453125</v>
      </c>
      <c r="J588" s="733">
        <v>2</v>
      </c>
      <c r="K588" s="734">
        <v>33369.37890625</v>
      </c>
    </row>
    <row r="589" spans="1:11" ht="14.4" customHeight="1" x14ac:dyDescent="0.3">
      <c r="A589" s="728" t="s">
        <v>553</v>
      </c>
      <c r="B589" s="729" t="s">
        <v>554</v>
      </c>
      <c r="C589" s="730" t="s">
        <v>583</v>
      </c>
      <c r="D589" s="731" t="s">
        <v>584</v>
      </c>
      <c r="E589" s="730" t="s">
        <v>2056</v>
      </c>
      <c r="F589" s="731" t="s">
        <v>2057</v>
      </c>
      <c r="G589" s="730" t="s">
        <v>2971</v>
      </c>
      <c r="H589" s="730" t="s">
        <v>2972</v>
      </c>
      <c r="I589" s="733">
        <v>21845.33984375</v>
      </c>
      <c r="J589" s="733">
        <v>1</v>
      </c>
      <c r="K589" s="734">
        <v>21845.33984375</v>
      </c>
    </row>
    <row r="590" spans="1:11" ht="14.4" customHeight="1" x14ac:dyDescent="0.3">
      <c r="A590" s="728" t="s">
        <v>553</v>
      </c>
      <c r="B590" s="729" t="s">
        <v>554</v>
      </c>
      <c r="C590" s="730" t="s">
        <v>583</v>
      </c>
      <c r="D590" s="731" t="s">
        <v>584</v>
      </c>
      <c r="E590" s="730" t="s">
        <v>2056</v>
      </c>
      <c r="F590" s="731" t="s">
        <v>2057</v>
      </c>
      <c r="G590" s="730" t="s">
        <v>2973</v>
      </c>
      <c r="H590" s="730" t="s">
        <v>2974</v>
      </c>
      <c r="I590" s="733">
        <v>5994.81982421875</v>
      </c>
      <c r="J590" s="733">
        <v>5</v>
      </c>
      <c r="K590" s="734">
        <v>29974.119140625</v>
      </c>
    </row>
    <row r="591" spans="1:11" ht="14.4" customHeight="1" x14ac:dyDescent="0.3">
      <c r="A591" s="728" t="s">
        <v>553</v>
      </c>
      <c r="B591" s="729" t="s">
        <v>554</v>
      </c>
      <c r="C591" s="730" t="s">
        <v>583</v>
      </c>
      <c r="D591" s="731" t="s">
        <v>584</v>
      </c>
      <c r="E591" s="730" t="s">
        <v>2056</v>
      </c>
      <c r="F591" s="731" t="s">
        <v>2057</v>
      </c>
      <c r="G591" s="730" t="s">
        <v>2975</v>
      </c>
      <c r="H591" s="730" t="s">
        <v>2976</v>
      </c>
      <c r="I591" s="733">
        <v>25.590000152587891</v>
      </c>
      <c r="J591" s="733">
        <v>37</v>
      </c>
      <c r="K591" s="734">
        <v>946.86000061035156</v>
      </c>
    </row>
    <row r="592" spans="1:11" ht="14.4" customHeight="1" x14ac:dyDescent="0.3">
      <c r="A592" s="728" t="s">
        <v>553</v>
      </c>
      <c r="B592" s="729" t="s">
        <v>554</v>
      </c>
      <c r="C592" s="730" t="s">
        <v>583</v>
      </c>
      <c r="D592" s="731" t="s">
        <v>584</v>
      </c>
      <c r="E592" s="730" t="s">
        <v>2056</v>
      </c>
      <c r="F592" s="731" t="s">
        <v>2057</v>
      </c>
      <c r="G592" s="730" t="s">
        <v>2977</v>
      </c>
      <c r="H592" s="730" t="s">
        <v>2978</v>
      </c>
      <c r="I592" s="733">
        <v>2982.679931640625</v>
      </c>
      <c r="J592" s="733">
        <v>2</v>
      </c>
      <c r="K592" s="734">
        <v>5965.35009765625</v>
      </c>
    </row>
    <row r="593" spans="1:11" ht="14.4" customHeight="1" x14ac:dyDescent="0.3">
      <c r="A593" s="728" t="s">
        <v>553</v>
      </c>
      <c r="B593" s="729" t="s">
        <v>554</v>
      </c>
      <c r="C593" s="730" t="s">
        <v>583</v>
      </c>
      <c r="D593" s="731" t="s">
        <v>584</v>
      </c>
      <c r="E593" s="730" t="s">
        <v>2056</v>
      </c>
      <c r="F593" s="731" t="s">
        <v>2057</v>
      </c>
      <c r="G593" s="730" t="s">
        <v>2979</v>
      </c>
      <c r="H593" s="730" t="s">
        <v>2980</v>
      </c>
      <c r="I593" s="733">
        <v>2903.179931640625</v>
      </c>
      <c r="J593" s="733">
        <v>3</v>
      </c>
      <c r="K593" s="734">
        <v>8709.530029296875</v>
      </c>
    </row>
    <row r="594" spans="1:11" ht="14.4" customHeight="1" x14ac:dyDescent="0.3">
      <c r="A594" s="728" t="s">
        <v>553</v>
      </c>
      <c r="B594" s="729" t="s">
        <v>554</v>
      </c>
      <c r="C594" s="730" t="s">
        <v>583</v>
      </c>
      <c r="D594" s="731" t="s">
        <v>584</v>
      </c>
      <c r="E594" s="730" t="s">
        <v>2056</v>
      </c>
      <c r="F594" s="731" t="s">
        <v>2057</v>
      </c>
      <c r="G594" s="730" t="s">
        <v>2090</v>
      </c>
      <c r="H594" s="730" t="s">
        <v>2091</v>
      </c>
      <c r="I594" s="733">
        <v>1.6699999570846558</v>
      </c>
      <c r="J594" s="733">
        <v>1600</v>
      </c>
      <c r="K594" s="734">
        <v>2672</v>
      </c>
    </row>
    <row r="595" spans="1:11" ht="14.4" customHeight="1" x14ac:dyDescent="0.3">
      <c r="A595" s="728" t="s">
        <v>553</v>
      </c>
      <c r="B595" s="729" t="s">
        <v>554</v>
      </c>
      <c r="C595" s="730" t="s">
        <v>583</v>
      </c>
      <c r="D595" s="731" t="s">
        <v>584</v>
      </c>
      <c r="E595" s="730" t="s">
        <v>2056</v>
      </c>
      <c r="F595" s="731" t="s">
        <v>2057</v>
      </c>
      <c r="G595" s="730" t="s">
        <v>2092</v>
      </c>
      <c r="H595" s="730" t="s">
        <v>2093</v>
      </c>
      <c r="I595" s="733">
        <v>0.67000001668930054</v>
      </c>
      <c r="J595" s="733">
        <v>400</v>
      </c>
      <c r="K595" s="734">
        <v>268</v>
      </c>
    </row>
    <row r="596" spans="1:11" ht="14.4" customHeight="1" x14ac:dyDescent="0.3">
      <c r="A596" s="728" t="s">
        <v>553</v>
      </c>
      <c r="B596" s="729" t="s">
        <v>554</v>
      </c>
      <c r="C596" s="730" t="s">
        <v>583</v>
      </c>
      <c r="D596" s="731" t="s">
        <v>584</v>
      </c>
      <c r="E596" s="730" t="s">
        <v>2056</v>
      </c>
      <c r="F596" s="731" t="s">
        <v>2057</v>
      </c>
      <c r="G596" s="730" t="s">
        <v>2981</v>
      </c>
      <c r="H596" s="730" t="s">
        <v>2982</v>
      </c>
      <c r="I596" s="733">
        <v>1.6699999570846558</v>
      </c>
      <c r="J596" s="733">
        <v>2000</v>
      </c>
      <c r="K596" s="734">
        <v>3339.60009765625</v>
      </c>
    </row>
    <row r="597" spans="1:11" ht="14.4" customHeight="1" x14ac:dyDescent="0.3">
      <c r="A597" s="728" t="s">
        <v>553</v>
      </c>
      <c r="B597" s="729" t="s">
        <v>554</v>
      </c>
      <c r="C597" s="730" t="s">
        <v>583</v>
      </c>
      <c r="D597" s="731" t="s">
        <v>584</v>
      </c>
      <c r="E597" s="730" t="s">
        <v>2056</v>
      </c>
      <c r="F597" s="731" t="s">
        <v>2057</v>
      </c>
      <c r="G597" s="730" t="s">
        <v>2983</v>
      </c>
      <c r="H597" s="730" t="s">
        <v>2984</v>
      </c>
      <c r="I597" s="733">
        <v>2615.050048828125</v>
      </c>
      <c r="J597" s="733">
        <v>1</v>
      </c>
      <c r="K597" s="734">
        <v>2615.050048828125</v>
      </c>
    </row>
    <row r="598" spans="1:11" ht="14.4" customHeight="1" x14ac:dyDescent="0.3">
      <c r="A598" s="728" t="s">
        <v>553</v>
      </c>
      <c r="B598" s="729" t="s">
        <v>554</v>
      </c>
      <c r="C598" s="730" t="s">
        <v>583</v>
      </c>
      <c r="D598" s="731" t="s">
        <v>584</v>
      </c>
      <c r="E598" s="730" t="s">
        <v>2056</v>
      </c>
      <c r="F598" s="731" t="s">
        <v>2057</v>
      </c>
      <c r="G598" s="730" t="s">
        <v>2985</v>
      </c>
      <c r="H598" s="730" t="s">
        <v>2986</v>
      </c>
      <c r="I598" s="733">
        <v>7627.240234375</v>
      </c>
      <c r="J598" s="733">
        <v>1</v>
      </c>
      <c r="K598" s="734">
        <v>7627.240234375</v>
      </c>
    </row>
    <row r="599" spans="1:11" ht="14.4" customHeight="1" x14ac:dyDescent="0.3">
      <c r="A599" s="728" t="s">
        <v>553</v>
      </c>
      <c r="B599" s="729" t="s">
        <v>554</v>
      </c>
      <c r="C599" s="730" t="s">
        <v>583</v>
      </c>
      <c r="D599" s="731" t="s">
        <v>584</v>
      </c>
      <c r="E599" s="730" t="s">
        <v>2056</v>
      </c>
      <c r="F599" s="731" t="s">
        <v>2057</v>
      </c>
      <c r="G599" s="730" t="s">
        <v>2987</v>
      </c>
      <c r="H599" s="730" t="s">
        <v>2988</v>
      </c>
      <c r="I599" s="733">
        <v>3690.5</v>
      </c>
      <c r="J599" s="733">
        <v>6</v>
      </c>
      <c r="K599" s="734">
        <v>22143</v>
      </c>
    </row>
    <row r="600" spans="1:11" ht="14.4" customHeight="1" x14ac:dyDescent="0.3">
      <c r="A600" s="728" t="s">
        <v>553</v>
      </c>
      <c r="B600" s="729" t="s">
        <v>554</v>
      </c>
      <c r="C600" s="730" t="s">
        <v>583</v>
      </c>
      <c r="D600" s="731" t="s">
        <v>584</v>
      </c>
      <c r="E600" s="730" t="s">
        <v>2056</v>
      </c>
      <c r="F600" s="731" t="s">
        <v>2057</v>
      </c>
      <c r="G600" s="730" t="s">
        <v>2989</v>
      </c>
      <c r="H600" s="730" t="s">
        <v>2990</v>
      </c>
      <c r="I600" s="733">
        <v>2156.669921875</v>
      </c>
      <c r="J600" s="733">
        <v>19</v>
      </c>
      <c r="K600" s="734">
        <v>40976.689453125</v>
      </c>
    </row>
    <row r="601" spans="1:11" ht="14.4" customHeight="1" x14ac:dyDescent="0.3">
      <c r="A601" s="728" t="s">
        <v>553</v>
      </c>
      <c r="B601" s="729" t="s">
        <v>554</v>
      </c>
      <c r="C601" s="730" t="s">
        <v>583</v>
      </c>
      <c r="D601" s="731" t="s">
        <v>584</v>
      </c>
      <c r="E601" s="730" t="s">
        <v>2056</v>
      </c>
      <c r="F601" s="731" t="s">
        <v>2057</v>
      </c>
      <c r="G601" s="730" t="s">
        <v>2991</v>
      </c>
      <c r="H601" s="730" t="s">
        <v>2992</v>
      </c>
      <c r="I601" s="733">
        <v>2057</v>
      </c>
      <c r="J601" s="733">
        <v>4</v>
      </c>
      <c r="K601" s="734">
        <v>8228</v>
      </c>
    </row>
    <row r="602" spans="1:11" ht="14.4" customHeight="1" x14ac:dyDescent="0.3">
      <c r="A602" s="728" t="s">
        <v>553</v>
      </c>
      <c r="B602" s="729" t="s">
        <v>554</v>
      </c>
      <c r="C602" s="730" t="s">
        <v>583</v>
      </c>
      <c r="D602" s="731" t="s">
        <v>584</v>
      </c>
      <c r="E602" s="730" t="s">
        <v>2056</v>
      </c>
      <c r="F602" s="731" t="s">
        <v>2057</v>
      </c>
      <c r="G602" s="730" t="s">
        <v>2993</v>
      </c>
      <c r="H602" s="730" t="s">
        <v>2994</v>
      </c>
      <c r="I602" s="733">
        <v>2510.2166341145835</v>
      </c>
      <c r="J602" s="733">
        <v>5</v>
      </c>
      <c r="K602" s="734">
        <v>12551.08984375</v>
      </c>
    </row>
    <row r="603" spans="1:11" ht="14.4" customHeight="1" x14ac:dyDescent="0.3">
      <c r="A603" s="728" t="s">
        <v>553</v>
      </c>
      <c r="B603" s="729" t="s">
        <v>554</v>
      </c>
      <c r="C603" s="730" t="s">
        <v>583</v>
      </c>
      <c r="D603" s="731" t="s">
        <v>584</v>
      </c>
      <c r="E603" s="730" t="s">
        <v>2056</v>
      </c>
      <c r="F603" s="731" t="s">
        <v>2057</v>
      </c>
      <c r="G603" s="730" t="s">
        <v>2995</v>
      </c>
      <c r="H603" s="730" t="s">
        <v>2996</v>
      </c>
      <c r="I603" s="733">
        <v>2510.219970703125</v>
      </c>
      <c r="J603" s="733">
        <v>4</v>
      </c>
      <c r="K603" s="734">
        <v>10040.8798828125</v>
      </c>
    </row>
    <row r="604" spans="1:11" ht="14.4" customHeight="1" x14ac:dyDescent="0.3">
      <c r="A604" s="728" t="s">
        <v>553</v>
      </c>
      <c r="B604" s="729" t="s">
        <v>554</v>
      </c>
      <c r="C604" s="730" t="s">
        <v>583</v>
      </c>
      <c r="D604" s="731" t="s">
        <v>584</v>
      </c>
      <c r="E604" s="730" t="s">
        <v>2056</v>
      </c>
      <c r="F604" s="731" t="s">
        <v>2057</v>
      </c>
      <c r="G604" s="730" t="s">
        <v>2997</v>
      </c>
      <c r="H604" s="730" t="s">
        <v>2998</v>
      </c>
      <c r="I604" s="733">
        <v>2600.43994140625</v>
      </c>
      <c r="J604" s="733">
        <v>10</v>
      </c>
      <c r="K604" s="734">
        <v>26004.3505859375</v>
      </c>
    </row>
    <row r="605" spans="1:11" ht="14.4" customHeight="1" x14ac:dyDescent="0.3">
      <c r="A605" s="728" t="s">
        <v>553</v>
      </c>
      <c r="B605" s="729" t="s">
        <v>554</v>
      </c>
      <c r="C605" s="730" t="s">
        <v>583</v>
      </c>
      <c r="D605" s="731" t="s">
        <v>584</v>
      </c>
      <c r="E605" s="730" t="s">
        <v>2056</v>
      </c>
      <c r="F605" s="731" t="s">
        <v>2057</v>
      </c>
      <c r="G605" s="730" t="s">
        <v>2999</v>
      </c>
      <c r="H605" s="730" t="s">
        <v>3000</v>
      </c>
      <c r="I605" s="733">
        <v>2510.219970703125</v>
      </c>
      <c r="J605" s="733">
        <v>10</v>
      </c>
      <c r="K605" s="734">
        <v>25102.1796875</v>
      </c>
    </row>
    <row r="606" spans="1:11" ht="14.4" customHeight="1" x14ac:dyDescent="0.3">
      <c r="A606" s="728" t="s">
        <v>553</v>
      </c>
      <c r="B606" s="729" t="s">
        <v>554</v>
      </c>
      <c r="C606" s="730" t="s">
        <v>583</v>
      </c>
      <c r="D606" s="731" t="s">
        <v>584</v>
      </c>
      <c r="E606" s="730" t="s">
        <v>2056</v>
      </c>
      <c r="F606" s="731" t="s">
        <v>2057</v>
      </c>
      <c r="G606" s="730" t="s">
        <v>3001</v>
      </c>
      <c r="H606" s="730" t="s">
        <v>3002</v>
      </c>
      <c r="I606" s="733">
        <v>2510.219970703125</v>
      </c>
      <c r="J606" s="733">
        <v>2</v>
      </c>
      <c r="K606" s="734">
        <v>5020.43994140625</v>
      </c>
    </row>
    <row r="607" spans="1:11" ht="14.4" customHeight="1" x14ac:dyDescent="0.3">
      <c r="A607" s="728" t="s">
        <v>553</v>
      </c>
      <c r="B607" s="729" t="s">
        <v>554</v>
      </c>
      <c r="C607" s="730" t="s">
        <v>583</v>
      </c>
      <c r="D607" s="731" t="s">
        <v>584</v>
      </c>
      <c r="E607" s="730" t="s">
        <v>2056</v>
      </c>
      <c r="F607" s="731" t="s">
        <v>2057</v>
      </c>
      <c r="G607" s="730" t="s">
        <v>3003</v>
      </c>
      <c r="H607" s="730" t="s">
        <v>3004</v>
      </c>
      <c r="I607" s="733">
        <v>2392.169921875</v>
      </c>
      <c r="J607" s="733">
        <v>12</v>
      </c>
      <c r="K607" s="734">
        <v>28706.0390625</v>
      </c>
    </row>
    <row r="608" spans="1:11" ht="14.4" customHeight="1" x14ac:dyDescent="0.3">
      <c r="A608" s="728" t="s">
        <v>553</v>
      </c>
      <c r="B608" s="729" t="s">
        <v>554</v>
      </c>
      <c r="C608" s="730" t="s">
        <v>583</v>
      </c>
      <c r="D608" s="731" t="s">
        <v>584</v>
      </c>
      <c r="E608" s="730" t="s">
        <v>2056</v>
      </c>
      <c r="F608" s="731" t="s">
        <v>2057</v>
      </c>
      <c r="G608" s="730" t="s">
        <v>3005</v>
      </c>
      <c r="H608" s="730" t="s">
        <v>3006</v>
      </c>
      <c r="I608" s="733">
        <v>2510.219970703125</v>
      </c>
      <c r="J608" s="733">
        <v>6</v>
      </c>
      <c r="K608" s="734">
        <v>15061.3095703125</v>
      </c>
    </row>
    <row r="609" spans="1:11" ht="14.4" customHeight="1" x14ac:dyDescent="0.3">
      <c r="A609" s="728" t="s">
        <v>553</v>
      </c>
      <c r="B609" s="729" t="s">
        <v>554</v>
      </c>
      <c r="C609" s="730" t="s">
        <v>583</v>
      </c>
      <c r="D609" s="731" t="s">
        <v>584</v>
      </c>
      <c r="E609" s="730" t="s">
        <v>2056</v>
      </c>
      <c r="F609" s="731" t="s">
        <v>2057</v>
      </c>
      <c r="G609" s="730" t="s">
        <v>3007</v>
      </c>
      <c r="H609" s="730" t="s">
        <v>3008</v>
      </c>
      <c r="I609" s="733">
        <v>2062.3113098144531</v>
      </c>
      <c r="J609" s="733">
        <v>32</v>
      </c>
      <c r="K609" s="734">
        <v>65993.970703125</v>
      </c>
    </row>
    <row r="610" spans="1:11" ht="14.4" customHeight="1" x14ac:dyDescent="0.3">
      <c r="A610" s="728" t="s">
        <v>553</v>
      </c>
      <c r="B610" s="729" t="s">
        <v>554</v>
      </c>
      <c r="C610" s="730" t="s">
        <v>583</v>
      </c>
      <c r="D610" s="731" t="s">
        <v>584</v>
      </c>
      <c r="E610" s="730" t="s">
        <v>2056</v>
      </c>
      <c r="F610" s="731" t="s">
        <v>2057</v>
      </c>
      <c r="G610" s="730" t="s">
        <v>2118</v>
      </c>
      <c r="H610" s="730" t="s">
        <v>2119</v>
      </c>
      <c r="I610" s="733">
        <v>21.232499599456787</v>
      </c>
      <c r="J610" s="733">
        <v>20</v>
      </c>
      <c r="K610" s="734">
        <v>424.65000152587891</v>
      </c>
    </row>
    <row r="611" spans="1:11" ht="14.4" customHeight="1" x14ac:dyDescent="0.3">
      <c r="A611" s="728" t="s">
        <v>553</v>
      </c>
      <c r="B611" s="729" t="s">
        <v>554</v>
      </c>
      <c r="C611" s="730" t="s">
        <v>583</v>
      </c>
      <c r="D611" s="731" t="s">
        <v>584</v>
      </c>
      <c r="E611" s="730" t="s">
        <v>2056</v>
      </c>
      <c r="F611" s="731" t="s">
        <v>2057</v>
      </c>
      <c r="G611" s="730" t="s">
        <v>2118</v>
      </c>
      <c r="H611" s="730" t="s">
        <v>2120</v>
      </c>
      <c r="I611" s="733">
        <v>21.239999771118164</v>
      </c>
      <c r="J611" s="733">
        <v>5</v>
      </c>
      <c r="K611" s="734">
        <v>106.19999694824219</v>
      </c>
    </row>
    <row r="612" spans="1:11" ht="14.4" customHeight="1" x14ac:dyDescent="0.3">
      <c r="A612" s="728" t="s">
        <v>553</v>
      </c>
      <c r="B612" s="729" t="s">
        <v>554</v>
      </c>
      <c r="C612" s="730" t="s">
        <v>583</v>
      </c>
      <c r="D612" s="731" t="s">
        <v>584</v>
      </c>
      <c r="E612" s="730" t="s">
        <v>3009</v>
      </c>
      <c r="F612" s="731" t="s">
        <v>3010</v>
      </c>
      <c r="G612" s="730" t="s">
        <v>3011</v>
      </c>
      <c r="H612" s="730" t="s">
        <v>3012</v>
      </c>
      <c r="I612" s="733">
        <v>35.078334808349609</v>
      </c>
      <c r="J612" s="733">
        <v>900</v>
      </c>
      <c r="K612" s="734">
        <v>31567.479736328125</v>
      </c>
    </row>
    <row r="613" spans="1:11" ht="14.4" customHeight="1" x14ac:dyDescent="0.3">
      <c r="A613" s="728" t="s">
        <v>553</v>
      </c>
      <c r="B613" s="729" t="s">
        <v>554</v>
      </c>
      <c r="C613" s="730" t="s">
        <v>583</v>
      </c>
      <c r="D613" s="731" t="s">
        <v>584</v>
      </c>
      <c r="E613" s="730" t="s">
        <v>3009</v>
      </c>
      <c r="F613" s="731" t="s">
        <v>3010</v>
      </c>
      <c r="G613" s="730" t="s">
        <v>3013</v>
      </c>
      <c r="H613" s="730" t="s">
        <v>3014</v>
      </c>
      <c r="I613" s="733">
        <v>28.059999465942383</v>
      </c>
      <c r="J613" s="733">
        <v>360</v>
      </c>
      <c r="K613" s="734">
        <v>10101.599731445312</v>
      </c>
    </row>
    <row r="614" spans="1:11" ht="14.4" customHeight="1" x14ac:dyDescent="0.3">
      <c r="A614" s="728" t="s">
        <v>553</v>
      </c>
      <c r="B614" s="729" t="s">
        <v>554</v>
      </c>
      <c r="C614" s="730" t="s">
        <v>583</v>
      </c>
      <c r="D614" s="731" t="s">
        <v>584</v>
      </c>
      <c r="E614" s="730" t="s">
        <v>3009</v>
      </c>
      <c r="F614" s="731" t="s">
        <v>3010</v>
      </c>
      <c r="G614" s="730" t="s">
        <v>3015</v>
      </c>
      <c r="H614" s="730" t="s">
        <v>3016</v>
      </c>
      <c r="I614" s="733">
        <v>403.70999145507812</v>
      </c>
      <c r="J614" s="733">
        <v>12</v>
      </c>
      <c r="K614" s="734">
        <v>4844.490234375</v>
      </c>
    </row>
    <row r="615" spans="1:11" ht="14.4" customHeight="1" x14ac:dyDescent="0.3">
      <c r="A615" s="728" t="s">
        <v>553</v>
      </c>
      <c r="B615" s="729" t="s">
        <v>554</v>
      </c>
      <c r="C615" s="730" t="s">
        <v>583</v>
      </c>
      <c r="D615" s="731" t="s">
        <v>584</v>
      </c>
      <c r="E615" s="730" t="s">
        <v>3009</v>
      </c>
      <c r="F615" s="731" t="s">
        <v>3010</v>
      </c>
      <c r="G615" s="730" t="s">
        <v>3017</v>
      </c>
      <c r="H615" s="730" t="s">
        <v>3018</v>
      </c>
      <c r="I615" s="733">
        <v>241.52999877929687</v>
      </c>
      <c r="J615" s="733">
        <v>120</v>
      </c>
      <c r="K615" s="734">
        <v>28984.009765625</v>
      </c>
    </row>
    <row r="616" spans="1:11" ht="14.4" customHeight="1" x14ac:dyDescent="0.3">
      <c r="A616" s="728" t="s">
        <v>553</v>
      </c>
      <c r="B616" s="729" t="s">
        <v>554</v>
      </c>
      <c r="C616" s="730" t="s">
        <v>583</v>
      </c>
      <c r="D616" s="731" t="s">
        <v>584</v>
      </c>
      <c r="E616" s="730" t="s">
        <v>3009</v>
      </c>
      <c r="F616" s="731" t="s">
        <v>3010</v>
      </c>
      <c r="G616" s="730" t="s">
        <v>3019</v>
      </c>
      <c r="H616" s="730" t="s">
        <v>3020</v>
      </c>
      <c r="I616" s="733">
        <v>130.99000549316406</v>
      </c>
      <c r="J616" s="733">
        <v>60</v>
      </c>
      <c r="K616" s="734">
        <v>7859.0997314453125</v>
      </c>
    </row>
    <row r="617" spans="1:11" ht="14.4" customHeight="1" x14ac:dyDescent="0.3">
      <c r="A617" s="728" t="s">
        <v>553</v>
      </c>
      <c r="B617" s="729" t="s">
        <v>554</v>
      </c>
      <c r="C617" s="730" t="s">
        <v>583</v>
      </c>
      <c r="D617" s="731" t="s">
        <v>584</v>
      </c>
      <c r="E617" s="730" t="s">
        <v>3009</v>
      </c>
      <c r="F617" s="731" t="s">
        <v>3010</v>
      </c>
      <c r="G617" s="730" t="s">
        <v>3021</v>
      </c>
      <c r="H617" s="730" t="s">
        <v>3022</v>
      </c>
      <c r="I617" s="733">
        <v>133.91999816894531</v>
      </c>
      <c r="J617" s="733">
        <v>36</v>
      </c>
      <c r="K617" s="734">
        <v>4821.02978515625</v>
      </c>
    </row>
    <row r="618" spans="1:11" ht="14.4" customHeight="1" x14ac:dyDescent="0.3">
      <c r="A618" s="728" t="s">
        <v>553</v>
      </c>
      <c r="B618" s="729" t="s">
        <v>554</v>
      </c>
      <c r="C618" s="730" t="s">
        <v>583</v>
      </c>
      <c r="D618" s="731" t="s">
        <v>584</v>
      </c>
      <c r="E618" s="730" t="s">
        <v>3009</v>
      </c>
      <c r="F618" s="731" t="s">
        <v>3010</v>
      </c>
      <c r="G618" s="730" t="s">
        <v>3023</v>
      </c>
      <c r="H618" s="730" t="s">
        <v>3024</v>
      </c>
      <c r="I618" s="733">
        <v>56.790000915527344</v>
      </c>
      <c r="J618" s="733">
        <v>72</v>
      </c>
      <c r="K618" s="734">
        <v>4088.93994140625</v>
      </c>
    </row>
    <row r="619" spans="1:11" ht="14.4" customHeight="1" x14ac:dyDescent="0.3">
      <c r="A619" s="728" t="s">
        <v>553</v>
      </c>
      <c r="B619" s="729" t="s">
        <v>554</v>
      </c>
      <c r="C619" s="730" t="s">
        <v>583</v>
      </c>
      <c r="D619" s="731" t="s">
        <v>584</v>
      </c>
      <c r="E619" s="730" t="s">
        <v>3009</v>
      </c>
      <c r="F619" s="731" t="s">
        <v>3010</v>
      </c>
      <c r="G619" s="730" t="s">
        <v>3025</v>
      </c>
      <c r="H619" s="730" t="s">
        <v>3026</v>
      </c>
      <c r="I619" s="733">
        <v>26.899999618530273</v>
      </c>
      <c r="J619" s="733">
        <v>40</v>
      </c>
      <c r="K619" s="734">
        <v>1076.0799560546875</v>
      </c>
    </row>
    <row r="620" spans="1:11" ht="14.4" customHeight="1" x14ac:dyDescent="0.3">
      <c r="A620" s="728" t="s">
        <v>553</v>
      </c>
      <c r="B620" s="729" t="s">
        <v>554</v>
      </c>
      <c r="C620" s="730" t="s">
        <v>583</v>
      </c>
      <c r="D620" s="731" t="s">
        <v>584</v>
      </c>
      <c r="E620" s="730" t="s">
        <v>3009</v>
      </c>
      <c r="F620" s="731" t="s">
        <v>3010</v>
      </c>
      <c r="G620" s="730" t="s">
        <v>3027</v>
      </c>
      <c r="H620" s="730" t="s">
        <v>3028</v>
      </c>
      <c r="I620" s="733">
        <v>27.209999084472656</v>
      </c>
      <c r="J620" s="733">
        <v>320</v>
      </c>
      <c r="K620" s="734">
        <v>8706.509765625</v>
      </c>
    </row>
    <row r="621" spans="1:11" ht="14.4" customHeight="1" x14ac:dyDescent="0.3">
      <c r="A621" s="728" t="s">
        <v>553</v>
      </c>
      <c r="B621" s="729" t="s">
        <v>554</v>
      </c>
      <c r="C621" s="730" t="s">
        <v>583</v>
      </c>
      <c r="D621" s="731" t="s">
        <v>584</v>
      </c>
      <c r="E621" s="730" t="s">
        <v>3009</v>
      </c>
      <c r="F621" s="731" t="s">
        <v>3010</v>
      </c>
      <c r="G621" s="730" t="s">
        <v>3029</v>
      </c>
      <c r="H621" s="730" t="s">
        <v>3030</v>
      </c>
      <c r="I621" s="733">
        <v>29.700000762939453</v>
      </c>
      <c r="J621" s="733">
        <v>320</v>
      </c>
      <c r="K621" s="734">
        <v>9502.880126953125</v>
      </c>
    </row>
    <row r="622" spans="1:11" ht="14.4" customHeight="1" x14ac:dyDescent="0.3">
      <c r="A622" s="728" t="s">
        <v>553</v>
      </c>
      <c r="B622" s="729" t="s">
        <v>554</v>
      </c>
      <c r="C622" s="730" t="s">
        <v>583</v>
      </c>
      <c r="D622" s="731" t="s">
        <v>584</v>
      </c>
      <c r="E622" s="730" t="s">
        <v>3009</v>
      </c>
      <c r="F622" s="731" t="s">
        <v>3010</v>
      </c>
      <c r="G622" s="730" t="s">
        <v>3031</v>
      </c>
      <c r="H622" s="730" t="s">
        <v>3032</v>
      </c>
      <c r="I622" s="733">
        <v>402.5</v>
      </c>
      <c r="J622" s="733">
        <v>222</v>
      </c>
      <c r="K622" s="734">
        <v>89355</v>
      </c>
    </row>
    <row r="623" spans="1:11" ht="14.4" customHeight="1" x14ac:dyDescent="0.3">
      <c r="A623" s="728" t="s">
        <v>553</v>
      </c>
      <c r="B623" s="729" t="s">
        <v>554</v>
      </c>
      <c r="C623" s="730" t="s">
        <v>583</v>
      </c>
      <c r="D623" s="731" t="s">
        <v>584</v>
      </c>
      <c r="E623" s="730" t="s">
        <v>3009</v>
      </c>
      <c r="F623" s="731" t="s">
        <v>3010</v>
      </c>
      <c r="G623" s="730" t="s">
        <v>3033</v>
      </c>
      <c r="H623" s="730" t="s">
        <v>3034</v>
      </c>
      <c r="I623" s="733">
        <v>76.25</v>
      </c>
      <c r="J623" s="733">
        <v>12</v>
      </c>
      <c r="K623" s="734">
        <v>914.94000244140625</v>
      </c>
    </row>
    <row r="624" spans="1:11" ht="14.4" customHeight="1" x14ac:dyDescent="0.3">
      <c r="A624" s="728" t="s">
        <v>553</v>
      </c>
      <c r="B624" s="729" t="s">
        <v>554</v>
      </c>
      <c r="C624" s="730" t="s">
        <v>583</v>
      </c>
      <c r="D624" s="731" t="s">
        <v>584</v>
      </c>
      <c r="E624" s="730" t="s">
        <v>3009</v>
      </c>
      <c r="F624" s="731" t="s">
        <v>3010</v>
      </c>
      <c r="G624" s="730" t="s">
        <v>3035</v>
      </c>
      <c r="H624" s="730" t="s">
        <v>3036</v>
      </c>
      <c r="I624" s="733">
        <v>112.41000366210937</v>
      </c>
      <c r="J624" s="733">
        <v>576</v>
      </c>
      <c r="K624" s="734">
        <v>64749.599609375</v>
      </c>
    </row>
    <row r="625" spans="1:11" ht="14.4" customHeight="1" x14ac:dyDescent="0.3">
      <c r="A625" s="728" t="s">
        <v>553</v>
      </c>
      <c r="B625" s="729" t="s">
        <v>554</v>
      </c>
      <c r="C625" s="730" t="s">
        <v>583</v>
      </c>
      <c r="D625" s="731" t="s">
        <v>584</v>
      </c>
      <c r="E625" s="730" t="s">
        <v>3009</v>
      </c>
      <c r="F625" s="731" t="s">
        <v>3010</v>
      </c>
      <c r="G625" s="730" t="s">
        <v>3037</v>
      </c>
      <c r="H625" s="730" t="s">
        <v>3038</v>
      </c>
      <c r="I625" s="733">
        <v>112.41000366210937</v>
      </c>
      <c r="J625" s="733">
        <v>252</v>
      </c>
      <c r="K625" s="734">
        <v>28327.95068359375</v>
      </c>
    </row>
    <row r="626" spans="1:11" ht="14.4" customHeight="1" x14ac:dyDescent="0.3">
      <c r="A626" s="728" t="s">
        <v>553</v>
      </c>
      <c r="B626" s="729" t="s">
        <v>554</v>
      </c>
      <c r="C626" s="730" t="s">
        <v>583</v>
      </c>
      <c r="D626" s="731" t="s">
        <v>584</v>
      </c>
      <c r="E626" s="730" t="s">
        <v>2125</v>
      </c>
      <c r="F626" s="731" t="s">
        <v>2126</v>
      </c>
      <c r="G626" s="730" t="s">
        <v>3039</v>
      </c>
      <c r="H626" s="730" t="s">
        <v>3040</v>
      </c>
      <c r="I626" s="733">
        <v>11.554000091552734</v>
      </c>
      <c r="J626" s="733">
        <v>250</v>
      </c>
      <c r="K626" s="734">
        <v>2888.5399780273437</v>
      </c>
    </row>
    <row r="627" spans="1:11" ht="14.4" customHeight="1" x14ac:dyDescent="0.3">
      <c r="A627" s="728" t="s">
        <v>553</v>
      </c>
      <c r="B627" s="729" t="s">
        <v>554</v>
      </c>
      <c r="C627" s="730" t="s">
        <v>583</v>
      </c>
      <c r="D627" s="731" t="s">
        <v>584</v>
      </c>
      <c r="E627" s="730" t="s">
        <v>2125</v>
      </c>
      <c r="F627" s="731" t="s">
        <v>2126</v>
      </c>
      <c r="G627" s="730" t="s">
        <v>3041</v>
      </c>
      <c r="H627" s="730" t="s">
        <v>3042</v>
      </c>
      <c r="I627" s="733">
        <v>11.545000076293945</v>
      </c>
      <c r="J627" s="733">
        <v>750</v>
      </c>
      <c r="K627" s="734">
        <v>8659.5899047851562</v>
      </c>
    </row>
    <row r="628" spans="1:11" ht="14.4" customHeight="1" x14ac:dyDescent="0.3">
      <c r="A628" s="728" t="s">
        <v>553</v>
      </c>
      <c r="B628" s="729" t="s">
        <v>554</v>
      </c>
      <c r="C628" s="730" t="s">
        <v>583</v>
      </c>
      <c r="D628" s="731" t="s">
        <v>584</v>
      </c>
      <c r="E628" s="730" t="s">
        <v>2125</v>
      </c>
      <c r="F628" s="731" t="s">
        <v>2126</v>
      </c>
      <c r="G628" s="730" t="s">
        <v>3043</v>
      </c>
      <c r="H628" s="730" t="s">
        <v>3044</v>
      </c>
      <c r="I628" s="733">
        <v>11.543333371480307</v>
      </c>
      <c r="J628" s="733">
        <v>300</v>
      </c>
      <c r="K628" s="734">
        <v>3463.1900024414063</v>
      </c>
    </row>
    <row r="629" spans="1:11" ht="14.4" customHeight="1" x14ac:dyDescent="0.3">
      <c r="A629" s="728" t="s">
        <v>553</v>
      </c>
      <c r="B629" s="729" t="s">
        <v>554</v>
      </c>
      <c r="C629" s="730" t="s">
        <v>583</v>
      </c>
      <c r="D629" s="731" t="s">
        <v>584</v>
      </c>
      <c r="E629" s="730" t="s">
        <v>2125</v>
      </c>
      <c r="F629" s="731" t="s">
        <v>2126</v>
      </c>
      <c r="G629" s="730" t="s">
        <v>3045</v>
      </c>
      <c r="H629" s="730" t="s">
        <v>3046</v>
      </c>
      <c r="I629" s="733">
        <v>10.977999877929687</v>
      </c>
      <c r="J629" s="733">
        <v>300</v>
      </c>
      <c r="K629" s="734">
        <v>3293.6400146484375</v>
      </c>
    </row>
    <row r="630" spans="1:11" ht="14.4" customHeight="1" x14ac:dyDescent="0.3">
      <c r="A630" s="728" t="s">
        <v>553</v>
      </c>
      <c r="B630" s="729" t="s">
        <v>554</v>
      </c>
      <c r="C630" s="730" t="s">
        <v>583</v>
      </c>
      <c r="D630" s="731" t="s">
        <v>584</v>
      </c>
      <c r="E630" s="730" t="s">
        <v>2125</v>
      </c>
      <c r="F630" s="731" t="s">
        <v>2126</v>
      </c>
      <c r="G630" s="730" t="s">
        <v>3047</v>
      </c>
      <c r="H630" s="730" t="s">
        <v>3048</v>
      </c>
      <c r="I630" s="733">
        <v>11.542000007629394</v>
      </c>
      <c r="J630" s="733">
        <v>250</v>
      </c>
      <c r="K630" s="734">
        <v>2886.0199584960937</v>
      </c>
    </row>
    <row r="631" spans="1:11" ht="14.4" customHeight="1" x14ac:dyDescent="0.3">
      <c r="A631" s="728" t="s">
        <v>553</v>
      </c>
      <c r="B631" s="729" t="s">
        <v>554</v>
      </c>
      <c r="C631" s="730" t="s">
        <v>583</v>
      </c>
      <c r="D631" s="731" t="s">
        <v>584</v>
      </c>
      <c r="E631" s="730" t="s">
        <v>2125</v>
      </c>
      <c r="F631" s="731" t="s">
        <v>2126</v>
      </c>
      <c r="G631" s="730" t="s">
        <v>2133</v>
      </c>
      <c r="H631" s="730" t="s">
        <v>2134</v>
      </c>
      <c r="I631" s="733">
        <v>0.54000002145767212</v>
      </c>
      <c r="J631" s="733">
        <v>400</v>
      </c>
      <c r="K631" s="734">
        <v>216</v>
      </c>
    </row>
    <row r="632" spans="1:11" ht="14.4" customHeight="1" x14ac:dyDescent="0.3">
      <c r="A632" s="728" t="s">
        <v>553</v>
      </c>
      <c r="B632" s="729" t="s">
        <v>554</v>
      </c>
      <c r="C632" s="730" t="s">
        <v>583</v>
      </c>
      <c r="D632" s="731" t="s">
        <v>584</v>
      </c>
      <c r="E632" s="730" t="s">
        <v>2139</v>
      </c>
      <c r="F632" s="731" t="s">
        <v>2140</v>
      </c>
      <c r="G632" s="730" t="s">
        <v>2141</v>
      </c>
      <c r="H632" s="730" t="s">
        <v>2142</v>
      </c>
      <c r="I632" s="733">
        <v>0.68999999761581421</v>
      </c>
      <c r="J632" s="733">
        <v>10000</v>
      </c>
      <c r="K632" s="734">
        <v>6900</v>
      </c>
    </row>
    <row r="633" spans="1:11" ht="14.4" customHeight="1" x14ac:dyDescent="0.3">
      <c r="A633" s="728" t="s">
        <v>553</v>
      </c>
      <c r="B633" s="729" t="s">
        <v>554</v>
      </c>
      <c r="C633" s="730" t="s">
        <v>583</v>
      </c>
      <c r="D633" s="731" t="s">
        <v>584</v>
      </c>
      <c r="E633" s="730" t="s">
        <v>2139</v>
      </c>
      <c r="F633" s="731" t="s">
        <v>2140</v>
      </c>
      <c r="G633" s="730" t="s">
        <v>2143</v>
      </c>
      <c r="H633" s="730" t="s">
        <v>2144</v>
      </c>
      <c r="I633" s="733">
        <v>0.68999999761581421</v>
      </c>
      <c r="J633" s="733">
        <v>8000</v>
      </c>
      <c r="K633" s="734">
        <v>5520</v>
      </c>
    </row>
    <row r="634" spans="1:11" ht="14.4" customHeight="1" x14ac:dyDescent="0.3">
      <c r="A634" s="728" t="s">
        <v>553</v>
      </c>
      <c r="B634" s="729" t="s">
        <v>554</v>
      </c>
      <c r="C634" s="730" t="s">
        <v>583</v>
      </c>
      <c r="D634" s="731" t="s">
        <v>584</v>
      </c>
      <c r="E634" s="730" t="s">
        <v>2139</v>
      </c>
      <c r="F634" s="731" t="s">
        <v>2140</v>
      </c>
      <c r="G634" s="730" t="s">
        <v>3049</v>
      </c>
      <c r="H634" s="730" t="s">
        <v>3050</v>
      </c>
      <c r="I634" s="733">
        <v>9.2300000190734863</v>
      </c>
      <c r="J634" s="733">
        <v>320</v>
      </c>
      <c r="K634" s="734">
        <v>3059.8499755859375</v>
      </c>
    </row>
    <row r="635" spans="1:11" ht="14.4" customHeight="1" x14ac:dyDescent="0.3">
      <c r="A635" s="728" t="s">
        <v>553</v>
      </c>
      <c r="B635" s="729" t="s">
        <v>554</v>
      </c>
      <c r="C635" s="730" t="s">
        <v>583</v>
      </c>
      <c r="D635" s="731" t="s">
        <v>584</v>
      </c>
      <c r="E635" s="730" t="s">
        <v>2139</v>
      </c>
      <c r="F635" s="731" t="s">
        <v>2140</v>
      </c>
      <c r="G635" s="730" t="s">
        <v>3051</v>
      </c>
      <c r="H635" s="730" t="s">
        <v>3052</v>
      </c>
      <c r="I635" s="733">
        <v>9.6700000762939453</v>
      </c>
      <c r="J635" s="733">
        <v>400</v>
      </c>
      <c r="K635" s="734">
        <v>3903.93994140625</v>
      </c>
    </row>
    <row r="636" spans="1:11" ht="14.4" customHeight="1" x14ac:dyDescent="0.3">
      <c r="A636" s="728" t="s">
        <v>553</v>
      </c>
      <c r="B636" s="729" t="s">
        <v>554</v>
      </c>
      <c r="C636" s="730" t="s">
        <v>583</v>
      </c>
      <c r="D636" s="731" t="s">
        <v>584</v>
      </c>
      <c r="E636" s="730" t="s">
        <v>2139</v>
      </c>
      <c r="F636" s="731" t="s">
        <v>2140</v>
      </c>
      <c r="G636" s="730" t="s">
        <v>3053</v>
      </c>
      <c r="H636" s="730" t="s">
        <v>3054</v>
      </c>
      <c r="I636" s="733">
        <v>9.8900001049041748</v>
      </c>
      <c r="J636" s="733">
        <v>840</v>
      </c>
      <c r="K636" s="734">
        <v>8229.989990234375</v>
      </c>
    </row>
    <row r="637" spans="1:11" ht="14.4" customHeight="1" x14ac:dyDescent="0.3">
      <c r="A637" s="728" t="s">
        <v>553</v>
      </c>
      <c r="B637" s="729" t="s">
        <v>554</v>
      </c>
      <c r="C637" s="730" t="s">
        <v>583</v>
      </c>
      <c r="D637" s="731" t="s">
        <v>584</v>
      </c>
      <c r="E637" s="730" t="s">
        <v>2139</v>
      </c>
      <c r="F637" s="731" t="s">
        <v>2140</v>
      </c>
      <c r="G637" s="730" t="s">
        <v>3055</v>
      </c>
      <c r="H637" s="730" t="s">
        <v>3056</v>
      </c>
      <c r="I637" s="733">
        <v>11.009999752044678</v>
      </c>
      <c r="J637" s="733">
        <v>100</v>
      </c>
      <c r="K637" s="734">
        <v>1101.1000061035156</v>
      </c>
    </row>
    <row r="638" spans="1:11" ht="14.4" customHeight="1" x14ac:dyDescent="0.3">
      <c r="A638" s="728" t="s">
        <v>553</v>
      </c>
      <c r="B638" s="729" t="s">
        <v>554</v>
      </c>
      <c r="C638" s="730" t="s">
        <v>583</v>
      </c>
      <c r="D638" s="731" t="s">
        <v>584</v>
      </c>
      <c r="E638" s="730" t="s">
        <v>2139</v>
      </c>
      <c r="F638" s="731" t="s">
        <v>2140</v>
      </c>
      <c r="G638" s="730" t="s">
        <v>3057</v>
      </c>
      <c r="H638" s="730" t="s">
        <v>3058</v>
      </c>
      <c r="I638" s="733">
        <v>12.581999969482421</v>
      </c>
      <c r="J638" s="733">
        <v>350</v>
      </c>
      <c r="K638" s="734">
        <v>4404</v>
      </c>
    </row>
    <row r="639" spans="1:11" ht="14.4" customHeight="1" x14ac:dyDescent="0.3">
      <c r="A639" s="728" t="s">
        <v>553</v>
      </c>
      <c r="B639" s="729" t="s">
        <v>554</v>
      </c>
      <c r="C639" s="730" t="s">
        <v>583</v>
      </c>
      <c r="D639" s="731" t="s">
        <v>584</v>
      </c>
      <c r="E639" s="730" t="s">
        <v>2139</v>
      </c>
      <c r="F639" s="731" t="s">
        <v>2140</v>
      </c>
      <c r="G639" s="730" t="s">
        <v>3059</v>
      </c>
      <c r="H639" s="730" t="s">
        <v>3060</v>
      </c>
      <c r="I639" s="733">
        <v>12.48400001525879</v>
      </c>
      <c r="J639" s="733">
        <v>740</v>
      </c>
      <c r="K639" s="734">
        <v>9259.4000244140625</v>
      </c>
    </row>
    <row r="640" spans="1:11" ht="14.4" customHeight="1" x14ac:dyDescent="0.3">
      <c r="A640" s="728" t="s">
        <v>553</v>
      </c>
      <c r="B640" s="729" t="s">
        <v>554</v>
      </c>
      <c r="C640" s="730" t="s">
        <v>583</v>
      </c>
      <c r="D640" s="731" t="s">
        <v>584</v>
      </c>
      <c r="E640" s="730" t="s">
        <v>2139</v>
      </c>
      <c r="F640" s="731" t="s">
        <v>2140</v>
      </c>
      <c r="G640" s="730" t="s">
        <v>2396</v>
      </c>
      <c r="H640" s="730" t="s">
        <v>2397</v>
      </c>
      <c r="I640" s="733">
        <v>16.213332494099934</v>
      </c>
      <c r="J640" s="733">
        <v>300</v>
      </c>
      <c r="K640" s="734">
        <v>4864.60009765625</v>
      </c>
    </row>
    <row r="641" spans="1:11" ht="14.4" customHeight="1" x14ac:dyDescent="0.3">
      <c r="A641" s="728" t="s">
        <v>553</v>
      </c>
      <c r="B641" s="729" t="s">
        <v>554</v>
      </c>
      <c r="C641" s="730" t="s">
        <v>583</v>
      </c>
      <c r="D641" s="731" t="s">
        <v>584</v>
      </c>
      <c r="E641" s="730" t="s">
        <v>2139</v>
      </c>
      <c r="F641" s="731" t="s">
        <v>2140</v>
      </c>
      <c r="G641" s="730" t="s">
        <v>2398</v>
      </c>
      <c r="H641" s="730" t="s">
        <v>2399</v>
      </c>
      <c r="I641" s="733">
        <v>14.184999465942383</v>
      </c>
      <c r="J641" s="733">
        <v>150</v>
      </c>
      <c r="K641" s="734">
        <v>2229.0999755859375</v>
      </c>
    </row>
    <row r="642" spans="1:11" ht="14.4" customHeight="1" x14ac:dyDescent="0.3">
      <c r="A642" s="728" t="s">
        <v>553</v>
      </c>
      <c r="B642" s="729" t="s">
        <v>554</v>
      </c>
      <c r="C642" s="730" t="s">
        <v>583</v>
      </c>
      <c r="D642" s="731" t="s">
        <v>584</v>
      </c>
      <c r="E642" s="730" t="s">
        <v>2139</v>
      </c>
      <c r="F642" s="731" t="s">
        <v>2140</v>
      </c>
      <c r="G642" s="730" t="s">
        <v>3061</v>
      </c>
      <c r="H642" s="730" t="s">
        <v>3062</v>
      </c>
      <c r="I642" s="733">
        <v>7.5</v>
      </c>
      <c r="J642" s="733">
        <v>200</v>
      </c>
      <c r="K642" s="734">
        <v>1499.0999755859375</v>
      </c>
    </row>
    <row r="643" spans="1:11" ht="14.4" customHeight="1" x14ac:dyDescent="0.3">
      <c r="A643" s="728" t="s">
        <v>553</v>
      </c>
      <c r="B643" s="729" t="s">
        <v>554</v>
      </c>
      <c r="C643" s="730" t="s">
        <v>583</v>
      </c>
      <c r="D643" s="731" t="s">
        <v>584</v>
      </c>
      <c r="E643" s="730" t="s">
        <v>2139</v>
      </c>
      <c r="F643" s="731" t="s">
        <v>2140</v>
      </c>
      <c r="G643" s="730" t="s">
        <v>3063</v>
      </c>
      <c r="H643" s="730" t="s">
        <v>3064</v>
      </c>
      <c r="I643" s="733">
        <v>7.5066668192545576</v>
      </c>
      <c r="J643" s="733">
        <v>600</v>
      </c>
      <c r="K643" s="734">
        <v>4504</v>
      </c>
    </row>
    <row r="644" spans="1:11" ht="14.4" customHeight="1" x14ac:dyDescent="0.3">
      <c r="A644" s="728" t="s">
        <v>553</v>
      </c>
      <c r="B644" s="729" t="s">
        <v>554</v>
      </c>
      <c r="C644" s="730" t="s">
        <v>583</v>
      </c>
      <c r="D644" s="731" t="s">
        <v>584</v>
      </c>
      <c r="E644" s="730" t="s">
        <v>2139</v>
      </c>
      <c r="F644" s="731" t="s">
        <v>2140</v>
      </c>
      <c r="G644" s="730" t="s">
        <v>3065</v>
      </c>
      <c r="H644" s="730" t="s">
        <v>3066</v>
      </c>
      <c r="I644" s="733">
        <v>7.5</v>
      </c>
      <c r="J644" s="733">
        <v>1000</v>
      </c>
      <c r="K644" s="734">
        <v>7500</v>
      </c>
    </row>
    <row r="645" spans="1:11" ht="14.4" customHeight="1" x14ac:dyDescent="0.3">
      <c r="A645" s="728" t="s">
        <v>553</v>
      </c>
      <c r="B645" s="729" t="s">
        <v>554</v>
      </c>
      <c r="C645" s="730" t="s">
        <v>583</v>
      </c>
      <c r="D645" s="731" t="s">
        <v>584</v>
      </c>
      <c r="E645" s="730" t="s">
        <v>2139</v>
      </c>
      <c r="F645" s="731" t="s">
        <v>2140</v>
      </c>
      <c r="G645" s="730" t="s">
        <v>3067</v>
      </c>
      <c r="H645" s="730" t="s">
        <v>3068</v>
      </c>
      <c r="I645" s="733">
        <v>6.2399997711181641</v>
      </c>
      <c r="J645" s="733">
        <v>80</v>
      </c>
      <c r="K645" s="734">
        <v>499.20001220703125</v>
      </c>
    </row>
    <row r="646" spans="1:11" ht="14.4" customHeight="1" x14ac:dyDescent="0.3">
      <c r="A646" s="728" t="s">
        <v>553</v>
      </c>
      <c r="B646" s="729" t="s">
        <v>554</v>
      </c>
      <c r="C646" s="730" t="s">
        <v>583</v>
      </c>
      <c r="D646" s="731" t="s">
        <v>584</v>
      </c>
      <c r="E646" s="730" t="s">
        <v>2139</v>
      </c>
      <c r="F646" s="731" t="s">
        <v>2140</v>
      </c>
      <c r="G646" s="730" t="s">
        <v>3069</v>
      </c>
      <c r="H646" s="730" t="s">
        <v>3070</v>
      </c>
      <c r="I646" s="733">
        <v>6.2399997711181641</v>
      </c>
      <c r="J646" s="733">
        <v>150</v>
      </c>
      <c r="K646" s="734">
        <v>936</v>
      </c>
    </row>
    <row r="647" spans="1:11" ht="14.4" customHeight="1" x14ac:dyDescent="0.3">
      <c r="A647" s="728" t="s">
        <v>553</v>
      </c>
      <c r="B647" s="729" t="s">
        <v>554</v>
      </c>
      <c r="C647" s="730" t="s">
        <v>583</v>
      </c>
      <c r="D647" s="731" t="s">
        <v>584</v>
      </c>
      <c r="E647" s="730" t="s">
        <v>2139</v>
      </c>
      <c r="F647" s="731" t="s">
        <v>2140</v>
      </c>
      <c r="G647" s="730" t="s">
        <v>3071</v>
      </c>
      <c r="H647" s="730" t="s">
        <v>3072</v>
      </c>
      <c r="I647" s="733">
        <v>6.2399997711181641</v>
      </c>
      <c r="J647" s="733">
        <v>70</v>
      </c>
      <c r="K647" s="734">
        <v>436.79998779296875</v>
      </c>
    </row>
    <row r="648" spans="1:11" ht="14.4" customHeight="1" x14ac:dyDescent="0.3">
      <c r="A648" s="728" t="s">
        <v>553</v>
      </c>
      <c r="B648" s="729" t="s">
        <v>554</v>
      </c>
      <c r="C648" s="730" t="s">
        <v>583</v>
      </c>
      <c r="D648" s="731" t="s">
        <v>584</v>
      </c>
      <c r="E648" s="730" t="s">
        <v>2402</v>
      </c>
      <c r="F648" s="731" t="s">
        <v>2403</v>
      </c>
      <c r="G648" s="730" t="s">
        <v>3073</v>
      </c>
      <c r="H648" s="730" t="s">
        <v>3074</v>
      </c>
      <c r="I648" s="733">
        <v>11974.75</v>
      </c>
      <c r="J648" s="733">
        <v>1</v>
      </c>
      <c r="K648" s="734">
        <v>11974.75</v>
      </c>
    </row>
    <row r="649" spans="1:11" ht="14.4" customHeight="1" x14ac:dyDescent="0.3">
      <c r="A649" s="728" t="s">
        <v>553</v>
      </c>
      <c r="B649" s="729" t="s">
        <v>554</v>
      </c>
      <c r="C649" s="730" t="s">
        <v>583</v>
      </c>
      <c r="D649" s="731" t="s">
        <v>584</v>
      </c>
      <c r="E649" s="730" t="s">
        <v>2402</v>
      </c>
      <c r="F649" s="731" t="s">
        <v>2403</v>
      </c>
      <c r="G649" s="730" t="s">
        <v>3075</v>
      </c>
      <c r="H649" s="730" t="s">
        <v>3076</v>
      </c>
      <c r="I649" s="733">
        <v>5708.296549479167</v>
      </c>
      <c r="J649" s="733">
        <v>11</v>
      </c>
      <c r="K649" s="734">
        <v>62791.2607421875</v>
      </c>
    </row>
    <row r="650" spans="1:11" ht="14.4" customHeight="1" x14ac:dyDescent="0.3">
      <c r="A650" s="728" t="s">
        <v>553</v>
      </c>
      <c r="B650" s="729" t="s">
        <v>554</v>
      </c>
      <c r="C650" s="730" t="s">
        <v>583</v>
      </c>
      <c r="D650" s="731" t="s">
        <v>584</v>
      </c>
      <c r="E650" s="730" t="s">
        <v>2402</v>
      </c>
      <c r="F650" s="731" t="s">
        <v>2403</v>
      </c>
      <c r="G650" s="730" t="s">
        <v>3077</v>
      </c>
      <c r="H650" s="730" t="s">
        <v>3078</v>
      </c>
      <c r="I650" s="733">
        <v>3993</v>
      </c>
      <c r="J650" s="733">
        <v>4</v>
      </c>
      <c r="K650" s="734">
        <v>15972</v>
      </c>
    </row>
    <row r="651" spans="1:11" ht="14.4" customHeight="1" x14ac:dyDescent="0.3">
      <c r="A651" s="728" t="s">
        <v>553</v>
      </c>
      <c r="B651" s="729" t="s">
        <v>554</v>
      </c>
      <c r="C651" s="730" t="s">
        <v>583</v>
      </c>
      <c r="D651" s="731" t="s">
        <v>584</v>
      </c>
      <c r="E651" s="730" t="s">
        <v>2402</v>
      </c>
      <c r="F651" s="731" t="s">
        <v>2403</v>
      </c>
      <c r="G651" s="730" t="s">
        <v>3079</v>
      </c>
      <c r="H651" s="730" t="s">
        <v>3080</v>
      </c>
      <c r="I651" s="733">
        <v>3938.1724243164062</v>
      </c>
      <c r="J651" s="733">
        <v>11</v>
      </c>
      <c r="K651" s="734">
        <v>43319.9091796875</v>
      </c>
    </row>
    <row r="652" spans="1:11" ht="14.4" customHeight="1" x14ac:dyDescent="0.3">
      <c r="A652" s="728" t="s">
        <v>553</v>
      </c>
      <c r="B652" s="729" t="s">
        <v>554</v>
      </c>
      <c r="C652" s="730" t="s">
        <v>583</v>
      </c>
      <c r="D652" s="731" t="s">
        <v>584</v>
      </c>
      <c r="E652" s="730" t="s">
        <v>2402</v>
      </c>
      <c r="F652" s="731" t="s">
        <v>2403</v>
      </c>
      <c r="G652" s="730" t="s">
        <v>3081</v>
      </c>
      <c r="H652" s="730" t="s">
        <v>3082</v>
      </c>
      <c r="I652" s="733">
        <v>10478.009765625</v>
      </c>
      <c r="J652" s="733">
        <v>1</v>
      </c>
      <c r="K652" s="734">
        <v>10478.009765625</v>
      </c>
    </row>
    <row r="653" spans="1:11" ht="14.4" customHeight="1" x14ac:dyDescent="0.3">
      <c r="A653" s="728" t="s">
        <v>553</v>
      </c>
      <c r="B653" s="729" t="s">
        <v>554</v>
      </c>
      <c r="C653" s="730" t="s">
        <v>583</v>
      </c>
      <c r="D653" s="731" t="s">
        <v>584</v>
      </c>
      <c r="E653" s="730" t="s">
        <v>2402</v>
      </c>
      <c r="F653" s="731" t="s">
        <v>2403</v>
      </c>
      <c r="G653" s="730" t="s">
        <v>3083</v>
      </c>
      <c r="H653" s="730" t="s">
        <v>3084</v>
      </c>
      <c r="I653" s="733">
        <v>55245</v>
      </c>
      <c r="J653" s="733">
        <v>2</v>
      </c>
      <c r="K653" s="734">
        <v>110490</v>
      </c>
    </row>
    <row r="654" spans="1:11" ht="14.4" customHeight="1" x14ac:dyDescent="0.3">
      <c r="A654" s="728" t="s">
        <v>553</v>
      </c>
      <c r="B654" s="729" t="s">
        <v>554</v>
      </c>
      <c r="C654" s="730" t="s">
        <v>583</v>
      </c>
      <c r="D654" s="731" t="s">
        <v>584</v>
      </c>
      <c r="E654" s="730" t="s">
        <v>2402</v>
      </c>
      <c r="F654" s="731" t="s">
        <v>2403</v>
      </c>
      <c r="G654" s="730" t="s">
        <v>3085</v>
      </c>
      <c r="H654" s="730" t="s">
        <v>3086</v>
      </c>
      <c r="I654" s="733">
        <v>7323.1298828125</v>
      </c>
      <c r="J654" s="733">
        <v>1</v>
      </c>
      <c r="K654" s="734">
        <v>7323.1298828125</v>
      </c>
    </row>
    <row r="655" spans="1:11" ht="14.4" customHeight="1" x14ac:dyDescent="0.3">
      <c r="A655" s="728" t="s">
        <v>553</v>
      </c>
      <c r="B655" s="729" t="s">
        <v>554</v>
      </c>
      <c r="C655" s="730" t="s">
        <v>583</v>
      </c>
      <c r="D655" s="731" t="s">
        <v>584</v>
      </c>
      <c r="E655" s="730" t="s">
        <v>2402</v>
      </c>
      <c r="F655" s="731" t="s">
        <v>2403</v>
      </c>
      <c r="G655" s="730" t="s">
        <v>3087</v>
      </c>
      <c r="H655" s="730" t="s">
        <v>3088</v>
      </c>
      <c r="I655" s="733">
        <v>3480</v>
      </c>
      <c r="J655" s="733">
        <v>2</v>
      </c>
      <c r="K655" s="734">
        <v>6960</v>
      </c>
    </row>
    <row r="656" spans="1:11" ht="14.4" customHeight="1" x14ac:dyDescent="0.3">
      <c r="A656" s="728" t="s">
        <v>553</v>
      </c>
      <c r="B656" s="729" t="s">
        <v>554</v>
      </c>
      <c r="C656" s="730" t="s">
        <v>583</v>
      </c>
      <c r="D656" s="731" t="s">
        <v>584</v>
      </c>
      <c r="E656" s="730" t="s">
        <v>2402</v>
      </c>
      <c r="F656" s="731" t="s">
        <v>2403</v>
      </c>
      <c r="G656" s="730" t="s">
        <v>3089</v>
      </c>
      <c r="H656" s="730" t="s">
        <v>3090</v>
      </c>
      <c r="I656" s="733">
        <v>62658</v>
      </c>
      <c r="J656" s="733">
        <v>7</v>
      </c>
      <c r="K656" s="734">
        <v>438606</v>
      </c>
    </row>
    <row r="657" spans="1:11" ht="14.4" customHeight="1" x14ac:dyDescent="0.3">
      <c r="A657" s="728" t="s">
        <v>553</v>
      </c>
      <c r="B657" s="729" t="s">
        <v>554</v>
      </c>
      <c r="C657" s="730" t="s">
        <v>583</v>
      </c>
      <c r="D657" s="731" t="s">
        <v>584</v>
      </c>
      <c r="E657" s="730" t="s">
        <v>2402</v>
      </c>
      <c r="F657" s="731" t="s">
        <v>2403</v>
      </c>
      <c r="G657" s="730" t="s">
        <v>3091</v>
      </c>
      <c r="H657" s="730" t="s">
        <v>3092</v>
      </c>
      <c r="I657" s="733">
        <v>61920</v>
      </c>
      <c r="J657" s="733">
        <v>1</v>
      </c>
      <c r="K657" s="734">
        <v>61920</v>
      </c>
    </row>
    <row r="658" spans="1:11" ht="14.4" customHeight="1" x14ac:dyDescent="0.3">
      <c r="A658" s="728" t="s">
        <v>553</v>
      </c>
      <c r="B658" s="729" t="s">
        <v>554</v>
      </c>
      <c r="C658" s="730" t="s">
        <v>583</v>
      </c>
      <c r="D658" s="731" t="s">
        <v>584</v>
      </c>
      <c r="E658" s="730" t="s">
        <v>2402</v>
      </c>
      <c r="F658" s="731" t="s">
        <v>2403</v>
      </c>
      <c r="G658" s="730" t="s">
        <v>3093</v>
      </c>
      <c r="H658" s="730" t="s">
        <v>3094</v>
      </c>
      <c r="I658" s="733">
        <v>5886.1298828125</v>
      </c>
      <c r="J658" s="733">
        <v>1</v>
      </c>
      <c r="K658" s="734">
        <v>5886.1298828125</v>
      </c>
    </row>
    <row r="659" spans="1:11" ht="14.4" customHeight="1" thickBot="1" x14ac:dyDescent="0.35">
      <c r="A659" s="735" t="s">
        <v>553</v>
      </c>
      <c r="B659" s="736" t="s">
        <v>554</v>
      </c>
      <c r="C659" s="737" t="s">
        <v>583</v>
      </c>
      <c r="D659" s="738" t="s">
        <v>584</v>
      </c>
      <c r="E659" s="737" t="s">
        <v>3095</v>
      </c>
      <c r="F659" s="738" t="s">
        <v>3096</v>
      </c>
      <c r="G659" s="737" t="s">
        <v>3097</v>
      </c>
      <c r="H659" s="737" t="s">
        <v>3098</v>
      </c>
      <c r="I659" s="740">
        <v>201.52999877929687</v>
      </c>
      <c r="J659" s="740">
        <v>36</v>
      </c>
      <c r="K659" s="741">
        <v>7255.0400390625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600" t="s">
        <v>130</v>
      </c>
      <c r="B1" s="600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480"/>
    </row>
    <row r="2" spans="1:15" ht="15" thickBot="1" x14ac:dyDescent="0.35">
      <c r="A2" s="374" t="s">
        <v>323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O2" s="480"/>
    </row>
    <row r="3" spans="1:15" x14ac:dyDescent="0.3">
      <c r="A3" s="391" t="s">
        <v>242</v>
      </c>
      <c r="B3" s="598" t="s">
        <v>225</v>
      </c>
      <c r="C3" s="376">
        <v>30</v>
      </c>
      <c r="D3" s="376">
        <v>99</v>
      </c>
      <c r="E3" s="394">
        <v>100</v>
      </c>
      <c r="F3" s="394">
        <v>101</v>
      </c>
      <c r="G3" s="478">
        <v>302</v>
      </c>
      <c r="H3" s="394">
        <v>303</v>
      </c>
      <c r="I3" s="394">
        <v>304</v>
      </c>
      <c r="J3" s="394">
        <v>305</v>
      </c>
      <c r="K3" s="394">
        <v>418</v>
      </c>
      <c r="L3" s="376">
        <v>629</v>
      </c>
      <c r="M3" s="376">
        <v>636</v>
      </c>
      <c r="N3" s="376">
        <v>642</v>
      </c>
      <c r="O3" s="480"/>
    </row>
    <row r="4" spans="1:15" ht="24.6" outlineLevel="1" thickBot="1" x14ac:dyDescent="0.35">
      <c r="A4" s="392">
        <v>2017</v>
      </c>
      <c r="B4" s="599"/>
      <c r="C4" s="377" t="s">
        <v>244</v>
      </c>
      <c r="D4" s="377" t="s">
        <v>226</v>
      </c>
      <c r="E4" s="395" t="s">
        <v>270</v>
      </c>
      <c r="F4" s="395" t="s">
        <v>271</v>
      </c>
      <c r="G4" s="479" t="s">
        <v>272</v>
      </c>
      <c r="H4" s="395" t="s">
        <v>273</v>
      </c>
      <c r="I4" s="395" t="s">
        <v>274</v>
      </c>
      <c r="J4" s="395" t="s">
        <v>275</v>
      </c>
      <c r="K4" s="395" t="s">
        <v>249</v>
      </c>
      <c r="L4" s="377" t="s">
        <v>250</v>
      </c>
      <c r="M4" s="377" t="s">
        <v>251</v>
      </c>
      <c r="N4" s="377" t="s">
        <v>252</v>
      </c>
      <c r="O4" s="480"/>
    </row>
    <row r="5" spans="1:15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80"/>
    </row>
    <row r="6" spans="1:15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94.1</v>
      </c>
      <c r="C6" s="409">
        <f xml:space="preserve">
TRUNC(IF($A$4&lt;=12,SUMIFS('ON Data'!I:I,'ON Data'!$D:$D,$A$4,'ON Data'!$E:$E,1),SUMIFS('ON Data'!I:I,'ON Data'!$E:$E,1)/'ON Data'!$D$3),1)</f>
        <v>2</v>
      </c>
      <c r="D6" s="409">
        <f xml:space="preserve">
TRUNC(IF($A$4&lt;=12,SUMIFS('ON Data'!J:J,'ON Data'!$D:$D,$A$4,'ON Data'!$E:$E,1),SUMIFS('ON Data'!J:J,'ON Data'!$E:$E,1)/'ON Data'!$D$3),1)</f>
        <v>3</v>
      </c>
      <c r="E6" s="409">
        <f xml:space="preserve">
TRUNC(IF($A$4&lt;=12,SUMIFS('ON Data'!K:K,'ON Data'!$D:$D,$A$4,'ON Data'!$E:$E,1),SUMIFS('ON Data'!K:K,'ON Data'!$E:$E,1)/'ON Data'!$D$3),1)</f>
        <v>3</v>
      </c>
      <c r="F6" s="409">
        <f xml:space="preserve">
TRUNC(IF($A$4&lt;=12,SUMIFS('ON Data'!L:L,'ON Data'!$D:$D,$A$4,'ON Data'!$E:$E,1),SUMIFS('ON Data'!L:L,'ON Data'!$E:$E,1)/'ON Data'!$D$3),1)</f>
        <v>8</v>
      </c>
      <c r="G6" s="409">
        <f xml:space="preserve">
TRUNC(IF($A$4&lt;=12,SUMIFS('ON Data'!P:P,'ON Data'!$D:$D,$A$4,'ON Data'!$E:$E,1),SUMIFS('ON Data'!P:P,'ON Data'!$E:$E,1)/'ON Data'!$D$3),1)</f>
        <v>0</v>
      </c>
      <c r="H6" s="409">
        <f xml:space="preserve">
TRUNC(IF($A$4&lt;=12,SUMIFS('ON Data'!Q:Q,'ON Data'!$D:$D,$A$4,'ON Data'!$E:$E,1),SUMIFS('ON Data'!Q:Q,'ON Data'!$E:$E,1)/'ON Data'!$D$3),1)</f>
        <v>21.1</v>
      </c>
      <c r="I6" s="409">
        <f xml:space="preserve">
TRUNC(IF($A$4&lt;=12,SUMIFS('ON Data'!R:R,'ON Data'!$D:$D,$A$4,'ON Data'!$E:$E,1),SUMIFS('ON Data'!R:R,'ON Data'!$E:$E,1)/'ON Data'!$D$3),1)</f>
        <v>30.7</v>
      </c>
      <c r="J6" s="409">
        <f xml:space="preserve">
TRUNC(IF($A$4&lt;=12,SUMIFS('ON Data'!S:S,'ON Data'!$D:$D,$A$4,'ON Data'!$E:$E,1),SUMIFS('ON Data'!S:S,'ON Data'!$E:$E,1)/'ON Data'!$D$3),1)</f>
        <v>5.3</v>
      </c>
      <c r="K6" s="409">
        <f xml:space="preserve">
TRUNC(IF($A$4&lt;=12,SUMIFS('ON Data'!AA:AA,'ON Data'!$D:$D,$A$4,'ON Data'!$E:$E,1),SUMIFS('ON Data'!AA:AA,'ON Data'!$E:$E,1)/'ON Data'!$D$3),1)</f>
        <v>2</v>
      </c>
      <c r="L6" s="409">
        <f xml:space="preserve">
TRUNC(IF($A$4&lt;=12,SUMIFS('ON Data'!AO:AO,'ON Data'!$D:$D,$A$4,'ON Data'!$E:$E,1),SUMIFS('ON Data'!AO:AO,'ON Data'!$E:$E,1)/'ON Data'!$D$3),1)</f>
        <v>3</v>
      </c>
      <c r="M6" s="409">
        <f xml:space="preserve">
TRUNC(IF($A$4&lt;=12,SUMIFS('ON Data'!AQ:AQ,'ON Data'!$D:$D,$A$4,'ON Data'!$E:$E,1),SUMIFS('ON Data'!AQ:AQ,'ON Data'!$E:$E,1)/'ON Data'!$D$3),1)</f>
        <v>1</v>
      </c>
      <c r="N6" s="409">
        <f xml:space="preserve">
TRUNC(IF($A$4&lt;=12,SUMIFS('ON Data'!AT:AT,'ON Data'!$D:$D,$A$4,'ON Data'!$E:$E,1),SUMIFS('ON Data'!AT:AT,'ON Data'!$E:$E,1)/'ON Data'!$D$3),1)</f>
        <v>15</v>
      </c>
      <c r="O6" s="480"/>
    </row>
    <row r="7" spans="1:15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80"/>
    </row>
    <row r="8" spans="1:15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80"/>
    </row>
    <row r="9" spans="1:15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80"/>
    </row>
    <row r="10" spans="1:15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480"/>
    </row>
    <row r="11" spans="1:15" x14ac:dyDescent="0.3">
      <c r="A11" s="382" t="s">
        <v>229</v>
      </c>
      <c r="B11" s="398">
        <f xml:space="preserve">
IF($A$4&lt;=12,SUMIFS('ON Data'!F:F,'ON Data'!$D:$D,$A$4,'ON Data'!$E:$E,2),SUMIFS('ON Data'!F:F,'ON Data'!$E:$E,2))</f>
        <v>68625.709999999992</v>
      </c>
      <c r="C11" s="399">
        <f xml:space="preserve">
IF($A$4&lt;=12,SUMIFS('ON Data'!I:I,'ON Data'!$D:$D,$A$4,'ON Data'!$E:$E,2),SUMIFS('ON Data'!I:I,'ON Data'!$E:$E,2))</f>
        <v>1656</v>
      </c>
      <c r="D11" s="399">
        <f xml:space="preserve">
IF($A$4&lt;=12,SUMIFS('ON Data'!J:J,'ON Data'!$D:$D,$A$4,'ON Data'!$E:$E,2),SUMIFS('ON Data'!J:J,'ON Data'!$E:$E,2))</f>
        <v>2524</v>
      </c>
      <c r="E11" s="399">
        <f xml:space="preserve">
IF($A$4&lt;=12,SUMIFS('ON Data'!K:K,'ON Data'!$D:$D,$A$4,'ON Data'!$E:$E,2),SUMIFS('ON Data'!K:K,'ON Data'!$E:$E,2))</f>
        <v>2488</v>
      </c>
      <c r="F11" s="399">
        <f xml:space="preserve">
IF($A$4&lt;=12,SUMIFS('ON Data'!L:L,'ON Data'!$D:$D,$A$4,'ON Data'!$E:$E,2),SUMIFS('ON Data'!L:L,'ON Data'!$E:$E,2))</f>
        <v>6280.5</v>
      </c>
      <c r="G11" s="399">
        <f xml:space="preserve">
IF($A$4&lt;=12,SUMIFS('ON Data'!P:P,'ON Data'!$D:$D,$A$4,'ON Data'!$E:$E,2),SUMIFS('ON Data'!P:P,'ON Data'!$E:$E,2))</f>
        <v>0</v>
      </c>
      <c r="H11" s="399">
        <f xml:space="preserve">
IF($A$4&lt;=12,SUMIFS('ON Data'!Q:Q,'ON Data'!$D:$D,$A$4,'ON Data'!$E:$E,2),SUMIFS('ON Data'!Q:Q,'ON Data'!$E:$E,2))</f>
        <v>15458.5</v>
      </c>
      <c r="I11" s="399">
        <f xml:space="preserve">
IF($A$4&lt;=12,SUMIFS('ON Data'!R:R,'ON Data'!$D:$D,$A$4,'ON Data'!$E:$E,2),SUMIFS('ON Data'!R:R,'ON Data'!$E:$E,2))</f>
        <v>21245.75</v>
      </c>
      <c r="J11" s="399">
        <f xml:space="preserve">
IF($A$4&lt;=12,SUMIFS('ON Data'!S:S,'ON Data'!$D:$D,$A$4,'ON Data'!$E:$E,2),SUMIFS('ON Data'!S:S,'ON Data'!$E:$E,2))</f>
        <v>2805.71</v>
      </c>
      <c r="K11" s="399">
        <f xml:space="preserve">
IF($A$4&lt;=12,SUMIFS('ON Data'!AA:AA,'ON Data'!$D:$D,$A$4,'ON Data'!$E:$E,2),SUMIFS('ON Data'!AA:AA,'ON Data'!$E:$E,2))</f>
        <v>1302</v>
      </c>
      <c r="L11" s="399">
        <f xml:space="preserve">
IF($A$4&lt;=12,SUMIFS('ON Data'!AO:AO,'ON Data'!$D:$D,$A$4,'ON Data'!$E:$E,2),SUMIFS('ON Data'!AO:AO,'ON Data'!$E:$E,2))</f>
        <v>2396.75</v>
      </c>
      <c r="M11" s="399">
        <f xml:space="preserve">
IF($A$4&lt;=12,SUMIFS('ON Data'!AQ:AQ,'ON Data'!$D:$D,$A$4,'ON Data'!$E:$E,2),SUMIFS('ON Data'!AQ:AQ,'ON Data'!$E:$E,2))</f>
        <v>810</v>
      </c>
      <c r="N11" s="399">
        <f xml:space="preserve">
IF($A$4&lt;=12,SUMIFS('ON Data'!AT:AT,'ON Data'!$D:$D,$A$4,'ON Data'!$E:$E,2),SUMIFS('ON Data'!AT:AT,'ON Data'!$E:$E,2))</f>
        <v>11658.5</v>
      </c>
      <c r="O11" s="480"/>
    </row>
    <row r="12" spans="1:15" x14ac:dyDescent="0.3">
      <c r="A12" s="382" t="s">
        <v>230</v>
      </c>
      <c r="B12" s="398">
        <f xml:space="preserve">
IF($A$4&lt;=12,SUMIFS('ON Data'!F:F,'ON Data'!$D:$D,$A$4,'ON Data'!$E:$E,3),SUMIFS('ON Data'!F:F,'ON Data'!$E:$E,3))</f>
        <v>10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Data'!J:J,'ON Data'!$D:$D,$A$4,'ON Data'!$E:$E,3),SUMIFS('ON Data'!J:J,'ON Data'!$E:$E,3))</f>
        <v>0</v>
      </c>
      <c r="E12" s="399">
        <f xml:space="preserve">
IF($A$4&lt;=12,SUMIFS('ON Data'!K:K,'ON Data'!$D:$D,$A$4,'ON Data'!$E:$E,3),SUMIFS('ON Data'!K:K,'ON Data'!$E:$E,3))</f>
        <v>0</v>
      </c>
      <c r="F12" s="399">
        <f xml:space="preserve">
IF($A$4&lt;=12,SUMIFS('ON Data'!L:L,'ON Data'!$D:$D,$A$4,'ON Data'!$E:$E,3),SUMIFS('ON Data'!L:L,'ON Data'!$E:$E,3))</f>
        <v>0</v>
      </c>
      <c r="G12" s="399">
        <f xml:space="preserve">
IF($A$4&lt;=12,SUMIFS('ON Data'!P:P,'ON Data'!$D:$D,$A$4,'ON Data'!$E:$E,3),SUMIFS('ON Data'!P:P,'ON Data'!$E:$E,3))</f>
        <v>0</v>
      </c>
      <c r="H12" s="399">
        <f xml:space="preserve">
IF($A$4&lt;=12,SUMIFS('ON Data'!Q:Q,'ON Data'!$D:$D,$A$4,'ON Data'!$E:$E,3),SUMIFS('ON Data'!Q:Q,'ON Data'!$E:$E,3))</f>
        <v>10</v>
      </c>
      <c r="I12" s="399">
        <f xml:space="preserve">
IF($A$4&lt;=12,SUMIFS('ON Data'!R:R,'ON Data'!$D:$D,$A$4,'ON Data'!$E:$E,3),SUMIFS('ON Data'!R:R,'ON Data'!$E:$E,3))</f>
        <v>0</v>
      </c>
      <c r="J12" s="399">
        <f xml:space="preserve">
IF($A$4&lt;=12,SUMIFS('ON Data'!S:S,'ON Data'!$D:$D,$A$4,'ON Data'!$E:$E,3),SUMIFS('ON Data'!S:S,'ON Data'!$E:$E,3))</f>
        <v>0</v>
      </c>
      <c r="K12" s="399">
        <f xml:space="preserve">
IF($A$4&lt;=12,SUMIFS('ON Data'!AA:AA,'ON Data'!$D:$D,$A$4,'ON Data'!$E:$E,3),SUMIFS('ON Data'!AA:AA,'ON Data'!$E:$E,3))</f>
        <v>0</v>
      </c>
      <c r="L12" s="399">
        <f xml:space="preserve">
IF($A$4&lt;=12,SUMIFS('ON Data'!AO:AO,'ON Data'!$D:$D,$A$4,'ON Data'!$E:$E,3),SUMIFS('ON Data'!AO:AO,'ON Data'!$E:$E,3))</f>
        <v>0</v>
      </c>
      <c r="M12" s="399">
        <f xml:space="preserve">
IF($A$4&lt;=12,SUMIFS('ON Data'!AQ:AQ,'ON Data'!$D:$D,$A$4,'ON Data'!$E:$E,3),SUMIFS('ON Data'!AQ:AQ,'ON Data'!$E:$E,3))</f>
        <v>0</v>
      </c>
      <c r="N12" s="399">
        <f xml:space="preserve">
IF($A$4&lt;=12,SUMIFS('ON Data'!AT:AT,'ON Data'!$D:$D,$A$4,'ON Data'!$E:$E,3),SUMIFS('ON Data'!AT:AT,'ON Data'!$E:$E,3))</f>
        <v>0</v>
      </c>
      <c r="O12" s="480"/>
    </row>
    <row r="13" spans="1:15" x14ac:dyDescent="0.3">
      <c r="A13" s="382" t="s">
        <v>237</v>
      </c>
      <c r="B13" s="398">
        <f xml:space="preserve">
IF($A$4&lt;=12,SUMIFS('ON Data'!F:F,'ON Data'!$D:$D,$A$4,'ON Data'!$E:$E,4),SUMIFS('ON Data'!F:F,'ON Data'!$E:$E,4))</f>
        <v>3423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Data'!J:J,'ON Data'!$D:$D,$A$4,'ON Data'!$E:$E,4),SUMIFS('ON Data'!J:J,'ON Data'!$E:$E,4))</f>
        <v>371.5</v>
      </c>
      <c r="E13" s="399">
        <f xml:space="preserve">
IF($A$4&lt;=12,SUMIFS('ON Data'!K:K,'ON Data'!$D:$D,$A$4,'ON Data'!$E:$E,4),SUMIFS('ON Data'!K:K,'ON Data'!$E:$E,4))</f>
        <v>456.5</v>
      </c>
      <c r="F13" s="399">
        <f xml:space="preserve">
IF($A$4&lt;=12,SUMIFS('ON Data'!L:L,'ON Data'!$D:$D,$A$4,'ON Data'!$E:$E,4),SUMIFS('ON Data'!L:L,'ON Data'!$E:$E,4))</f>
        <v>1128.5</v>
      </c>
      <c r="G13" s="399">
        <f xml:space="preserve">
IF($A$4&lt;=12,SUMIFS('ON Data'!P:P,'ON Data'!$D:$D,$A$4,'ON Data'!$E:$E,4),SUMIFS('ON Data'!P:P,'ON Data'!$E:$E,4))</f>
        <v>0</v>
      </c>
      <c r="H13" s="399">
        <f xml:space="preserve">
IF($A$4&lt;=12,SUMIFS('ON Data'!Q:Q,'ON Data'!$D:$D,$A$4,'ON Data'!$E:$E,4),SUMIFS('ON Data'!Q:Q,'ON Data'!$E:$E,4))</f>
        <v>636</v>
      </c>
      <c r="I13" s="399">
        <f xml:space="preserve">
IF($A$4&lt;=12,SUMIFS('ON Data'!R:R,'ON Data'!$D:$D,$A$4,'ON Data'!$E:$E,4),SUMIFS('ON Data'!R:R,'ON Data'!$E:$E,4))</f>
        <v>414.5</v>
      </c>
      <c r="J13" s="399">
        <f xml:space="preserve">
IF($A$4&lt;=12,SUMIFS('ON Data'!S:S,'ON Data'!$D:$D,$A$4,'ON Data'!$E:$E,4),SUMIFS('ON Data'!S:S,'ON Data'!$E:$E,4))</f>
        <v>0</v>
      </c>
      <c r="K13" s="399">
        <f xml:space="preserve">
IF($A$4&lt;=12,SUMIFS('ON Data'!AA:AA,'ON Data'!$D:$D,$A$4,'ON Data'!$E:$E,4),SUMIFS('ON Data'!AA:AA,'ON Data'!$E:$E,4))</f>
        <v>0</v>
      </c>
      <c r="L13" s="399">
        <f xml:space="preserve">
IF($A$4&lt;=12,SUMIFS('ON Data'!AO:AO,'ON Data'!$D:$D,$A$4,'ON Data'!$E:$E,4),SUMIFS('ON Data'!AO:AO,'ON Data'!$E:$E,4))</f>
        <v>24</v>
      </c>
      <c r="M13" s="399">
        <f xml:space="preserve">
IF($A$4&lt;=12,SUMIFS('ON Data'!AQ:AQ,'ON Data'!$D:$D,$A$4,'ON Data'!$E:$E,4),SUMIFS('ON Data'!AQ:AQ,'ON Data'!$E:$E,4))</f>
        <v>0</v>
      </c>
      <c r="N13" s="399">
        <f xml:space="preserve">
IF($A$4&lt;=12,SUMIFS('ON Data'!AT:AT,'ON Data'!$D:$D,$A$4,'ON Data'!$E:$E,4),SUMIFS('ON Data'!AT:AT,'ON Data'!$E:$E,4))</f>
        <v>392</v>
      </c>
      <c r="O13" s="480"/>
    </row>
    <row r="14" spans="1:15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0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Data'!J:J,'ON Data'!$D:$D,$A$4,'ON Data'!$E:$E,5),SUMIFS('ON Data'!J:J,'ON Data'!$E:$E,5))</f>
        <v>0</v>
      </c>
      <c r="E14" s="401">
        <f xml:space="preserve">
IF($A$4&lt;=12,SUMIFS('ON Data'!K:K,'ON Data'!$D:$D,$A$4,'ON Data'!$E:$E,5),SUMIFS('ON Data'!K:K,'ON Data'!$E:$E,5))</f>
        <v>0</v>
      </c>
      <c r="F14" s="401">
        <f xml:space="preserve">
IF($A$4&lt;=12,SUMIFS('ON Data'!L:L,'ON Data'!$D:$D,$A$4,'ON Data'!$E:$E,5),SUMIFS('ON Data'!L:L,'ON Data'!$E:$E,5))</f>
        <v>0</v>
      </c>
      <c r="G14" s="401">
        <f xml:space="preserve">
IF($A$4&lt;=12,SUMIFS('ON Data'!P:P,'ON Data'!$D:$D,$A$4,'ON Data'!$E:$E,5),SUMIFS('ON Data'!P:P,'ON Data'!$E:$E,5))</f>
        <v>0</v>
      </c>
      <c r="H14" s="401">
        <f xml:space="preserve">
IF($A$4&lt;=12,SUMIFS('ON Data'!Q:Q,'ON Data'!$D:$D,$A$4,'ON Data'!$E:$E,5),SUMIFS('ON Data'!Q:Q,'ON Data'!$E:$E,5))</f>
        <v>0</v>
      </c>
      <c r="I14" s="401">
        <f xml:space="preserve">
IF($A$4&lt;=12,SUMIFS('ON Data'!R:R,'ON Data'!$D:$D,$A$4,'ON Data'!$E:$E,5),SUMIFS('ON Data'!R:R,'ON Data'!$E:$E,5))</f>
        <v>0</v>
      </c>
      <c r="J14" s="401">
        <f xml:space="preserve">
IF($A$4&lt;=12,SUMIFS('ON Data'!S:S,'ON Data'!$D:$D,$A$4,'ON Data'!$E:$E,5),SUMIFS('ON Data'!S:S,'ON Data'!$E:$E,5))</f>
        <v>0</v>
      </c>
      <c r="K14" s="401">
        <f xml:space="preserve">
IF($A$4&lt;=12,SUMIFS('ON Data'!AA:AA,'ON Data'!$D:$D,$A$4,'ON Data'!$E:$E,5),SUMIFS('ON Data'!AA:AA,'ON Data'!$E:$E,5))</f>
        <v>0</v>
      </c>
      <c r="L14" s="401">
        <f xml:space="preserve">
IF($A$4&lt;=12,SUMIFS('ON Data'!AO:AO,'ON Data'!$D:$D,$A$4,'ON Data'!$E:$E,5),SUMIFS('ON Data'!AO:AO,'ON Data'!$E:$E,5))</f>
        <v>0</v>
      </c>
      <c r="M14" s="401">
        <f xml:space="preserve">
IF($A$4&lt;=12,SUMIFS('ON Data'!AQ:AQ,'ON Data'!$D:$D,$A$4,'ON Data'!$E:$E,5),SUMIFS('ON Data'!AQ:AQ,'ON Data'!$E:$E,5))</f>
        <v>0</v>
      </c>
      <c r="N14" s="401">
        <f xml:space="preserve">
IF($A$4&lt;=12,SUMIFS('ON Data'!AT:AT,'ON Data'!$D:$D,$A$4,'ON Data'!$E:$E,5),SUMIFS('ON Data'!AT:AT,'ON Data'!$E:$E,5))</f>
        <v>0</v>
      </c>
      <c r="O14" s="480"/>
    </row>
    <row r="15" spans="1:15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80"/>
    </row>
    <row r="16" spans="1:15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Data'!J:J,'ON Data'!$D:$D,$A$4,'ON Data'!$E:$E,7),SUMIFS('ON Data'!J:J,'ON Data'!$E:$E,7))</f>
        <v>0</v>
      </c>
      <c r="E16" s="399">
        <f xml:space="preserve">
IF($A$4&lt;=12,SUMIFS('ON Data'!K:K,'ON Data'!$D:$D,$A$4,'ON Data'!$E:$E,7),SUMIFS('ON Data'!K:K,'ON Data'!$E:$E,7))</f>
        <v>0</v>
      </c>
      <c r="F16" s="399">
        <f xml:space="preserve">
IF($A$4&lt;=12,SUMIFS('ON Data'!L:L,'ON Data'!$D:$D,$A$4,'ON Data'!$E:$E,7),SUMIFS('ON Data'!L:L,'ON Data'!$E:$E,7))</f>
        <v>0</v>
      </c>
      <c r="G16" s="399">
        <f xml:space="preserve">
IF($A$4&lt;=12,SUMIFS('ON Data'!P:P,'ON Data'!$D:$D,$A$4,'ON Data'!$E:$E,7),SUMIFS('ON Data'!P:P,'ON Data'!$E:$E,7))</f>
        <v>0</v>
      </c>
      <c r="H16" s="399">
        <f xml:space="preserve">
IF($A$4&lt;=12,SUMIFS('ON Data'!Q:Q,'ON Data'!$D:$D,$A$4,'ON Data'!$E:$E,7),SUMIFS('ON Data'!Q:Q,'ON Data'!$E:$E,7))</f>
        <v>0</v>
      </c>
      <c r="I16" s="399">
        <f xml:space="preserve">
IF($A$4&lt;=12,SUMIFS('ON Data'!R:R,'ON Data'!$D:$D,$A$4,'ON Data'!$E:$E,7),SUMIFS('ON Data'!R:R,'ON Data'!$E:$E,7))</f>
        <v>0</v>
      </c>
      <c r="J16" s="399">
        <f xml:space="preserve">
IF($A$4&lt;=12,SUMIFS('ON Data'!S:S,'ON Data'!$D:$D,$A$4,'ON Data'!$E:$E,7),SUMIFS('ON Data'!S:S,'ON Data'!$E:$E,7))</f>
        <v>0</v>
      </c>
      <c r="K16" s="399">
        <f xml:space="preserve">
IF($A$4&lt;=12,SUMIFS('ON Data'!AA:AA,'ON Data'!$D:$D,$A$4,'ON Data'!$E:$E,7),SUMIFS('ON Data'!AA:AA,'ON Data'!$E:$E,7))</f>
        <v>0</v>
      </c>
      <c r="L16" s="399">
        <f xml:space="preserve">
IF($A$4&lt;=12,SUMIFS('ON Data'!AO:AO,'ON Data'!$D:$D,$A$4,'ON Data'!$E:$E,7),SUMIFS('ON Data'!AO:AO,'ON Data'!$E:$E,7))</f>
        <v>0</v>
      </c>
      <c r="M16" s="399">
        <f xml:space="preserve">
IF($A$4&lt;=12,SUMIFS('ON Data'!AQ:AQ,'ON Data'!$D:$D,$A$4,'ON Data'!$E:$E,7),SUMIFS('ON Data'!AQ:AQ,'ON Data'!$E:$E,7))</f>
        <v>0</v>
      </c>
      <c r="N16" s="399">
        <f xml:space="preserve">
IF($A$4&lt;=12,SUMIFS('ON Data'!AT:AT,'ON Data'!$D:$D,$A$4,'ON Data'!$E:$E,7),SUMIFS('ON Data'!AT:AT,'ON Data'!$E:$E,7))</f>
        <v>0</v>
      </c>
      <c r="O16" s="480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Data'!J:J,'ON Data'!$D:$D,$A$4,'ON Data'!$E:$E,8),SUMIFS('ON Data'!J:J,'ON Data'!$E:$E,8))</f>
        <v>0</v>
      </c>
      <c r="E17" s="399">
        <f xml:space="preserve">
IF($A$4&lt;=12,SUMIFS('ON Data'!K:K,'ON Data'!$D:$D,$A$4,'ON Data'!$E:$E,8),SUMIFS('ON Data'!K:K,'ON Data'!$E:$E,8))</f>
        <v>0</v>
      </c>
      <c r="F17" s="399">
        <f xml:space="preserve">
IF($A$4&lt;=12,SUMIFS('ON Data'!L:L,'ON Data'!$D:$D,$A$4,'ON Data'!$E:$E,8),SUMIFS('ON Data'!L:L,'ON Data'!$E:$E,8))</f>
        <v>0</v>
      </c>
      <c r="G17" s="399">
        <f xml:space="preserve">
IF($A$4&lt;=12,SUMIFS('ON Data'!P:P,'ON Data'!$D:$D,$A$4,'ON Data'!$E:$E,8),SUMIFS('ON Data'!P:P,'ON Data'!$E:$E,8))</f>
        <v>0</v>
      </c>
      <c r="H17" s="399">
        <f xml:space="preserve">
IF($A$4&lt;=12,SUMIFS('ON Data'!Q:Q,'ON Data'!$D:$D,$A$4,'ON Data'!$E:$E,8),SUMIFS('ON Data'!Q:Q,'ON Data'!$E:$E,8))</f>
        <v>0</v>
      </c>
      <c r="I17" s="399">
        <f xml:space="preserve">
IF($A$4&lt;=12,SUMIFS('ON Data'!R:R,'ON Data'!$D:$D,$A$4,'ON Data'!$E:$E,8),SUMIFS('ON Data'!R:R,'ON Data'!$E:$E,8))</f>
        <v>0</v>
      </c>
      <c r="J17" s="399">
        <f xml:space="preserve">
IF($A$4&lt;=12,SUMIFS('ON Data'!S:S,'ON Data'!$D:$D,$A$4,'ON Data'!$E:$E,8),SUMIFS('ON Data'!S:S,'ON Data'!$E:$E,8))</f>
        <v>0</v>
      </c>
      <c r="K17" s="399">
        <f xml:space="preserve">
IF($A$4&lt;=12,SUMIFS('ON Data'!AA:AA,'ON Data'!$D:$D,$A$4,'ON Data'!$E:$E,8),SUMIFS('ON Data'!AA:AA,'ON Data'!$E:$E,8))</f>
        <v>0</v>
      </c>
      <c r="L17" s="399">
        <f xml:space="preserve">
IF($A$4&lt;=12,SUMIFS('ON Data'!AO:AO,'ON Data'!$D:$D,$A$4,'ON Data'!$E:$E,8),SUMIFS('ON Data'!AO:AO,'ON Data'!$E:$E,8))</f>
        <v>0</v>
      </c>
      <c r="M17" s="399">
        <f xml:space="preserve">
IF($A$4&lt;=12,SUMIFS('ON Data'!AQ:AQ,'ON Data'!$D:$D,$A$4,'ON Data'!$E:$E,8),SUMIFS('ON Data'!AQ:AQ,'ON Data'!$E:$E,8))</f>
        <v>0</v>
      </c>
      <c r="N17" s="399">
        <f xml:space="preserve">
IF($A$4&lt;=12,SUMIFS('ON Data'!AT:AT,'ON Data'!$D:$D,$A$4,'ON Data'!$E:$E,8),SUMIFS('ON Data'!AT:AT,'ON Data'!$E:$E,8))</f>
        <v>0</v>
      </c>
      <c r="O17" s="480"/>
    </row>
    <row r="18" spans="1:46" x14ac:dyDescent="0.3">
      <c r="A18" s="384" t="s">
        <v>234</v>
      </c>
      <c r="B18" s="398">
        <f xml:space="preserve">
B19-B16-B17</f>
        <v>221252</v>
      </c>
      <c r="C18" s="399">
        <f t="shared" ref="C18:N18" si="0" xml:space="preserve">
C19-C16-C17</f>
        <v>0</v>
      </c>
      <c r="D18" s="399">
        <f t="shared" si="0"/>
        <v>0</v>
      </c>
      <c r="E18" s="399">
        <f t="shared" si="0"/>
        <v>0</v>
      </c>
      <c r="F18" s="399">
        <f t="shared" si="0"/>
        <v>40000</v>
      </c>
      <c r="G18" s="399">
        <f t="shared" si="0"/>
        <v>0</v>
      </c>
      <c r="H18" s="399">
        <f t="shared" si="0"/>
        <v>50484</v>
      </c>
      <c r="I18" s="399">
        <f t="shared" si="0"/>
        <v>91070</v>
      </c>
      <c r="J18" s="399">
        <f t="shared" si="0"/>
        <v>10898</v>
      </c>
      <c r="K18" s="399">
        <f t="shared" si="0"/>
        <v>1000</v>
      </c>
      <c r="L18" s="399">
        <f t="shared" si="0"/>
        <v>6500</v>
      </c>
      <c r="M18" s="399">
        <f t="shared" si="0"/>
        <v>1000</v>
      </c>
      <c r="N18" s="399">
        <f t="shared" si="0"/>
        <v>20300</v>
      </c>
      <c r="O18" s="480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221252</v>
      </c>
      <c r="C19" s="405">
        <f xml:space="preserve">
IF($A$4&lt;=12,SUMIFS('ON Data'!I:I,'ON Data'!$D:$D,$A$4,'ON Data'!$E:$E,9),SUMIFS('ON Data'!I:I,'ON Data'!$E:$E,9))</f>
        <v>0</v>
      </c>
      <c r="D19" s="405">
        <f xml:space="preserve">
IF($A$4&lt;=12,SUMIFS('ON Data'!J:J,'ON Data'!$D:$D,$A$4,'ON Data'!$E:$E,9),SUMIFS('ON Data'!J:J,'ON Data'!$E:$E,9))</f>
        <v>0</v>
      </c>
      <c r="E19" s="405">
        <f xml:space="preserve">
IF($A$4&lt;=12,SUMIFS('ON Data'!K:K,'ON Data'!$D:$D,$A$4,'ON Data'!$E:$E,9),SUMIFS('ON Data'!K:K,'ON Data'!$E:$E,9))</f>
        <v>0</v>
      </c>
      <c r="F19" s="405">
        <f xml:space="preserve">
IF($A$4&lt;=12,SUMIFS('ON Data'!L:L,'ON Data'!$D:$D,$A$4,'ON Data'!$E:$E,9),SUMIFS('ON Data'!L:L,'ON Data'!$E:$E,9))</f>
        <v>40000</v>
      </c>
      <c r="G19" s="405">
        <f xml:space="preserve">
IF($A$4&lt;=12,SUMIFS('ON Data'!P:P,'ON Data'!$D:$D,$A$4,'ON Data'!$E:$E,9),SUMIFS('ON Data'!P:P,'ON Data'!$E:$E,9))</f>
        <v>0</v>
      </c>
      <c r="H19" s="405">
        <f xml:space="preserve">
IF($A$4&lt;=12,SUMIFS('ON Data'!Q:Q,'ON Data'!$D:$D,$A$4,'ON Data'!$E:$E,9),SUMIFS('ON Data'!Q:Q,'ON Data'!$E:$E,9))</f>
        <v>50484</v>
      </c>
      <c r="I19" s="405">
        <f xml:space="preserve">
IF($A$4&lt;=12,SUMIFS('ON Data'!R:R,'ON Data'!$D:$D,$A$4,'ON Data'!$E:$E,9),SUMIFS('ON Data'!R:R,'ON Data'!$E:$E,9))</f>
        <v>91070</v>
      </c>
      <c r="J19" s="405">
        <f xml:space="preserve">
IF($A$4&lt;=12,SUMIFS('ON Data'!S:S,'ON Data'!$D:$D,$A$4,'ON Data'!$E:$E,9),SUMIFS('ON Data'!S:S,'ON Data'!$E:$E,9))</f>
        <v>10898</v>
      </c>
      <c r="K19" s="405">
        <f xml:space="preserve">
IF($A$4&lt;=12,SUMIFS('ON Data'!AA:AA,'ON Data'!$D:$D,$A$4,'ON Data'!$E:$E,9),SUMIFS('ON Data'!AA:AA,'ON Data'!$E:$E,9))</f>
        <v>1000</v>
      </c>
      <c r="L19" s="405">
        <f xml:space="preserve">
IF($A$4&lt;=12,SUMIFS('ON Data'!AO:AO,'ON Data'!$D:$D,$A$4,'ON Data'!$E:$E,9),SUMIFS('ON Data'!AO:AO,'ON Data'!$E:$E,9))</f>
        <v>6500</v>
      </c>
      <c r="M19" s="405">
        <f xml:space="preserve">
IF($A$4&lt;=12,SUMIFS('ON Data'!AQ:AQ,'ON Data'!$D:$D,$A$4,'ON Data'!$E:$E,9),SUMIFS('ON Data'!AQ:AQ,'ON Data'!$E:$E,9))</f>
        <v>1000</v>
      </c>
      <c r="N19" s="405">
        <f xml:space="preserve">
IF($A$4&lt;=12,SUMIFS('ON Data'!AT:AT,'ON Data'!$D:$D,$A$4,'ON Data'!$E:$E,9),SUMIFS('ON Data'!AT:AT,'ON Data'!$E:$E,9))</f>
        <v>20300</v>
      </c>
      <c r="O19" s="480"/>
    </row>
    <row r="20" spans="1:46" ht="15" collapsed="1" thickBot="1" x14ac:dyDescent="0.35">
      <c r="A20" s="386" t="s">
        <v>94</v>
      </c>
      <c r="B20" s="522">
        <f xml:space="preserve">
IF($A$4&lt;=12,SUMIFS('ON Data'!F:F,'ON Data'!$D:$D,$A$4,'ON Data'!$E:$E,6),SUMIFS('ON Data'!F:F,'ON Data'!$E:$E,6))</f>
        <v>18919526</v>
      </c>
      <c r="C20" s="523">
        <f xml:space="preserve">
IF($A$4&lt;=12,SUMIFS('ON Data'!I:I,'ON Data'!$D:$D,$A$4,'ON Data'!$E:$E,6),SUMIFS('ON Data'!I:I,'ON Data'!$E:$E,6))</f>
        <v>246557</v>
      </c>
      <c r="D20" s="523">
        <f xml:space="preserve">
IF($A$4&lt;=12,SUMIFS('ON Data'!J:J,'ON Data'!$D:$D,$A$4,'ON Data'!$E:$E,6),SUMIFS('ON Data'!J:J,'ON Data'!$E:$E,6))</f>
        <v>888299</v>
      </c>
      <c r="E20" s="523">
        <f xml:space="preserve">
IF($A$4&lt;=12,SUMIFS('ON Data'!K:K,'ON Data'!$D:$D,$A$4,'ON Data'!$E:$E,6),SUMIFS('ON Data'!K:K,'ON Data'!$E:$E,6))</f>
        <v>1016230</v>
      </c>
      <c r="F20" s="523">
        <f xml:space="preserve">
IF($A$4&lt;=12,SUMIFS('ON Data'!L:L,'ON Data'!$D:$D,$A$4,'ON Data'!$E:$E,6),SUMIFS('ON Data'!L:L,'ON Data'!$E:$E,6))</f>
        <v>4881694</v>
      </c>
      <c r="G20" s="523">
        <f xml:space="preserve">
IF($A$4&lt;=12,SUMIFS('ON Data'!P:P,'ON Data'!$D:$D,$A$4,'ON Data'!$E:$E,6),SUMIFS('ON Data'!P:P,'ON Data'!$E:$E,6))</f>
        <v>1521</v>
      </c>
      <c r="H20" s="523">
        <f xml:space="preserve">
IF($A$4&lt;=12,SUMIFS('ON Data'!Q:Q,'ON Data'!$D:$D,$A$4,'ON Data'!$E:$E,6),SUMIFS('ON Data'!Q:Q,'ON Data'!$E:$E,6))</f>
        <v>3186134</v>
      </c>
      <c r="I20" s="523">
        <f xml:space="preserve">
IF($A$4&lt;=12,SUMIFS('ON Data'!R:R,'ON Data'!$D:$D,$A$4,'ON Data'!$E:$E,6),SUMIFS('ON Data'!R:R,'ON Data'!$E:$E,6))</f>
        <v>5539184</v>
      </c>
      <c r="J20" s="523">
        <f xml:space="preserve">
IF($A$4&lt;=12,SUMIFS('ON Data'!S:S,'ON Data'!$D:$D,$A$4,'ON Data'!$E:$E,6),SUMIFS('ON Data'!S:S,'ON Data'!$E:$E,6))</f>
        <v>780297</v>
      </c>
      <c r="K20" s="523">
        <f xml:space="preserve">
IF($A$4&lt;=12,SUMIFS('ON Data'!AA:AA,'ON Data'!$D:$D,$A$4,'ON Data'!$E:$E,6),SUMIFS('ON Data'!AA:AA,'ON Data'!$E:$E,6))</f>
        <v>217229</v>
      </c>
      <c r="L20" s="523">
        <f xml:space="preserve">
IF($A$4&lt;=12,SUMIFS('ON Data'!AO:AO,'ON Data'!$D:$D,$A$4,'ON Data'!$E:$E,6),SUMIFS('ON Data'!AO:AO,'ON Data'!$E:$E,6))</f>
        <v>326733</v>
      </c>
      <c r="M20" s="523">
        <f xml:space="preserve">
IF($A$4&lt;=12,SUMIFS('ON Data'!AQ:AQ,'ON Data'!$D:$D,$A$4,'ON Data'!$E:$E,6),SUMIFS('ON Data'!AQ:AQ,'ON Data'!$E:$E,6))</f>
        <v>132909</v>
      </c>
      <c r="N20" s="523">
        <f xml:space="preserve">
IF($A$4&lt;=12,SUMIFS('ON Data'!AT:AT,'ON Data'!$D:$D,$A$4,'ON Data'!$E:$E,6),SUMIFS('ON Data'!AT:AT,'ON Data'!$E:$E,6))</f>
        <v>1702739</v>
      </c>
      <c r="O20" s="480"/>
    </row>
    <row r="21" spans="1:46" ht="15" hidden="1" outlineLevel="1" thickBot="1" x14ac:dyDescent="0.35">
      <c r="A21" s="379" t="s">
        <v>131</v>
      </c>
      <c r="B21" s="516">
        <f xml:space="preserve">
IF($A$4&lt;=12,SUMIFS('ON Data'!F:F,'ON Data'!$D:$D,$A$4,'ON Data'!$E:$E,12),SUMIFS('ON Data'!F:F,'ON Data'!$E:$E,12))</f>
        <v>0</v>
      </c>
      <c r="C21" s="502"/>
      <c r="D21" s="502">
        <f xml:space="preserve">
IF($A$4&lt;=12,SUMIFS('ON Data'!J:J,'ON Data'!$D:$D,$A$4,'ON Data'!$E:$E,12),SUMIFS('ON Data'!J:J,'ON Data'!$E:$E,12))</f>
        <v>0</v>
      </c>
      <c r="E21" s="502">
        <f xml:space="preserve">
IF($A$4&lt;=12,SUMIFS('ON Data'!K:K,'ON Data'!$D:$D,$A$4,'ON Data'!$E:$E,12),SUMIFS('ON Data'!K:K,'ON Data'!$E:$E,12))</f>
        <v>0</v>
      </c>
      <c r="F21" s="502">
        <f xml:space="preserve">
IF($A$4&lt;=12,SUMIFS('ON Data'!L:L,'ON Data'!$D:$D,$A$4,'ON Data'!$E:$E,12),SUMIFS('ON Data'!L:L,'ON Data'!$E:$E,12))</f>
        <v>0</v>
      </c>
      <c r="G21" s="502">
        <f xml:space="preserve">
IF($A$4&lt;=12,SUMIFS('ON Data'!P:P,'ON Data'!$D:$D,$A$4,'ON Data'!$E:$E,12),SUMIFS('ON Data'!P:P,'ON Data'!$E:$E,12))</f>
        <v>0</v>
      </c>
      <c r="H21" s="502">
        <f xml:space="preserve">
IF($A$4&lt;=12,SUMIFS('ON Data'!Q:Q,'ON Data'!$D:$D,$A$4,'ON Data'!$E:$E,12),SUMIFS('ON Data'!Q:Q,'ON Data'!$E:$E,12))</f>
        <v>0</v>
      </c>
      <c r="I21" s="502">
        <f xml:space="preserve">
IF($A$4&lt;=12,SUMIFS('ON Data'!R:R,'ON Data'!$D:$D,$A$4,'ON Data'!$E:$E,12),SUMIFS('ON Data'!R:R,'ON Data'!$E:$E,12))</f>
        <v>0</v>
      </c>
      <c r="J21" s="502">
        <f xml:space="preserve">
IF($A$4&lt;=12,SUMIFS('ON Data'!S:S,'ON Data'!$D:$D,$A$4,'ON Data'!$E:$E,12),SUMIFS('ON Data'!S:S,'ON Data'!$E:$E,12))</f>
        <v>0</v>
      </c>
      <c r="K21" s="502">
        <f xml:space="preserve">
IF($A$4&lt;=12,SUMIFS('ON Data'!AA:AA,'ON Data'!$D:$D,$A$4,'ON Data'!$E:$E,12),SUMIFS('ON Data'!AA:AA,'ON Data'!$E:$E,12))</f>
        <v>0</v>
      </c>
      <c r="L21" s="502">
        <f xml:space="preserve">
IF($A$4&lt;=12,SUMIFS('ON Data'!AO:AO,'ON Data'!$D:$D,$A$4,'ON Data'!$E:$E,12),SUMIFS('ON Data'!AO:AO,'ON Data'!$E:$E,12))</f>
        <v>0</v>
      </c>
      <c r="M21" s="502">
        <f xml:space="preserve">
IF($A$4&lt;=12,SUMIFS('ON Data'!AQ:AQ,'ON Data'!$D:$D,$A$4,'ON Data'!$E:$E,12),SUMIFS('ON Data'!AQ:AQ,'ON Data'!$E:$E,12))</f>
        <v>0</v>
      </c>
      <c r="N21" s="502"/>
      <c r="O21" s="480"/>
    </row>
    <row r="22" spans="1:46" ht="15" hidden="1" outlineLevel="1" thickBot="1" x14ac:dyDescent="0.35">
      <c r="A22" s="379" t="s">
        <v>96</v>
      </c>
      <c r="B22" s="517" t="str">
        <f xml:space="preserve">
IF(OR(B21="",B21=0),"",B20/B21)</f>
        <v/>
      </c>
      <c r="C22" s="447"/>
      <c r="D22" s="447" t="str">
        <f t="shared" ref="D22:F22" si="1" xml:space="preserve">
IF(OR(D21="",D21=0),"",D20/D21)</f>
        <v/>
      </c>
      <c r="E22" s="447" t="str">
        <f t="shared" si="1"/>
        <v/>
      </c>
      <c r="F22" s="447" t="str">
        <f t="shared" si="1"/>
        <v/>
      </c>
      <c r="G22" s="447" t="str">
        <f t="shared" ref="G22:M22" si="2" xml:space="preserve">
IF(OR(G21="",G21=0),"",G20/G21)</f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/>
      <c r="O22" s="480"/>
    </row>
    <row r="23" spans="1:46" ht="15" hidden="1" outlineLevel="1" thickBot="1" x14ac:dyDescent="0.35">
      <c r="A23" s="387" t="s">
        <v>69</v>
      </c>
      <c r="B23" s="518">
        <f xml:space="preserve">
IF(B21="","",B20-B21)</f>
        <v>18919526</v>
      </c>
      <c r="C23" s="401"/>
      <c r="D23" s="401">
        <f t="shared" ref="D23:F23" si="3" xml:space="preserve">
IF(D21="","",D20-D21)</f>
        <v>888299</v>
      </c>
      <c r="E23" s="401">
        <f t="shared" si="3"/>
        <v>1016230</v>
      </c>
      <c r="F23" s="401">
        <f t="shared" si="3"/>
        <v>4881694</v>
      </c>
      <c r="G23" s="401">
        <f t="shared" ref="G23:M23" si="4" xml:space="preserve">
IF(G21="","",G20-G21)</f>
        <v>1521</v>
      </c>
      <c r="H23" s="401">
        <f t="shared" si="4"/>
        <v>3186134</v>
      </c>
      <c r="I23" s="401">
        <f t="shared" si="4"/>
        <v>5539184</v>
      </c>
      <c r="J23" s="401">
        <f t="shared" si="4"/>
        <v>780297</v>
      </c>
      <c r="K23" s="401">
        <f t="shared" si="4"/>
        <v>217229</v>
      </c>
      <c r="L23" s="401">
        <f t="shared" si="4"/>
        <v>326733</v>
      </c>
      <c r="M23" s="401">
        <f t="shared" si="4"/>
        <v>132909</v>
      </c>
      <c r="N23" s="401"/>
      <c r="O23" s="480"/>
    </row>
    <row r="24" spans="1:46" x14ac:dyDescent="0.3">
      <c r="A24" s="381" t="s">
        <v>236</v>
      </c>
      <c r="B24" s="416" t="s">
        <v>3</v>
      </c>
      <c r="C24" s="513" t="s">
        <v>318</v>
      </c>
      <c r="D24" s="514" t="s">
        <v>319</v>
      </c>
      <c r="E24" s="514" t="s">
        <v>322</v>
      </c>
      <c r="F24" s="515" t="s">
        <v>247</v>
      </c>
      <c r="AT24" s="480"/>
    </row>
    <row r="25" spans="1:46" x14ac:dyDescent="0.3">
      <c r="A25" s="382" t="s">
        <v>94</v>
      </c>
      <c r="B25" s="398">
        <f xml:space="preserve">
SUM(C25:F25)</f>
        <v>43220</v>
      </c>
      <c r="C25" s="504">
        <f xml:space="preserve">
IF($A$4&lt;=12,SUMIFS('ON Data'!$G:$G,'ON Data'!$D:$D,$A$4,'ON Data'!$E:$E,10),SUMIFS('ON Data'!$G:$G,'ON Data'!$E:$E,10))</f>
        <v>8372</v>
      </c>
      <c r="D25" s="505">
        <f xml:space="preserve">
IF($A$4&lt;=12,SUMIFS('ON Data'!$J:$J,'ON Data'!$D:$D,$A$4,'ON Data'!$E:$E,10),SUMIFS('ON Data'!$J:$J,'ON Data'!$E:$E,10))</f>
        <v>0</v>
      </c>
      <c r="E25" s="505">
        <f xml:space="preserve">
IF($A$4&lt;=12,SUMIFS('ON Data'!$H:$H,'ON Data'!$D:$D,$A$4,'ON Data'!$E:$E,10),SUMIFS('ON Data'!$H:$H,'ON Data'!$E:$E,10))</f>
        <v>34848</v>
      </c>
      <c r="F25" s="506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48334.652947680726</v>
      </c>
      <c r="C26" s="504">
        <f xml:space="preserve">
IF($A$4&lt;=12,SUMIFS('ON Data'!$G:$G,'ON Data'!$D:$D,$A$4,'ON Data'!$E:$E,11),SUMIFS('ON Data'!$G:$G,'ON Data'!$E:$E,11))</f>
        <v>17917.986281014062</v>
      </c>
      <c r="D26" s="505">
        <f xml:space="preserve">
IF($A$4&lt;=12,SUMIFS('ON Data'!$J:$J,'ON Data'!$D:$D,$A$4,'ON Data'!$E:$E,11),SUMIFS('ON Data'!$J:$J,'ON Data'!$E:$E,11))</f>
        <v>0</v>
      </c>
      <c r="E26" s="505">
        <f xml:space="preserve">
IF($A$4&lt;=12,SUMIFS('ON Data'!$H:$H,'ON Data'!$D:$D,$A$4,'ON Data'!$E:$E,11),SUMIFS('ON Data'!$H:$H,'ON Data'!$E:$E,11))</f>
        <v>30416.666666666664</v>
      </c>
      <c r="F26" s="506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0.89418248325446714</v>
      </c>
      <c r="C27" s="507">
        <f xml:space="preserve">
IF(C26=0,0,C25/C26)</f>
        <v>0.46724000502617807</v>
      </c>
      <c r="D27" s="508">
        <f t="shared" ref="D27:E27" si="5" xml:space="preserve">
IF(D26=0,0,D25/D26)</f>
        <v>0</v>
      </c>
      <c r="E27" s="508">
        <f t="shared" si="5"/>
        <v>1.1456876712328767</v>
      </c>
      <c r="F27" s="509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5114.6529476807264</v>
      </c>
      <c r="C28" s="510">
        <f xml:space="preserve">
C26-C25</f>
        <v>9545.9862810140621</v>
      </c>
      <c r="D28" s="511">
        <f t="shared" ref="D28:E28" si="6" xml:space="preserve">
D26-D25</f>
        <v>0</v>
      </c>
      <c r="E28" s="511">
        <f t="shared" si="6"/>
        <v>-4431.3333333333358</v>
      </c>
      <c r="F28" s="512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</row>
    <row r="29" spans="1:46" x14ac:dyDescent="0.3">
      <c r="A29" s="389"/>
      <c r="B29" s="389"/>
      <c r="C29" s="390"/>
      <c r="D29" s="389"/>
      <c r="E29" s="389"/>
      <c r="F29" s="389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314</v>
      </c>
    </row>
    <row r="34" spans="1:1" x14ac:dyDescent="0.3">
      <c r="A34" s="415" t="s">
        <v>315</v>
      </c>
    </row>
    <row r="35" spans="1:1" x14ac:dyDescent="0.3">
      <c r="A35" s="415" t="s">
        <v>316</v>
      </c>
    </row>
    <row r="36" spans="1:1" x14ac:dyDescent="0.3">
      <c r="A36" s="415" t="s">
        <v>317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N22">
    <cfRule type="cellIs" dxfId="28" priority="15" operator="greaterThan">
      <formula>1</formula>
    </cfRule>
  </conditionalFormatting>
  <conditionalFormatting sqref="B23:N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8" t="s">
        <v>151</v>
      </c>
      <c r="B1" s="528"/>
      <c r="C1" s="529"/>
      <c r="D1" s="529"/>
      <c r="E1" s="529"/>
    </row>
    <row r="2" spans="1:5" ht="14.4" customHeight="1" thickBot="1" x14ac:dyDescent="0.35">
      <c r="A2" s="374" t="s">
        <v>323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60959.008429212576</v>
      </c>
      <c r="D4" s="280">
        <f ca="1">IF(ISERROR(VLOOKUP("Náklady celkem",INDIRECT("HI!$A:$G"),5,0)),0,VLOOKUP("Náklady celkem",INDIRECT("HI!$A:$G"),5,0))</f>
        <v>58203.330390000017</v>
      </c>
      <c r="E4" s="281">
        <f ca="1">IF(C4=0,0,D4/C4)</f>
        <v>0.95479457244760579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2909.5152895011902</v>
      </c>
      <c r="D7" s="288">
        <f>IF(ISERROR(HI!E5),"",HI!E5)</f>
        <v>2863.5064499999999</v>
      </c>
      <c r="E7" s="285">
        <f t="shared" ref="E7:E15" si="0">IF(C7=0,0,D7/C7)</f>
        <v>0.98418676826782436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0.97768915507832854</v>
      </c>
      <c r="E8" s="285">
        <f t="shared" si="0"/>
        <v>1.086321283420365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0.24156939040207523</v>
      </c>
      <c r="E9" s="285">
        <f>IF(C9=0,0,D9/C9)</f>
        <v>0.80523130134025078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0.91420309753114803</v>
      </c>
      <c r="E11" s="285">
        <f t="shared" si="0"/>
        <v>1.52367182921858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0.89388471120094837</v>
      </c>
      <c r="E12" s="285">
        <f t="shared" si="0"/>
        <v>1.1173558890011854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25175.506587295535</v>
      </c>
      <c r="D15" s="288">
        <f>IF(ISERROR(HI!E6),"",HI!E6)</f>
        <v>22150.058210000007</v>
      </c>
      <c r="E15" s="285">
        <f t="shared" si="0"/>
        <v>0.87982572001858828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25460.000161071774</v>
      </c>
      <c r="D16" s="284">
        <f ca="1">IF(ISERROR(VLOOKUP("Osobní náklady (Kč) *",INDIRECT("HI!$A:$G"),5,0)),0,VLOOKUP("Osobní náklady (Kč) *",INDIRECT("HI!$A:$G"),5,0))</f>
        <v>25713.555820000001</v>
      </c>
      <c r="E16" s="285">
        <f ca="1">IF(C16=0,0,D16/C16)</f>
        <v>1.0099589810417957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64187.217290000008</v>
      </c>
      <c r="D18" s="303">
        <f ca="1">IF(ISERROR(VLOOKUP("Výnosy celkem",INDIRECT("HI!$A:$G"),5,0)),0,VLOOKUP("Výnosy celkem",INDIRECT("HI!$A:$G"),5,0))</f>
        <v>61587.369569999995</v>
      </c>
      <c r="E18" s="304">
        <f t="shared" ref="E18:E31" ca="1" si="1">IF(C18=0,0,D18/C18)</f>
        <v>0.95949586491257577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992.72728999999993</v>
      </c>
      <c r="D19" s="284">
        <f ca="1">IF(ISERROR(VLOOKUP("Ambulance *",INDIRECT("HI!$A:$G"),5,0)),0,VLOOKUP("Ambulance *",INDIRECT("HI!$A:$G"),5,0))</f>
        <v>1045.0295699999997</v>
      </c>
      <c r="E19" s="285">
        <f t="shared" ca="1" si="1"/>
        <v>1.0526854459697585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1.0526854459697583</v>
      </c>
      <c r="E20" s="285">
        <f t="shared" si="1"/>
        <v>1.0526854459697583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1.0526854459697585</v>
      </c>
      <c r="E21" s="285">
        <f t="shared" si="1"/>
        <v>1.0526854459697585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0.92112348723646353</v>
      </c>
      <c r="E23" s="285">
        <f t="shared" si="1"/>
        <v>1.0836746908664276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63194.490000000005</v>
      </c>
      <c r="D24" s="284">
        <f ca="1">IF(ISERROR(VLOOKUP("Hospitalizace *",INDIRECT("HI!$A:$G"),5,0)),0,VLOOKUP("Hospitalizace *",INDIRECT("HI!$A:$G"),5,0))</f>
        <v>60542.34</v>
      </c>
      <c r="E24" s="285">
        <f ca="1">IF(C24=0,0,D24/C24)</f>
        <v>0.95803194234180844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0.95803194234180855</v>
      </c>
      <c r="E25" s="285">
        <f t="shared" si="1"/>
        <v>0.95803194234180855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0.95803194234180855</v>
      </c>
      <c r="E26" s="285">
        <f t="shared" si="1"/>
        <v>0.95803194234180855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0.96803652968036524</v>
      </c>
      <c r="E29" s="285">
        <f t="shared" si="1"/>
        <v>1.0189858207161739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0.74741238423824219</v>
      </c>
      <c r="E30" s="285">
        <f t="shared" si="1"/>
        <v>0.74741238423824219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0.86606388468361706</v>
      </c>
      <c r="D31" s="289">
        <f>IF(ISERROR(VLOOKUP("Celkem:",'ZV Vyžád.'!$A:$M,7,0)),"",VLOOKUP("Celkem:",'ZV Vyžád.'!$A:$M,7,0))</f>
        <v>0.87422948808306256</v>
      </c>
      <c r="E31" s="285">
        <f t="shared" si="1"/>
        <v>1.0094284077004649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9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3100</v>
      </c>
    </row>
    <row r="2" spans="1:49" x14ac:dyDescent="0.3">
      <c r="A2" s="374" t="s">
        <v>323</v>
      </c>
    </row>
    <row r="3" spans="1:49" x14ac:dyDescent="0.3">
      <c r="A3" s="370" t="s">
        <v>212</v>
      </c>
      <c r="B3" s="393">
        <v>2017</v>
      </c>
      <c r="D3" s="371">
        <f>MAX(D5:D1048576)</f>
        <v>5</v>
      </c>
      <c r="F3" s="371">
        <f>SUMIF($E5:$E1048576,"&lt;10",F5:F1048576)</f>
        <v>19213307.460000001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248223</v>
      </c>
      <c r="J3" s="371">
        <f t="shared" si="0"/>
        <v>891209.5</v>
      </c>
      <c r="K3" s="371">
        <f t="shared" si="0"/>
        <v>1019189.5</v>
      </c>
      <c r="L3" s="371">
        <f t="shared" si="0"/>
        <v>4929143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1521</v>
      </c>
      <c r="Q3" s="371">
        <f t="shared" si="0"/>
        <v>3252828</v>
      </c>
      <c r="R3" s="371">
        <f t="shared" si="0"/>
        <v>5652067.75</v>
      </c>
      <c r="S3" s="371">
        <f t="shared" si="0"/>
        <v>794027.46000000008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219541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335668.75</v>
      </c>
      <c r="AP3" s="371">
        <f t="shared" si="0"/>
        <v>0</v>
      </c>
      <c r="AQ3" s="371">
        <f t="shared" si="0"/>
        <v>134724</v>
      </c>
      <c r="AR3" s="371">
        <f t="shared" si="0"/>
        <v>0</v>
      </c>
      <c r="AS3" s="371">
        <f t="shared" si="0"/>
        <v>0</v>
      </c>
      <c r="AT3" s="371">
        <f t="shared" si="0"/>
        <v>1735164.5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6</v>
      </c>
      <c r="D5" s="370">
        <v>1</v>
      </c>
      <c r="E5" s="370">
        <v>1</v>
      </c>
      <c r="F5" s="370">
        <v>96.5</v>
      </c>
      <c r="G5" s="370">
        <v>0</v>
      </c>
      <c r="H5" s="370">
        <v>0</v>
      </c>
      <c r="I5" s="370">
        <v>2</v>
      </c>
      <c r="J5" s="370">
        <v>3</v>
      </c>
      <c r="K5" s="370">
        <v>3</v>
      </c>
      <c r="L5" s="370">
        <v>8</v>
      </c>
      <c r="M5" s="370">
        <v>0</v>
      </c>
      <c r="N5" s="370">
        <v>0</v>
      </c>
      <c r="O5" s="370">
        <v>0</v>
      </c>
      <c r="P5" s="370">
        <v>0</v>
      </c>
      <c r="Q5" s="370">
        <v>20.5</v>
      </c>
      <c r="R5" s="370">
        <v>31.25</v>
      </c>
      <c r="S5" s="370">
        <v>7.75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2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3</v>
      </c>
      <c r="AP5" s="370">
        <v>0</v>
      </c>
      <c r="AQ5" s="370">
        <v>1</v>
      </c>
      <c r="AR5" s="370">
        <v>0</v>
      </c>
      <c r="AS5" s="370">
        <v>0</v>
      </c>
      <c r="AT5" s="370">
        <v>15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6</v>
      </c>
      <c r="D6" s="370">
        <v>1</v>
      </c>
      <c r="E6" s="370">
        <v>2</v>
      </c>
      <c r="F6" s="370">
        <v>14405.08</v>
      </c>
      <c r="G6" s="370">
        <v>0</v>
      </c>
      <c r="H6" s="370">
        <v>0</v>
      </c>
      <c r="I6" s="370">
        <v>352</v>
      </c>
      <c r="J6" s="370">
        <v>528</v>
      </c>
      <c r="K6" s="370">
        <v>520</v>
      </c>
      <c r="L6" s="370">
        <v>1324</v>
      </c>
      <c r="M6" s="370">
        <v>0</v>
      </c>
      <c r="N6" s="370">
        <v>0</v>
      </c>
      <c r="O6" s="370">
        <v>0</v>
      </c>
      <c r="P6" s="370">
        <v>0</v>
      </c>
      <c r="Q6" s="370">
        <v>3350.5</v>
      </c>
      <c r="R6" s="370">
        <v>4322.8099999999995</v>
      </c>
      <c r="S6" s="370">
        <v>560.77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330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523.5</v>
      </c>
      <c r="AP6" s="370">
        <v>0</v>
      </c>
      <c r="AQ6" s="370">
        <v>165</v>
      </c>
      <c r="AR6" s="370">
        <v>0</v>
      </c>
      <c r="AS6" s="370">
        <v>0</v>
      </c>
      <c r="AT6" s="370">
        <v>2428.5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6</v>
      </c>
      <c r="D7" s="370">
        <v>1</v>
      </c>
      <c r="E7" s="370">
        <v>4</v>
      </c>
      <c r="F7" s="370">
        <v>595.5</v>
      </c>
      <c r="G7" s="370">
        <v>0</v>
      </c>
      <c r="H7" s="370">
        <v>0</v>
      </c>
      <c r="I7" s="370">
        <v>0</v>
      </c>
      <c r="J7" s="370">
        <v>59.5</v>
      </c>
      <c r="K7" s="370">
        <v>89</v>
      </c>
      <c r="L7" s="370">
        <v>236.5</v>
      </c>
      <c r="M7" s="370">
        <v>0</v>
      </c>
      <c r="N7" s="370">
        <v>0</v>
      </c>
      <c r="O7" s="370">
        <v>0</v>
      </c>
      <c r="P7" s="370">
        <v>0</v>
      </c>
      <c r="Q7" s="370">
        <v>82</v>
      </c>
      <c r="R7" s="370">
        <v>71.5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57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6</v>
      </c>
      <c r="D8" s="370">
        <v>1</v>
      </c>
      <c r="E8" s="370">
        <v>6</v>
      </c>
      <c r="F8" s="370">
        <v>3859933</v>
      </c>
      <c r="G8" s="370">
        <v>0</v>
      </c>
      <c r="H8" s="370">
        <v>0</v>
      </c>
      <c r="I8" s="370">
        <v>50300</v>
      </c>
      <c r="J8" s="370">
        <v>164640</v>
      </c>
      <c r="K8" s="370">
        <v>200043</v>
      </c>
      <c r="L8" s="370">
        <v>1044431</v>
      </c>
      <c r="M8" s="370">
        <v>0</v>
      </c>
      <c r="N8" s="370">
        <v>0</v>
      </c>
      <c r="O8" s="370">
        <v>0</v>
      </c>
      <c r="P8" s="370">
        <v>0</v>
      </c>
      <c r="Q8" s="370">
        <v>621856</v>
      </c>
      <c r="R8" s="370">
        <v>1118520</v>
      </c>
      <c r="S8" s="370">
        <v>185533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45557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65523</v>
      </c>
      <c r="AP8" s="370">
        <v>0</v>
      </c>
      <c r="AQ8" s="370">
        <v>26914</v>
      </c>
      <c r="AR8" s="370">
        <v>0</v>
      </c>
      <c r="AS8" s="370">
        <v>0</v>
      </c>
      <c r="AT8" s="370">
        <v>336616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6</v>
      </c>
      <c r="D9" s="370">
        <v>1</v>
      </c>
      <c r="E9" s="370">
        <v>9</v>
      </c>
      <c r="F9" s="370">
        <v>85392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40000</v>
      </c>
      <c r="M9" s="370">
        <v>0</v>
      </c>
      <c r="N9" s="370">
        <v>0</v>
      </c>
      <c r="O9" s="370">
        <v>0</v>
      </c>
      <c r="P9" s="370">
        <v>0</v>
      </c>
      <c r="Q9" s="370">
        <v>13456</v>
      </c>
      <c r="R9" s="370">
        <v>25436</v>
      </c>
      <c r="S9" s="370">
        <v>3100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2000</v>
      </c>
      <c r="AP9" s="370">
        <v>0</v>
      </c>
      <c r="AQ9" s="370">
        <v>0</v>
      </c>
      <c r="AR9" s="370">
        <v>0</v>
      </c>
      <c r="AS9" s="370">
        <v>0</v>
      </c>
      <c r="AT9" s="370">
        <v>1400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6</v>
      </c>
      <c r="D10" s="370">
        <v>1</v>
      </c>
      <c r="E10" s="370">
        <v>10</v>
      </c>
      <c r="F10" s="370">
        <v>11352</v>
      </c>
      <c r="G10" s="370">
        <v>0</v>
      </c>
      <c r="H10" s="370">
        <v>11352</v>
      </c>
      <c r="I10" s="370">
        <v>0</v>
      </c>
      <c r="J10" s="370">
        <v>0</v>
      </c>
      <c r="K10" s="370">
        <v>0</v>
      </c>
      <c r="L10" s="370">
        <v>0</v>
      </c>
      <c r="M10" s="370">
        <v>0</v>
      </c>
      <c r="N10" s="370">
        <v>0</v>
      </c>
      <c r="O10" s="370">
        <v>0</v>
      </c>
      <c r="P10" s="370">
        <v>0</v>
      </c>
      <c r="Q10" s="370">
        <v>0</v>
      </c>
      <c r="R10" s="370">
        <v>0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6</v>
      </c>
      <c r="D11" s="370">
        <v>1</v>
      </c>
      <c r="E11" s="370">
        <v>11</v>
      </c>
      <c r="F11" s="370">
        <v>9666.9305895361449</v>
      </c>
      <c r="G11" s="370">
        <v>3583.5972562028123</v>
      </c>
      <c r="H11" s="370">
        <v>6083.333333333333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6</v>
      </c>
      <c r="D12" s="370">
        <v>2</v>
      </c>
      <c r="E12" s="370">
        <v>1</v>
      </c>
      <c r="F12" s="370">
        <v>93.5</v>
      </c>
      <c r="G12" s="370">
        <v>0</v>
      </c>
      <c r="H12" s="370">
        <v>0</v>
      </c>
      <c r="I12" s="370">
        <v>2</v>
      </c>
      <c r="J12" s="370">
        <v>3</v>
      </c>
      <c r="K12" s="370">
        <v>3</v>
      </c>
      <c r="L12" s="370">
        <v>8</v>
      </c>
      <c r="M12" s="370">
        <v>0</v>
      </c>
      <c r="N12" s="370">
        <v>0</v>
      </c>
      <c r="O12" s="370">
        <v>0</v>
      </c>
      <c r="P12" s="370">
        <v>0</v>
      </c>
      <c r="Q12" s="370">
        <v>20.5</v>
      </c>
      <c r="R12" s="370">
        <v>31.25</v>
      </c>
      <c r="S12" s="370">
        <v>4.75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2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3</v>
      </c>
      <c r="AP12" s="370">
        <v>0</v>
      </c>
      <c r="AQ12" s="370">
        <v>1</v>
      </c>
      <c r="AR12" s="370">
        <v>0</v>
      </c>
      <c r="AS12" s="370">
        <v>0</v>
      </c>
      <c r="AT12" s="370">
        <v>15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6</v>
      </c>
      <c r="D13" s="370">
        <v>2</v>
      </c>
      <c r="E13" s="370">
        <v>2</v>
      </c>
      <c r="F13" s="370">
        <v>12593.33</v>
      </c>
      <c r="G13" s="370">
        <v>0</v>
      </c>
      <c r="H13" s="370">
        <v>0</v>
      </c>
      <c r="I13" s="370">
        <v>304</v>
      </c>
      <c r="J13" s="370">
        <v>456</v>
      </c>
      <c r="K13" s="370">
        <v>464</v>
      </c>
      <c r="L13" s="370">
        <v>1248</v>
      </c>
      <c r="M13" s="370">
        <v>0</v>
      </c>
      <c r="N13" s="370">
        <v>0</v>
      </c>
      <c r="O13" s="370">
        <v>0</v>
      </c>
      <c r="P13" s="370">
        <v>0</v>
      </c>
      <c r="Q13" s="370">
        <v>2759</v>
      </c>
      <c r="R13" s="370">
        <v>3836.06</v>
      </c>
      <c r="S13" s="370">
        <v>546.52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240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451</v>
      </c>
      <c r="AP13" s="370">
        <v>0</v>
      </c>
      <c r="AQ13" s="370">
        <v>150</v>
      </c>
      <c r="AR13" s="370">
        <v>0</v>
      </c>
      <c r="AS13" s="370">
        <v>0</v>
      </c>
      <c r="AT13" s="370">
        <v>2138.75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6</v>
      </c>
      <c r="D14" s="370">
        <v>2</v>
      </c>
      <c r="E14" s="370">
        <v>4</v>
      </c>
      <c r="F14" s="370">
        <v>723.5</v>
      </c>
      <c r="G14" s="370">
        <v>0</v>
      </c>
      <c r="H14" s="370">
        <v>0</v>
      </c>
      <c r="I14" s="370">
        <v>0</v>
      </c>
      <c r="J14" s="370">
        <v>59.5</v>
      </c>
      <c r="K14" s="370">
        <v>91</v>
      </c>
      <c r="L14" s="370">
        <v>238</v>
      </c>
      <c r="M14" s="370">
        <v>0</v>
      </c>
      <c r="N14" s="370">
        <v>0</v>
      </c>
      <c r="O14" s="370">
        <v>0</v>
      </c>
      <c r="P14" s="370">
        <v>0</v>
      </c>
      <c r="Q14" s="370">
        <v>163</v>
      </c>
      <c r="R14" s="370">
        <v>95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77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6</v>
      </c>
      <c r="D15" s="370">
        <v>2</v>
      </c>
      <c r="E15" s="370">
        <v>6</v>
      </c>
      <c r="F15" s="370">
        <v>3684600</v>
      </c>
      <c r="G15" s="370">
        <v>0</v>
      </c>
      <c r="H15" s="370">
        <v>0</v>
      </c>
      <c r="I15" s="370">
        <v>48846</v>
      </c>
      <c r="J15" s="370">
        <v>160557</v>
      </c>
      <c r="K15" s="370">
        <v>199485</v>
      </c>
      <c r="L15" s="370">
        <v>955916</v>
      </c>
      <c r="M15" s="370">
        <v>0</v>
      </c>
      <c r="N15" s="370">
        <v>0</v>
      </c>
      <c r="O15" s="370">
        <v>0</v>
      </c>
      <c r="P15" s="370">
        <v>0</v>
      </c>
      <c r="Q15" s="370">
        <v>622819</v>
      </c>
      <c r="R15" s="370">
        <v>1081438</v>
      </c>
      <c r="S15" s="370">
        <v>163283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41810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61852</v>
      </c>
      <c r="AP15" s="370">
        <v>0</v>
      </c>
      <c r="AQ15" s="370">
        <v>24862</v>
      </c>
      <c r="AR15" s="370">
        <v>0</v>
      </c>
      <c r="AS15" s="370">
        <v>0</v>
      </c>
      <c r="AT15" s="370">
        <v>323732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6</v>
      </c>
      <c r="D16" s="370">
        <v>2</v>
      </c>
      <c r="E16" s="370">
        <v>9</v>
      </c>
      <c r="F16" s="370">
        <v>40064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17360</v>
      </c>
      <c r="R16" s="370">
        <v>16204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1000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5500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6</v>
      </c>
      <c r="D17" s="370">
        <v>2</v>
      </c>
      <c r="E17" s="370">
        <v>10</v>
      </c>
      <c r="F17" s="370">
        <v>12088</v>
      </c>
      <c r="G17" s="370">
        <v>8372</v>
      </c>
      <c r="H17" s="370">
        <v>3716</v>
      </c>
      <c r="I17" s="370">
        <v>0</v>
      </c>
      <c r="J17" s="370">
        <v>0</v>
      </c>
      <c r="K17" s="370">
        <v>0</v>
      </c>
      <c r="L17" s="370">
        <v>0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6</v>
      </c>
      <c r="D18" s="370">
        <v>2</v>
      </c>
      <c r="E18" s="370">
        <v>11</v>
      </c>
      <c r="F18" s="370">
        <v>9666.9305895361449</v>
      </c>
      <c r="G18" s="370">
        <v>3583.5972562028123</v>
      </c>
      <c r="H18" s="370">
        <v>6083.333333333333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6</v>
      </c>
      <c r="D19" s="370">
        <v>3</v>
      </c>
      <c r="E19" s="370">
        <v>1</v>
      </c>
      <c r="F19" s="370">
        <v>91.25</v>
      </c>
      <c r="G19" s="370">
        <v>0</v>
      </c>
      <c r="H19" s="370">
        <v>0</v>
      </c>
      <c r="I19" s="370">
        <v>2</v>
      </c>
      <c r="J19" s="370">
        <v>3</v>
      </c>
      <c r="K19" s="370">
        <v>3</v>
      </c>
      <c r="L19" s="370">
        <v>8</v>
      </c>
      <c r="M19" s="370">
        <v>0</v>
      </c>
      <c r="N19" s="370">
        <v>0</v>
      </c>
      <c r="O19" s="370">
        <v>0</v>
      </c>
      <c r="P19" s="370">
        <v>0</v>
      </c>
      <c r="Q19" s="370">
        <v>19.5</v>
      </c>
      <c r="R19" s="370">
        <v>30</v>
      </c>
      <c r="S19" s="370">
        <v>4.75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2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3</v>
      </c>
      <c r="AP19" s="370">
        <v>0</v>
      </c>
      <c r="AQ19" s="370">
        <v>1</v>
      </c>
      <c r="AR19" s="370">
        <v>0</v>
      </c>
      <c r="AS19" s="370">
        <v>0</v>
      </c>
      <c r="AT19" s="370">
        <v>15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6</v>
      </c>
      <c r="D20" s="370">
        <v>3</v>
      </c>
      <c r="E20" s="370">
        <v>2</v>
      </c>
      <c r="F20" s="370">
        <v>14038.2</v>
      </c>
      <c r="G20" s="370">
        <v>0</v>
      </c>
      <c r="H20" s="370">
        <v>0</v>
      </c>
      <c r="I20" s="370">
        <v>368</v>
      </c>
      <c r="J20" s="370">
        <v>544</v>
      </c>
      <c r="K20" s="370">
        <v>552</v>
      </c>
      <c r="L20" s="370">
        <v>1372</v>
      </c>
      <c r="M20" s="370">
        <v>0</v>
      </c>
      <c r="N20" s="370">
        <v>0</v>
      </c>
      <c r="O20" s="370">
        <v>0</v>
      </c>
      <c r="P20" s="370">
        <v>0</v>
      </c>
      <c r="Q20" s="370">
        <v>3116.75</v>
      </c>
      <c r="R20" s="370">
        <v>4108.7</v>
      </c>
      <c r="S20" s="370">
        <v>562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276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517.5</v>
      </c>
      <c r="AP20" s="370">
        <v>0</v>
      </c>
      <c r="AQ20" s="370">
        <v>172.5</v>
      </c>
      <c r="AR20" s="370">
        <v>0</v>
      </c>
      <c r="AS20" s="370">
        <v>0</v>
      </c>
      <c r="AT20" s="370">
        <v>2448.75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6</v>
      </c>
      <c r="D21" s="370">
        <v>3</v>
      </c>
      <c r="E21" s="370">
        <v>4</v>
      </c>
      <c r="F21" s="370">
        <v>662</v>
      </c>
      <c r="G21" s="370">
        <v>0</v>
      </c>
      <c r="H21" s="370">
        <v>0</v>
      </c>
      <c r="I21" s="370">
        <v>0</v>
      </c>
      <c r="J21" s="370">
        <v>74</v>
      </c>
      <c r="K21" s="370">
        <v>97</v>
      </c>
      <c r="L21" s="370">
        <v>238</v>
      </c>
      <c r="M21" s="370">
        <v>0</v>
      </c>
      <c r="N21" s="370">
        <v>0</v>
      </c>
      <c r="O21" s="370">
        <v>0</v>
      </c>
      <c r="P21" s="370">
        <v>0</v>
      </c>
      <c r="Q21" s="370">
        <v>108</v>
      </c>
      <c r="R21" s="370">
        <v>65.5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79.5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6</v>
      </c>
      <c r="D22" s="370">
        <v>3</v>
      </c>
      <c r="E22" s="370">
        <v>6</v>
      </c>
      <c r="F22" s="370">
        <v>3617816</v>
      </c>
      <c r="G22" s="370">
        <v>0</v>
      </c>
      <c r="H22" s="370">
        <v>0</v>
      </c>
      <c r="I22" s="370">
        <v>48900</v>
      </c>
      <c r="J22" s="370">
        <v>178003</v>
      </c>
      <c r="K22" s="370">
        <v>202794</v>
      </c>
      <c r="L22" s="370">
        <v>955826</v>
      </c>
      <c r="M22" s="370">
        <v>0</v>
      </c>
      <c r="N22" s="370">
        <v>0</v>
      </c>
      <c r="O22" s="370">
        <v>0</v>
      </c>
      <c r="P22" s="370">
        <v>1521</v>
      </c>
      <c r="Q22" s="370">
        <v>575916</v>
      </c>
      <c r="R22" s="370">
        <v>1050853</v>
      </c>
      <c r="S22" s="370">
        <v>131783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43222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65983</v>
      </c>
      <c r="AP22" s="370">
        <v>0</v>
      </c>
      <c r="AQ22" s="370">
        <v>26082</v>
      </c>
      <c r="AR22" s="370">
        <v>0</v>
      </c>
      <c r="AS22" s="370">
        <v>0</v>
      </c>
      <c r="AT22" s="370">
        <v>336933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6</v>
      </c>
      <c r="D23" s="370">
        <v>3</v>
      </c>
      <c r="E23" s="370">
        <v>9</v>
      </c>
      <c r="F23" s="370">
        <v>43092</v>
      </c>
      <c r="G23" s="370">
        <v>0</v>
      </c>
      <c r="H23" s="370">
        <v>0</v>
      </c>
      <c r="I23" s="370">
        <v>0</v>
      </c>
      <c r="J23" s="370">
        <v>0</v>
      </c>
      <c r="K23" s="370">
        <v>0</v>
      </c>
      <c r="L23" s="370">
        <v>0</v>
      </c>
      <c r="M23" s="370">
        <v>0</v>
      </c>
      <c r="N23" s="370">
        <v>0</v>
      </c>
      <c r="O23" s="370">
        <v>0</v>
      </c>
      <c r="P23" s="370">
        <v>0</v>
      </c>
      <c r="Q23" s="370">
        <v>4200</v>
      </c>
      <c r="R23" s="370">
        <v>19068</v>
      </c>
      <c r="S23" s="370">
        <v>2924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3500</v>
      </c>
      <c r="AP23" s="370">
        <v>0</v>
      </c>
      <c r="AQ23" s="370">
        <v>1000</v>
      </c>
      <c r="AR23" s="370">
        <v>0</v>
      </c>
      <c r="AS23" s="370">
        <v>0</v>
      </c>
      <c r="AT23" s="370">
        <v>12400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6</v>
      </c>
      <c r="D24" s="370">
        <v>3</v>
      </c>
      <c r="E24" s="370">
        <v>10</v>
      </c>
      <c r="F24" s="370">
        <v>7462</v>
      </c>
      <c r="G24" s="370">
        <v>0</v>
      </c>
      <c r="H24" s="370">
        <v>7462</v>
      </c>
      <c r="I24" s="370">
        <v>0</v>
      </c>
      <c r="J24" s="370">
        <v>0</v>
      </c>
      <c r="K24" s="370">
        <v>0</v>
      </c>
      <c r="L24" s="370">
        <v>0</v>
      </c>
      <c r="M24" s="370">
        <v>0</v>
      </c>
      <c r="N24" s="370">
        <v>0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6</v>
      </c>
      <c r="D25" s="370">
        <v>3</v>
      </c>
      <c r="E25" s="370">
        <v>11</v>
      </c>
      <c r="F25" s="370">
        <v>9666.9305895361449</v>
      </c>
      <c r="G25" s="370">
        <v>3583.5972562028123</v>
      </c>
      <c r="H25" s="370">
        <v>6083.333333333333</v>
      </c>
      <c r="I25" s="370">
        <v>0</v>
      </c>
      <c r="J25" s="370">
        <v>0</v>
      </c>
      <c r="K25" s="370">
        <v>0</v>
      </c>
      <c r="L25" s="370">
        <v>0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6</v>
      </c>
      <c r="D26" s="370">
        <v>4</v>
      </c>
      <c r="E26" s="370">
        <v>1</v>
      </c>
      <c r="F26" s="370">
        <v>94.75</v>
      </c>
      <c r="G26" s="370">
        <v>0</v>
      </c>
      <c r="H26" s="370">
        <v>0</v>
      </c>
      <c r="I26" s="370">
        <v>2</v>
      </c>
      <c r="J26" s="370">
        <v>3</v>
      </c>
      <c r="K26" s="370">
        <v>3</v>
      </c>
      <c r="L26" s="370">
        <v>8</v>
      </c>
      <c r="M26" s="370">
        <v>0</v>
      </c>
      <c r="N26" s="370">
        <v>0</v>
      </c>
      <c r="O26" s="370">
        <v>0</v>
      </c>
      <c r="P26" s="370">
        <v>0</v>
      </c>
      <c r="Q26" s="370">
        <v>22.5</v>
      </c>
      <c r="R26" s="370">
        <v>30.5</v>
      </c>
      <c r="S26" s="370">
        <v>4.75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2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3</v>
      </c>
      <c r="AP26" s="370">
        <v>0</v>
      </c>
      <c r="AQ26" s="370">
        <v>1</v>
      </c>
      <c r="AR26" s="370">
        <v>0</v>
      </c>
      <c r="AS26" s="370">
        <v>0</v>
      </c>
      <c r="AT26" s="370">
        <v>15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6</v>
      </c>
      <c r="D27" s="370">
        <v>4</v>
      </c>
      <c r="E27" s="370">
        <v>2</v>
      </c>
      <c r="F27" s="370">
        <v>13122.6</v>
      </c>
      <c r="G27" s="370">
        <v>0</v>
      </c>
      <c r="H27" s="370">
        <v>0</v>
      </c>
      <c r="I27" s="370">
        <v>304</v>
      </c>
      <c r="J27" s="370">
        <v>472</v>
      </c>
      <c r="K27" s="370">
        <v>440</v>
      </c>
      <c r="L27" s="370">
        <v>1216.5</v>
      </c>
      <c r="M27" s="370">
        <v>0</v>
      </c>
      <c r="N27" s="370">
        <v>0</v>
      </c>
      <c r="O27" s="370">
        <v>0</v>
      </c>
      <c r="P27" s="370">
        <v>0</v>
      </c>
      <c r="Q27" s="370">
        <v>2838.5</v>
      </c>
      <c r="R27" s="370">
        <v>4217.58</v>
      </c>
      <c r="S27" s="370">
        <v>546.52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288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427.5</v>
      </c>
      <c r="AP27" s="370">
        <v>0</v>
      </c>
      <c r="AQ27" s="370">
        <v>150</v>
      </c>
      <c r="AR27" s="370">
        <v>0</v>
      </c>
      <c r="AS27" s="370">
        <v>0</v>
      </c>
      <c r="AT27" s="370">
        <v>2222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6</v>
      </c>
      <c r="D28" s="370">
        <v>4</v>
      </c>
      <c r="E28" s="370">
        <v>4</v>
      </c>
      <c r="F28" s="370">
        <v>768</v>
      </c>
      <c r="G28" s="370">
        <v>0</v>
      </c>
      <c r="H28" s="370">
        <v>0</v>
      </c>
      <c r="I28" s="370">
        <v>0</v>
      </c>
      <c r="J28" s="370">
        <v>89.5</v>
      </c>
      <c r="K28" s="370">
        <v>90</v>
      </c>
      <c r="L28" s="370">
        <v>209.5</v>
      </c>
      <c r="M28" s="370">
        <v>0</v>
      </c>
      <c r="N28" s="370">
        <v>0</v>
      </c>
      <c r="O28" s="370">
        <v>0</v>
      </c>
      <c r="P28" s="370">
        <v>0</v>
      </c>
      <c r="Q28" s="370">
        <v>147.5</v>
      </c>
      <c r="R28" s="370">
        <v>119</v>
      </c>
      <c r="S28" s="370">
        <v>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112.5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6</v>
      </c>
      <c r="D29" s="370">
        <v>4</v>
      </c>
      <c r="E29" s="370">
        <v>6</v>
      </c>
      <c r="F29" s="370">
        <v>3866998</v>
      </c>
      <c r="G29" s="370">
        <v>0</v>
      </c>
      <c r="H29" s="370">
        <v>0</v>
      </c>
      <c r="I29" s="370">
        <v>48909</v>
      </c>
      <c r="J29" s="370">
        <v>192002</v>
      </c>
      <c r="K29" s="370">
        <v>208669</v>
      </c>
      <c r="L29" s="370">
        <v>948586</v>
      </c>
      <c r="M29" s="370">
        <v>0</v>
      </c>
      <c r="N29" s="370">
        <v>0</v>
      </c>
      <c r="O29" s="370">
        <v>0</v>
      </c>
      <c r="P29" s="370">
        <v>0</v>
      </c>
      <c r="Q29" s="370">
        <v>650328</v>
      </c>
      <c r="R29" s="370">
        <v>1163719</v>
      </c>
      <c r="S29" s="370">
        <v>151546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51928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63972</v>
      </c>
      <c r="AP29" s="370">
        <v>0</v>
      </c>
      <c r="AQ29" s="370">
        <v>28077</v>
      </c>
      <c r="AR29" s="370">
        <v>0</v>
      </c>
      <c r="AS29" s="370">
        <v>0</v>
      </c>
      <c r="AT29" s="370">
        <v>359262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6</v>
      </c>
      <c r="D30" s="370">
        <v>4</v>
      </c>
      <c r="E30" s="370">
        <v>9</v>
      </c>
      <c r="F30" s="370">
        <v>31192</v>
      </c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0</v>
      </c>
      <c r="M30" s="370">
        <v>0</v>
      </c>
      <c r="N30" s="370">
        <v>0</v>
      </c>
      <c r="O30" s="370">
        <v>0</v>
      </c>
      <c r="P30" s="370">
        <v>0</v>
      </c>
      <c r="Q30" s="370">
        <v>8668</v>
      </c>
      <c r="R30" s="370">
        <v>18300</v>
      </c>
      <c r="S30" s="370">
        <v>2224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1000</v>
      </c>
      <c r="AP30" s="370">
        <v>0</v>
      </c>
      <c r="AQ30" s="370">
        <v>0</v>
      </c>
      <c r="AR30" s="370">
        <v>0</v>
      </c>
      <c r="AS30" s="370">
        <v>0</v>
      </c>
      <c r="AT30" s="370">
        <v>1000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6</v>
      </c>
      <c r="D31" s="370">
        <v>4</v>
      </c>
      <c r="E31" s="370">
        <v>11</v>
      </c>
      <c r="F31" s="370">
        <v>9666.9305895361449</v>
      </c>
      <c r="G31" s="370">
        <v>3583.5972562028123</v>
      </c>
      <c r="H31" s="370">
        <v>6083.333333333333</v>
      </c>
      <c r="I31" s="370">
        <v>0</v>
      </c>
      <c r="J31" s="370">
        <v>0</v>
      </c>
      <c r="K31" s="370">
        <v>0</v>
      </c>
      <c r="L31" s="370">
        <v>0</v>
      </c>
      <c r="M31" s="370">
        <v>0</v>
      </c>
      <c r="N31" s="370">
        <v>0</v>
      </c>
      <c r="O31" s="370">
        <v>0</v>
      </c>
      <c r="P31" s="370">
        <v>0</v>
      </c>
      <c r="Q31" s="370">
        <v>0</v>
      </c>
      <c r="R31" s="370">
        <v>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6</v>
      </c>
      <c r="D32" s="370">
        <v>5</v>
      </c>
      <c r="E32" s="370">
        <v>1</v>
      </c>
      <c r="F32" s="370">
        <v>94.75</v>
      </c>
      <c r="G32" s="370">
        <v>0</v>
      </c>
      <c r="H32" s="370">
        <v>0</v>
      </c>
      <c r="I32" s="370">
        <v>2</v>
      </c>
      <c r="J32" s="370">
        <v>3</v>
      </c>
      <c r="K32" s="370">
        <v>3</v>
      </c>
      <c r="L32" s="370">
        <v>8</v>
      </c>
      <c r="M32" s="370">
        <v>0</v>
      </c>
      <c r="N32" s="370">
        <v>0</v>
      </c>
      <c r="O32" s="370">
        <v>0</v>
      </c>
      <c r="P32" s="370">
        <v>0</v>
      </c>
      <c r="Q32" s="370">
        <v>22.5</v>
      </c>
      <c r="R32" s="370">
        <v>30.5</v>
      </c>
      <c r="S32" s="370">
        <v>4.75</v>
      </c>
      <c r="T32" s="370">
        <v>0</v>
      </c>
      <c r="U32" s="370">
        <v>0</v>
      </c>
      <c r="V32" s="370">
        <v>0</v>
      </c>
      <c r="W32" s="370">
        <v>0</v>
      </c>
      <c r="X32" s="370">
        <v>0</v>
      </c>
      <c r="Y32" s="370">
        <v>0</v>
      </c>
      <c r="Z32" s="370">
        <v>0</v>
      </c>
      <c r="AA32" s="370">
        <v>2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3</v>
      </c>
      <c r="AP32" s="370">
        <v>0</v>
      </c>
      <c r="AQ32" s="370">
        <v>1</v>
      </c>
      <c r="AR32" s="370">
        <v>0</v>
      </c>
      <c r="AS32" s="370">
        <v>0</v>
      </c>
      <c r="AT32" s="370">
        <v>15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6</v>
      </c>
      <c r="D33" s="370">
        <v>5</v>
      </c>
      <c r="E33" s="370">
        <v>2</v>
      </c>
      <c r="F33" s="370">
        <v>14466.5</v>
      </c>
      <c r="G33" s="370">
        <v>0</v>
      </c>
      <c r="H33" s="370">
        <v>0</v>
      </c>
      <c r="I33" s="370">
        <v>328</v>
      </c>
      <c r="J33" s="370">
        <v>524</v>
      </c>
      <c r="K33" s="370">
        <v>512</v>
      </c>
      <c r="L33" s="370">
        <v>1120</v>
      </c>
      <c r="M33" s="370">
        <v>0</v>
      </c>
      <c r="N33" s="370">
        <v>0</v>
      </c>
      <c r="O33" s="370">
        <v>0</v>
      </c>
      <c r="P33" s="370">
        <v>0</v>
      </c>
      <c r="Q33" s="370">
        <v>3393.75</v>
      </c>
      <c r="R33" s="370">
        <v>4760.6000000000004</v>
      </c>
      <c r="S33" s="370">
        <v>589.9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168</v>
      </c>
      <c r="AB33" s="370">
        <v>0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477.25</v>
      </c>
      <c r="AP33" s="370">
        <v>0</v>
      </c>
      <c r="AQ33" s="370">
        <v>172.5</v>
      </c>
      <c r="AR33" s="370">
        <v>0</v>
      </c>
      <c r="AS33" s="370">
        <v>0</v>
      </c>
      <c r="AT33" s="370">
        <v>2420.5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6</v>
      </c>
      <c r="D34" s="370">
        <v>5</v>
      </c>
      <c r="E34" s="370">
        <v>3</v>
      </c>
      <c r="F34" s="370">
        <v>10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0</v>
      </c>
      <c r="M34" s="370">
        <v>0</v>
      </c>
      <c r="N34" s="370">
        <v>0</v>
      </c>
      <c r="O34" s="370">
        <v>0</v>
      </c>
      <c r="P34" s="370">
        <v>0</v>
      </c>
      <c r="Q34" s="370">
        <v>10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6</v>
      </c>
      <c r="D35" s="370">
        <v>5</v>
      </c>
      <c r="E35" s="370">
        <v>4</v>
      </c>
      <c r="F35" s="370">
        <v>674</v>
      </c>
      <c r="G35" s="370">
        <v>0</v>
      </c>
      <c r="H35" s="370">
        <v>0</v>
      </c>
      <c r="I35" s="370">
        <v>0</v>
      </c>
      <c r="J35" s="370">
        <v>89</v>
      </c>
      <c r="K35" s="370">
        <v>89.5</v>
      </c>
      <c r="L35" s="370">
        <v>206.5</v>
      </c>
      <c r="M35" s="370">
        <v>0</v>
      </c>
      <c r="N35" s="370">
        <v>0</v>
      </c>
      <c r="O35" s="370">
        <v>0</v>
      </c>
      <c r="P35" s="370">
        <v>0</v>
      </c>
      <c r="Q35" s="370">
        <v>135.5</v>
      </c>
      <c r="R35" s="370">
        <v>63.5</v>
      </c>
      <c r="S35" s="370">
        <v>0</v>
      </c>
      <c r="T35" s="370">
        <v>0</v>
      </c>
      <c r="U35" s="370">
        <v>0</v>
      </c>
      <c r="V35" s="370">
        <v>0</v>
      </c>
      <c r="W35" s="370">
        <v>0</v>
      </c>
      <c r="X35" s="370">
        <v>0</v>
      </c>
      <c r="Y35" s="370">
        <v>0</v>
      </c>
      <c r="Z35" s="370">
        <v>0</v>
      </c>
      <c r="AA35" s="370">
        <v>0</v>
      </c>
      <c r="AB35" s="370">
        <v>0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24</v>
      </c>
      <c r="AP35" s="370">
        <v>0</v>
      </c>
      <c r="AQ35" s="370">
        <v>0</v>
      </c>
      <c r="AR35" s="370">
        <v>0</v>
      </c>
      <c r="AS35" s="370">
        <v>0</v>
      </c>
      <c r="AT35" s="370">
        <v>66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6</v>
      </c>
      <c r="D36" s="370">
        <v>5</v>
      </c>
      <c r="E36" s="370">
        <v>6</v>
      </c>
      <c r="F36" s="370">
        <v>3890179</v>
      </c>
      <c r="G36" s="370">
        <v>0</v>
      </c>
      <c r="H36" s="370">
        <v>0</v>
      </c>
      <c r="I36" s="370">
        <v>49602</v>
      </c>
      <c r="J36" s="370">
        <v>193097</v>
      </c>
      <c r="K36" s="370">
        <v>205239</v>
      </c>
      <c r="L36" s="370">
        <v>976935</v>
      </c>
      <c r="M36" s="370">
        <v>0</v>
      </c>
      <c r="N36" s="370">
        <v>0</v>
      </c>
      <c r="O36" s="370">
        <v>0</v>
      </c>
      <c r="P36" s="370">
        <v>0</v>
      </c>
      <c r="Q36" s="370">
        <v>715215</v>
      </c>
      <c r="R36" s="370">
        <v>1124654</v>
      </c>
      <c r="S36" s="370">
        <v>148152</v>
      </c>
      <c r="T36" s="370">
        <v>0</v>
      </c>
      <c r="U36" s="370">
        <v>0</v>
      </c>
      <c r="V36" s="370">
        <v>0</v>
      </c>
      <c r="W36" s="370">
        <v>0</v>
      </c>
      <c r="X36" s="370">
        <v>0</v>
      </c>
      <c r="Y36" s="370">
        <v>0</v>
      </c>
      <c r="Z36" s="370">
        <v>0</v>
      </c>
      <c r="AA36" s="370">
        <v>34712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69403</v>
      </c>
      <c r="AP36" s="370">
        <v>0</v>
      </c>
      <c r="AQ36" s="370">
        <v>26974</v>
      </c>
      <c r="AR36" s="370">
        <v>0</v>
      </c>
      <c r="AS36" s="370">
        <v>0</v>
      </c>
      <c r="AT36" s="370">
        <v>346196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6</v>
      </c>
      <c r="D37" s="370">
        <v>5</v>
      </c>
      <c r="E37" s="370">
        <v>9</v>
      </c>
      <c r="F37" s="370">
        <v>21512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6800</v>
      </c>
      <c r="R37" s="370">
        <v>12062</v>
      </c>
      <c r="S37" s="370">
        <v>2650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6</v>
      </c>
      <c r="D38" s="370">
        <v>5</v>
      </c>
      <c r="E38" s="370">
        <v>10</v>
      </c>
      <c r="F38" s="370">
        <v>12318</v>
      </c>
      <c r="G38" s="370">
        <v>0</v>
      </c>
      <c r="H38" s="370">
        <v>12318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6</v>
      </c>
      <c r="D39" s="370">
        <v>5</v>
      </c>
      <c r="E39" s="370">
        <v>11</v>
      </c>
      <c r="F39" s="370">
        <v>9666.9305895361449</v>
      </c>
      <c r="G39" s="370">
        <v>3583.5972562028123</v>
      </c>
      <c r="H39" s="370">
        <v>6083.333333333333</v>
      </c>
      <c r="I39" s="370">
        <v>0</v>
      </c>
      <c r="J39" s="370">
        <v>0</v>
      </c>
      <c r="K39" s="370">
        <v>0</v>
      </c>
      <c r="L39" s="370">
        <v>0</v>
      </c>
      <c r="M39" s="370">
        <v>0</v>
      </c>
      <c r="N39" s="370">
        <v>0</v>
      </c>
      <c r="O39" s="370">
        <v>0</v>
      </c>
      <c r="P39" s="370">
        <v>0</v>
      </c>
      <c r="Q39" s="370">
        <v>0</v>
      </c>
      <c r="R39" s="370">
        <v>0</v>
      </c>
      <c r="S39" s="370">
        <v>0</v>
      </c>
      <c r="T39" s="370">
        <v>0</v>
      </c>
      <c r="U39" s="370">
        <v>0</v>
      </c>
      <c r="V39" s="370">
        <v>0</v>
      </c>
      <c r="W39" s="370">
        <v>0</v>
      </c>
      <c r="X39" s="370">
        <v>0</v>
      </c>
      <c r="Y39" s="370">
        <v>0</v>
      </c>
      <c r="Z39" s="370">
        <v>0</v>
      </c>
      <c r="AA39" s="370">
        <v>0</v>
      </c>
      <c r="AB39" s="370">
        <v>0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0</v>
      </c>
      <c r="AU39" s="370">
        <v>0</v>
      </c>
      <c r="AV39" s="370">
        <v>0</v>
      </c>
      <c r="AW39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3" t="s">
        <v>3104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</row>
    <row r="2" spans="1:28" ht="14.4" customHeight="1" thickBot="1" x14ac:dyDescent="0.35">
      <c r="A2" s="374" t="s">
        <v>323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878785.34</v>
      </c>
      <c r="C3" s="344">
        <f t="shared" ref="C3:Z3" si="0">SUBTOTAL(9,C6:C1048576)</f>
        <v>6</v>
      </c>
      <c r="D3" s="344"/>
      <c r="E3" s="344">
        <f>SUBTOTAL(9,E6:E1048576)/4</f>
        <v>992727.28999999992</v>
      </c>
      <c r="F3" s="344"/>
      <c r="G3" s="344">
        <f t="shared" si="0"/>
        <v>6</v>
      </c>
      <c r="H3" s="344">
        <f>SUBTOTAL(9,H6:H1048576)/4</f>
        <v>1045029.5699999996</v>
      </c>
      <c r="I3" s="347">
        <f>IF(B3&lt;&gt;0,H3/B3,"")</f>
        <v>1.1891750151407847</v>
      </c>
      <c r="J3" s="345">
        <f>IF(E3&lt;&gt;0,H3/E3,"")</f>
        <v>1.0526854459697583</v>
      </c>
      <c r="K3" s="346">
        <f t="shared" si="0"/>
        <v>13928.96</v>
      </c>
      <c r="L3" s="346"/>
      <c r="M3" s="344">
        <f t="shared" si="0"/>
        <v>0.57218941119736344</v>
      </c>
      <c r="N3" s="344">
        <f t="shared" si="0"/>
        <v>209614.08000000002</v>
      </c>
      <c r="O3" s="344"/>
      <c r="P3" s="344">
        <f t="shared" si="0"/>
        <v>3</v>
      </c>
      <c r="Q3" s="344">
        <f t="shared" si="0"/>
        <v>114976.92</v>
      </c>
      <c r="R3" s="347">
        <f>IF(K3&lt;&gt;0,Q3/K3,"")</f>
        <v>8.2545229507443487</v>
      </c>
      <c r="S3" s="347">
        <f>IF(N3&lt;&gt;0,Q3/N3,"")</f>
        <v>0.54851716067928258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4" t="s">
        <v>269</v>
      </c>
      <c r="B4" s="605" t="s">
        <v>123</v>
      </c>
      <c r="C4" s="606"/>
      <c r="D4" s="607"/>
      <c r="E4" s="606"/>
      <c r="F4" s="607"/>
      <c r="G4" s="606"/>
      <c r="H4" s="606"/>
      <c r="I4" s="607"/>
      <c r="J4" s="608"/>
      <c r="K4" s="605" t="s">
        <v>124</v>
      </c>
      <c r="L4" s="607"/>
      <c r="M4" s="606"/>
      <c r="N4" s="606"/>
      <c r="O4" s="607"/>
      <c r="P4" s="606"/>
      <c r="Q4" s="606"/>
      <c r="R4" s="607"/>
      <c r="S4" s="608"/>
      <c r="T4" s="605" t="s">
        <v>125</v>
      </c>
      <c r="U4" s="607"/>
      <c r="V4" s="606"/>
      <c r="W4" s="606"/>
      <c r="X4" s="607"/>
      <c r="Y4" s="606"/>
      <c r="Z4" s="606"/>
      <c r="AA4" s="607"/>
      <c r="AB4" s="608"/>
    </row>
    <row r="5" spans="1:28" ht="14.4" customHeight="1" thickBot="1" x14ac:dyDescent="0.35">
      <c r="A5" s="825"/>
      <c r="B5" s="826">
        <v>2015</v>
      </c>
      <c r="C5" s="827"/>
      <c r="D5" s="827"/>
      <c r="E5" s="827">
        <v>2016</v>
      </c>
      <c r="F5" s="827"/>
      <c r="G5" s="827"/>
      <c r="H5" s="827">
        <v>2017</v>
      </c>
      <c r="I5" s="828" t="s">
        <v>301</v>
      </c>
      <c r="J5" s="829" t="s">
        <v>2</v>
      </c>
      <c r="K5" s="826">
        <v>2015</v>
      </c>
      <c r="L5" s="827"/>
      <c r="M5" s="827"/>
      <c r="N5" s="827">
        <v>2016</v>
      </c>
      <c r="O5" s="827"/>
      <c r="P5" s="827"/>
      <c r="Q5" s="827">
        <v>2017</v>
      </c>
      <c r="R5" s="828" t="s">
        <v>301</v>
      </c>
      <c r="S5" s="829" t="s">
        <v>2</v>
      </c>
      <c r="T5" s="826">
        <v>2015</v>
      </c>
      <c r="U5" s="827"/>
      <c r="V5" s="827"/>
      <c r="W5" s="827">
        <v>2016</v>
      </c>
      <c r="X5" s="827"/>
      <c r="Y5" s="827"/>
      <c r="Z5" s="827">
        <v>2017</v>
      </c>
      <c r="AA5" s="828" t="s">
        <v>301</v>
      </c>
      <c r="AB5" s="829" t="s">
        <v>2</v>
      </c>
    </row>
    <row r="6" spans="1:28" ht="14.4" customHeight="1" x14ac:dyDescent="0.3">
      <c r="A6" s="830" t="s">
        <v>3101</v>
      </c>
      <c r="B6" s="831">
        <v>878785.34</v>
      </c>
      <c r="C6" s="832">
        <v>1</v>
      </c>
      <c r="D6" s="832">
        <v>0.8852233124365908</v>
      </c>
      <c r="E6" s="831">
        <v>992727.28999999992</v>
      </c>
      <c r="F6" s="832">
        <v>1.12965845561329</v>
      </c>
      <c r="G6" s="832">
        <v>1</v>
      </c>
      <c r="H6" s="831">
        <v>1045029.5699999997</v>
      </c>
      <c r="I6" s="832">
        <v>1.1891750151407849</v>
      </c>
      <c r="J6" s="832">
        <v>1.0526854459697585</v>
      </c>
      <c r="K6" s="831">
        <v>6964.48</v>
      </c>
      <c r="L6" s="832">
        <v>1</v>
      </c>
      <c r="M6" s="832">
        <v>6.6450497981814946E-2</v>
      </c>
      <c r="N6" s="831">
        <v>104807.04000000001</v>
      </c>
      <c r="O6" s="832">
        <v>15.048796177173315</v>
      </c>
      <c r="P6" s="832">
        <v>1</v>
      </c>
      <c r="Q6" s="831">
        <v>57488.46</v>
      </c>
      <c r="R6" s="832">
        <v>8.2545229507443487</v>
      </c>
      <c r="S6" s="832">
        <v>0.54851716067928258</v>
      </c>
      <c r="T6" s="831"/>
      <c r="U6" s="832"/>
      <c r="V6" s="832"/>
      <c r="W6" s="831"/>
      <c r="X6" s="832"/>
      <c r="Y6" s="832"/>
      <c r="Z6" s="831"/>
      <c r="AA6" s="832"/>
      <c r="AB6" s="833"/>
    </row>
    <row r="7" spans="1:28" ht="14.4" customHeight="1" x14ac:dyDescent="0.3">
      <c r="A7" s="840" t="s">
        <v>3102</v>
      </c>
      <c r="B7" s="834">
        <v>871365.34</v>
      </c>
      <c r="C7" s="835">
        <v>1</v>
      </c>
      <c r="D7" s="835">
        <v>0.88581448905933402</v>
      </c>
      <c r="E7" s="834">
        <v>983688.28999999992</v>
      </c>
      <c r="F7" s="835">
        <v>1.1289045419226795</v>
      </c>
      <c r="G7" s="835">
        <v>1</v>
      </c>
      <c r="H7" s="834">
        <v>1031910.5699999997</v>
      </c>
      <c r="I7" s="835">
        <v>1.1842456001291028</v>
      </c>
      <c r="J7" s="835">
        <v>1.0490219111991257</v>
      </c>
      <c r="K7" s="834">
        <v>6964.48</v>
      </c>
      <c r="L7" s="835">
        <v>1</v>
      </c>
      <c r="M7" s="835">
        <v>0.50573891321554854</v>
      </c>
      <c r="N7" s="834">
        <v>13770.900000000003</v>
      </c>
      <c r="O7" s="835">
        <v>1.9773048382650253</v>
      </c>
      <c r="P7" s="835">
        <v>1</v>
      </c>
      <c r="Q7" s="834">
        <v>2736.4999999999995</v>
      </c>
      <c r="R7" s="835">
        <v>0.39292237180665313</v>
      </c>
      <c r="S7" s="835">
        <v>0.19871613329557247</v>
      </c>
      <c r="T7" s="834"/>
      <c r="U7" s="835"/>
      <c r="V7" s="835"/>
      <c r="W7" s="834"/>
      <c r="X7" s="835"/>
      <c r="Y7" s="835"/>
      <c r="Z7" s="834"/>
      <c r="AA7" s="835"/>
      <c r="AB7" s="836"/>
    </row>
    <row r="8" spans="1:28" ht="14.4" customHeight="1" thickBot="1" x14ac:dyDescent="0.35">
      <c r="A8" s="841" t="s">
        <v>3103</v>
      </c>
      <c r="B8" s="837">
        <v>7420</v>
      </c>
      <c r="C8" s="838">
        <v>1</v>
      </c>
      <c r="D8" s="838">
        <v>0.82088726629051889</v>
      </c>
      <c r="E8" s="837">
        <v>9039</v>
      </c>
      <c r="F8" s="838">
        <v>1.2181940700808624</v>
      </c>
      <c r="G8" s="838">
        <v>1</v>
      </c>
      <c r="H8" s="837">
        <v>13119</v>
      </c>
      <c r="I8" s="838">
        <v>1.7680592991913746</v>
      </c>
      <c r="J8" s="838">
        <v>1.4513773647527382</v>
      </c>
      <c r="K8" s="837"/>
      <c r="L8" s="838"/>
      <c r="M8" s="838"/>
      <c r="N8" s="837">
        <v>91036.14</v>
      </c>
      <c r="O8" s="838"/>
      <c r="P8" s="838">
        <v>1</v>
      </c>
      <c r="Q8" s="837">
        <v>54751.96</v>
      </c>
      <c r="R8" s="838"/>
      <c r="S8" s="838">
        <v>0.60143103606985093</v>
      </c>
      <c r="T8" s="837"/>
      <c r="U8" s="838"/>
      <c r="V8" s="838"/>
      <c r="W8" s="837"/>
      <c r="X8" s="838"/>
      <c r="Y8" s="838"/>
      <c r="Z8" s="837"/>
      <c r="AA8" s="838"/>
      <c r="AB8" s="839"/>
    </row>
    <row r="9" spans="1:28" ht="14.4" customHeight="1" thickBot="1" x14ac:dyDescent="0.35"/>
    <row r="10" spans="1:28" ht="14.4" customHeight="1" x14ac:dyDescent="0.3">
      <c r="A10" s="830" t="s">
        <v>577</v>
      </c>
      <c r="B10" s="831">
        <v>878785.34</v>
      </c>
      <c r="C10" s="832">
        <v>1</v>
      </c>
      <c r="D10" s="832">
        <v>0.8852233124365908</v>
      </c>
      <c r="E10" s="831">
        <v>992727.28999999992</v>
      </c>
      <c r="F10" s="832">
        <v>1.12965845561329</v>
      </c>
      <c r="G10" s="832">
        <v>1</v>
      </c>
      <c r="H10" s="831">
        <v>1045029.5699999997</v>
      </c>
      <c r="I10" s="832">
        <v>1.1891750151407849</v>
      </c>
      <c r="J10" s="833">
        <v>1.0526854459697585</v>
      </c>
    </row>
    <row r="11" spans="1:28" ht="14.4" customHeight="1" x14ac:dyDescent="0.3">
      <c r="A11" s="840" t="s">
        <v>3105</v>
      </c>
      <c r="B11" s="834">
        <v>219973.34</v>
      </c>
      <c r="C11" s="835">
        <v>1</v>
      </c>
      <c r="D11" s="835">
        <v>0.99045598015245873</v>
      </c>
      <c r="E11" s="834">
        <v>222092.99999999997</v>
      </c>
      <c r="F11" s="835">
        <v>1.0096359858881079</v>
      </c>
      <c r="G11" s="835">
        <v>1</v>
      </c>
      <c r="H11" s="834">
        <v>220211.34000000005</v>
      </c>
      <c r="I11" s="835">
        <v>1.0010819492944012</v>
      </c>
      <c r="J11" s="836">
        <v>0.99152760330132006</v>
      </c>
    </row>
    <row r="12" spans="1:28" ht="14.4" customHeight="1" thickBot="1" x14ac:dyDescent="0.35">
      <c r="A12" s="841" t="s">
        <v>3106</v>
      </c>
      <c r="B12" s="837">
        <v>658812</v>
      </c>
      <c r="C12" s="838">
        <v>1</v>
      </c>
      <c r="D12" s="838">
        <v>0.85489577682820217</v>
      </c>
      <c r="E12" s="837">
        <v>770634.28999999992</v>
      </c>
      <c r="F12" s="838">
        <v>1.1697332319387017</v>
      </c>
      <c r="G12" s="838">
        <v>1</v>
      </c>
      <c r="H12" s="837">
        <v>824818.22999999963</v>
      </c>
      <c r="I12" s="838">
        <v>1.2519781515819379</v>
      </c>
      <c r="J12" s="839">
        <v>1.0703108344685774</v>
      </c>
    </row>
    <row r="13" spans="1:28" ht="14.4" customHeight="1" x14ac:dyDescent="0.3">
      <c r="A13" s="785" t="s">
        <v>1695</v>
      </c>
    </row>
    <row r="14" spans="1:28" ht="14.4" customHeight="1" x14ac:dyDescent="0.3">
      <c r="A14" s="786" t="s">
        <v>1696</v>
      </c>
    </row>
    <row r="15" spans="1:28" ht="14.4" customHeight="1" x14ac:dyDescent="0.3">
      <c r="A15" s="785" t="s">
        <v>3107</v>
      </c>
    </row>
    <row r="16" spans="1:28" ht="14.4" customHeight="1" x14ac:dyDescent="0.3">
      <c r="A16" s="785" t="s">
        <v>3108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3" t="s">
        <v>3112</v>
      </c>
      <c r="B1" s="528"/>
      <c r="C1" s="528"/>
      <c r="D1" s="528"/>
      <c r="E1" s="528"/>
      <c r="F1" s="528"/>
      <c r="G1" s="528"/>
    </row>
    <row r="2" spans="1:7" ht="14.4" customHeight="1" thickBot="1" x14ac:dyDescent="0.35">
      <c r="A2" s="374" t="s">
        <v>323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4" t="s">
        <v>159</v>
      </c>
      <c r="B3" s="444">
        <f t="shared" ref="B3:G3" si="0">SUBTOTAL(9,B6:B1048576)</f>
        <v>7137</v>
      </c>
      <c r="C3" s="445">
        <f t="shared" si="0"/>
        <v>5885</v>
      </c>
      <c r="D3" s="483">
        <f t="shared" si="0"/>
        <v>7160</v>
      </c>
      <c r="E3" s="346">
        <f t="shared" si="0"/>
        <v>878785.34</v>
      </c>
      <c r="F3" s="344">
        <f t="shared" si="0"/>
        <v>992727.29</v>
      </c>
      <c r="G3" s="446">
        <f t="shared" si="0"/>
        <v>1045029.5699999998</v>
      </c>
    </row>
    <row r="4" spans="1:7" ht="14.4" customHeight="1" x14ac:dyDescent="0.3">
      <c r="A4" s="604" t="s">
        <v>167</v>
      </c>
      <c r="B4" s="609" t="s">
        <v>267</v>
      </c>
      <c r="C4" s="607"/>
      <c r="D4" s="610"/>
      <c r="E4" s="609" t="s">
        <v>123</v>
      </c>
      <c r="F4" s="607"/>
      <c r="G4" s="610"/>
    </row>
    <row r="5" spans="1:7" ht="14.4" customHeight="1" thickBot="1" x14ac:dyDescent="0.35">
      <c r="A5" s="825"/>
      <c r="B5" s="826">
        <v>2015</v>
      </c>
      <c r="C5" s="827">
        <v>2016</v>
      </c>
      <c r="D5" s="842">
        <v>2017</v>
      </c>
      <c r="E5" s="826">
        <v>2015</v>
      </c>
      <c r="F5" s="827">
        <v>2016</v>
      </c>
      <c r="G5" s="842">
        <v>2017</v>
      </c>
    </row>
    <row r="6" spans="1:7" ht="14.4" customHeight="1" x14ac:dyDescent="0.3">
      <c r="A6" s="820" t="s">
        <v>1698</v>
      </c>
      <c r="B6" s="225">
        <v>355</v>
      </c>
      <c r="C6" s="225">
        <v>524</v>
      </c>
      <c r="D6" s="225">
        <v>454</v>
      </c>
      <c r="E6" s="843">
        <v>60626</v>
      </c>
      <c r="F6" s="843">
        <v>49121.990000000005</v>
      </c>
      <c r="G6" s="844">
        <v>64575.98</v>
      </c>
    </row>
    <row r="7" spans="1:7" ht="14.4" customHeight="1" x14ac:dyDescent="0.3">
      <c r="A7" s="757" t="s">
        <v>3105</v>
      </c>
      <c r="B7" s="733">
        <v>3527</v>
      </c>
      <c r="C7" s="733">
        <v>494</v>
      </c>
      <c r="D7" s="733">
        <v>553</v>
      </c>
      <c r="E7" s="845">
        <v>219973.34</v>
      </c>
      <c r="F7" s="845">
        <v>222092.99999999997</v>
      </c>
      <c r="G7" s="846">
        <v>220211.34000000005</v>
      </c>
    </row>
    <row r="8" spans="1:7" ht="14.4" customHeight="1" x14ac:dyDescent="0.3">
      <c r="A8" s="757" t="s">
        <v>1699</v>
      </c>
      <c r="B8" s="733">
        <v>54</v>
      </c>
      <c r="C8" s="733">
        <v>77</v>
      </c>
      <c r="D8" s="733">
        <v>88</v>
      </c>
      <c r="E8" s="845">
        <v>8869</v>
      </c>
      <c r="F8" s="845">
        <v>10779.67</v>
      </c>
      <c r="G8" s="846">
        <v>14021.66</v>
      </c>
    </row>
    <row r="9" spans="1:7" ht="14.4" customHeight="1" x14ac:dyDescent="0.3">
      <c r="A9" s="757" t="s">
        <v>1700</v>
      </c>
      <c r="B9" s="733">
        <v>257</v>
      </c>
      <c r="C9" s="733">
        <v>275</v>
      </c>
      <c r="D9" s="733">
        <v>631</v>
      </c>
      <c r="E9" s="845">
        <v>43795</v>
      </c>
      <c r="F9" s="845">
        <v>37061.990000000005</v>
      </c>
      <c r="G9" s="846">
        <v>70760.66</v>
      </c>
    </row>
    <row r="10" spans="1:7" ht="14.4" customHeight="1" x14ac:dyDescent="0.3">
      <c r="A10" s="757" t="s">
        <v>1701</v>
      </c>
      <c r="B10" s="733">
        <v>374</v>
      </c>
      <c r="C10" s="733">
        <v>532</v>
      </c>
      <c r="D10" s="733">
        <v>724</v>
      </c>
      <c r="E10" s="845">
        <v>63557</v>
      </c>
      <c r="F10" s="845">
        <v>70732.33</v>
      </c>
      <c r="G10" s="846">
        <v>82297.98</v>
      </c>
    </row>
    <row r="11" spans="1:7" ht="14.4" customHeight="1" x14ac:dyDescent="0.3">
      <c r="A11" s="757" t="s">
        <v>1702</v>
      </c>
      <c r="B11" s="733">
        <v>212</v>
      </c>
      <c r="C11" s="733">
        <v>303</v>
      </c>
      <c r="D11" s="733">
        <v>197</v>
      </c>
      <c r="E11" s="845">
        <v>52420</v>
      </c>
      <c r="F11" s="845">
        <v>73607.66</v>
      </c>
      <c r="G11" s="846">
        <v>40072.33</v>
      </c>
    </row>
    <row r="12" spans="1:7" ht="14.4" customHeight="1" x14ac:dyDescent="0.3">
      <c r="A12" s="757" t="s">
        <v>1703</v>
      </c>
      <c r="B12" s="733"/>
      <c r="C12" s="733"/>
      <c r="D12" s="733">
        <v>63</v>
      </c>
      <c r="E12" s="845"/>
      <c r="F12" s="845"/>
      <c r="G12" s="846">
        <v>5582.32</v>
      </c>
    </row>
    <row r="13" spans="1:7" ht="14.4" customHeight="1" x14ac:dyDescent="0.3">
      <c r="A13" s="757" t="s">
        <v>1704</v>
      </c>
      <c r="B13" s="733">
        <v>470</v>
      </c>
      <c r="C13" s="733">
        <v>762</v>
      </c>
      <c r="D13" s="733">
        <v>1034</v>
      </c>
      <c r="E13" s="845">
        <v>77159</v>
      </c>
      <c r="F13" s="845">
        <v>95965.01</v>
      </c>
      <c r="G13" s="846">
        <v>123807</v>
      </c>
    </row>
    <row r="14" spans="1:7" ht="14.4" customHeight="1" x14ac:dyDescent="0.3">
      <c r="A14" s="757" t="s">
        <v>1705</v>
      </c>
      <c r="B14" s="733">
        <v>742</v>
      </c>
      <c r="C14" s="733">
        <v>1187</v>
      </c>
      <c r="D14" s="733">
        <v>1226</v>
      </c>
      <c r="E14" s="845">
        <v>166141</v>
      </c>
      <c r="F14" s="845">
        <v>207330.30999999997</v>
      </c>
      <c r="G14" s="846">
        <v>185787.32999999996</v>
      </c>
    </row>
    <row r="15" spans="1:7" ht="14.4" customHeight="1" x14ac:dyDescent="0.3">
      <c r="A15" s="757" t="s">
        <v>1706</v>
      </c>
      <c r="B15" s="733">
        <v>303</v>
      </c>
      <c r="C15" s="733">
        <v>644</v>
      </c>
      <c r="D15" s="733">
        <v>833</v>
      </c>
      <c r="E15" s="845">
        <v>50590</v>
      </c>
      <c r="F15" s="845">
        <v>81372.34</v>
      </c>
      <c r="G15" s="846">
        <v>76974.320000000007</v>
      </c>
    </row>
    <row r="16" spans="1:7" ht="14.4" customHeight="1" x14ac:dyDescent="0.3">
      <c r="A16" s="757" t="s">
        <v>1707</v>
      </c>
      <c r="B16" s="733">
        <v>451</v>
      </c>
      <c r="C16" s="733">
        <v>499</v>
      </c>
      <c r="D16" s="733">
        <v>739</v>
      </c>
      <c r="E16" s="845">
        <v>60954</v>
      </c>
      <c r="F16" s="845">
        <v>60712</v>
      </c>
      <c r="G16" s="846">
        <v>80673.34</v>
      </c>
    </row>
    <row r="17" spans="1:7" ht="14.4" customHeight="1" x14ac:dyDescent="0.3">
      <c r="A17" s="757" t="s">
        <v>3109</v>
      </c>
      <c r="B17" s="733">
        <v>8</v>
      </c>
      <c r="C17" s="733">
        <v>10</v>
      </c>
      <c r="D17" s="733">
        <v>5</v>
      </c>
      <c r="E17" s="845">
        <v>1266</v>
      </c>
      <c r="F17" s="845">
        <v>1179</v>
      </c>
      <c r="G17" s="846">
        <v>185</v>
      </c>
    </row>
    <row r="18" spans="1:7" ht="14.4" customHeight="1" x14ac:dyDescent="0.3">
      <c r="A18" s="757" t="s">
        <v>3110</v>
      </c>
      <c r="B18" s="733">
        <v>3</v>
      </c>
      <c r="C18" s="733"/>
      <c r="D18" s="733">
        <v>3</v>
      </c>
      <c r="E18" s="845">
        <v>588</v>
      </c>
      <c r="F18" s="845"/>
      <c r="G18" s="846">
        <v>443.33</v>
      </c>
    </row>
    <row r="19" spans="1:7" ht="14.4" customHeight="1" x14ac:dyDescent="0.3">
      <c r="A19" s="757" t="s">
        <v>3111</v>
      </c>
      <c r="B19" s="733">
        <v>28</v>
      </c>
      <c r="C19" s="733">
        <v>39</v>
      </c>
      <c r="D19" s="733">
        <v>31</v>
      </c>
      <c r="E19" s="845">
        <v>9544</v>
      </c>
      <c r="F19" s="845">
        <v>9524.67</v>
      </c>
      <c r="G19" s="846">
        <v>6468</v>
      </c>
    </row>
    <row r="20" spans="1:7" ht="14.4" customHeight="1" thickBot="1" x14ac:dyDescent="0.35">
      <c r="A20" s="849" t="s">
        <v>1708</v>
      </c>
      <c r="B20" s="740">
        <v>353</v>
      </c>
      <c r="C20" s="740">
        <v>539</v>
      </c>
      <c r="D20" s="740">
        <v>579</v>
      </c>
      <c r="E20" s="847">
        <v>63303</v>
      </c>
      <c r="F20" s="847">
        <v>73247.320000000007</v>
      </c>
      <c r="G20" s="848">
        <v>73168.98000000001</v>
      </c>
    </row>
    <row r="21" spans="1:7" ht="14.4" customHeight="1" x14ac:dyDescent="0.3">
      <c r="A21" s="785" t="s">
        <v>1695</v>
      </c>
    </row>
    <row r="22" spans="1:7" ht="14.4" customHeight="1" x14ac:dyDescent="0.3">
      <c r="A22" s="786" t="s">
        <v>1696</v>
      </c>
    </row>
    <row r="23" spans="1:7" ht="14.4" customHeight="1" x14ac:dyDescent="0.3">
      <c r="A23" s="785" t="s">
        <v>3107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8" t="s">
        <v>3178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14.4" customHeight="1" thickBot="1" x14ac:dyDescent="0.35">
      <c r="A2" s="374" t="s">
        <v>323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7183.1</v>
      </c>
      <c r="H3" s="208">
        <f t="shared" si="0"/>
        <v>885749.82000000007</v>
      </c>
      <c r="I3" s="78"/>
      <c r="J3" s="78"/>
      <c r="K3" s="208">
        <f t="shared" si="0"/>
        <v>5931.9</v>
      </c>
      <c r="L3" s="208">
        <f t="shared" si="0"/>
        <v>1097534.33</v>
      </c>
      <c r="M3" s="78"/>
      <c r="N3" s="78"/>
      <c r="O3" s="208">
        <f t="shared" si="0"/>
        <v>7194.5</v>
      </c>
      <c r="P3" s="208">
        <f t="shared" si="0"/>
        <v>1102518.03</v>
      </c>
      <c r="Q3" s="79">
        <f>IF(L3=0,0,P3/L3)</f>
        <v>1.0045408146823069</v>
      </c>
      <c r="R3" s="209">
        <f>IF(O3=0,0,P3/O3)</f>
        <v>153.24456598790744</v>
      </c>
    </row>
    <row r="4" spans="1:18" ht="14.4" customHeight="1" x14ac:dyDescent="0.3">
      <c r="A4" s="611" t="s">
        <v>305</v>
      </c>
      <c r="B4" s="611" t="s">
        <v>119</v>
      </c>
      <c r="C4" s="619" t="s">
        <v>0</v>
      </c>
      <c r="D4" s="613" t="s">
        <v>120</v>
      </c>
      <c r="E4" s="618" t="s">
        <v>90</v>
      </c>
      <c r="F4" s="614" t="s">
        <v>81</v>
      </c>
      <c r="G4" s="615">
        <v>2015</v>
      </c>
      <c r="H4" s="616"/>
      <c r="I4" s="206"/>
      <c r="J4" s="206"/>
      <c r="K4" s="615">
        <v>2016</v>
      </c>
      <c r="L4" s="616"/>
      <c r="M4" s="206"/>
      <c r="N4" s="206"/>
      <c r="O4" s="615">
        <v>2017</v>
      </c>
      <c r="P4" s="616"/>
      <c r="Q4" s="617" t="s">
        <v>2</v>
      </c>
      <c r="R4" s="612" t="s">
        <v>122</v>
      </c>
    </row>
    <row r="5" spans="1:18" ht="14.4" customHeight="1" thickBot="1" x14ac:dyDescent="0.35">
      <c r="A5" s="850"/>
      <c r="B5" s="850"/>
      <c r="C5" s="851"/>
      <c r="D5" s="852"/>
      <c r="E5" s="853"/>
      <c r="F5" s="854"/>
      <c r="G5" s="855" t="s">
        <v>91</v>
      </c>
      <c r="H5" s="856" t="s">
        <v>14</v>
      </c>
      <c r="I5" s="857"/>
      <c r="J5" s="857"/>
      <c r="K5" s="855" t="s">
        <v>91</v>
      </c>
      <c r="L5" s="856" t="s">
        <v>14</v>
      </c>
      <c r="M5" s="857"/>
      <c r="N5" s="857"/>
      <c r="O5" s="855" t="s">
        <v>91</v>
      </c>
      <c r="P5" s="856" t="s">
        <v>14</v>
      </c>
      <c r="Q5" s="858"/>
      <c r="R5" s="859"/>
    </row>
    <row r="6" spans="1:18" ht="14.4" customHeight="1" x14ac:dyDescent="0.3">
      <c r="A6" s="805" t="s">
        <v>553</v>
      </c>
      <c r="B6" s="806" t="s">
        <v>3113</v>
      </c>
      <c r="C6" s="806" t="s">
        <v>577</v>
      </c>
      <c r="D6" s="806" t="s">
        <v>3114</v>
      </c>
      <c r="E6" s="806" t="s">
        <v>3115</v>
      </c>
      <c r="F6" s="806" t="s">
        <v>3116</v>
      </c>
      <c r="G6" s="225">
        <v>46.1</v>
      </c>
      <c r="H6" s="225">
        <v>6964.48</v>
      </c>
      <c r="I6" s="806">
        <v>3.8758305971395193</v>
      </c>
      <c r="J6" s="806">
        <v>151.07331887201735</v>
      </c>
      <c r="K6" s="225">
        <v>11.899999999999995</v>
      </c>
      <c r="L6" s="225">
        <v>1796.8999999999994</v>
      </c>
      <c r="M6" s="806">
        <v>1</v>
      </c>
      <c r="N6" s="806">
        <v>151</v>
      </c>
      <c r="O6" s="225">
        <v>11.299999999999997</v>
      </c>
      <c r="P6" s="225">
        <v>1706.2999999999997</v>
      </c>
      <c r="Q6" s="811">
        <v>0.94957983193277329</v>
      </c>
      <c r="R6" s="819">
        <v>151</v>
      </c>
    </row>
    <row r="7" spans="1:18" ht="14.4" customHeight="1" x14ac:dyDescent="0.3">
      <c r="A7" s="728" t="s">
        <v>553</v>
      </c>
      <c r="B7" s="729" t="s">
        <v>3113</v>
      </c>
      <c r="C7" s="729" t="s">
        <v>577</v>
      </c>
      <c r="D7" s="729" t="s">
        <v>3114</v>
      </c>
      <c r="E7" s="729" t="s">
        <v>3117</v>
      </c>
      <c r="F7" s="729" t="s">
        <v>3118</v>
      </c>
      <c r="G7" s="733"/>
      <c r="H7" s="733"/>
      <c r="I7" s="729"/>
      <c r="J7" s="729"/>
      <c r="K7" s="733"/>
      <c r="L7" s="733"/>
      <c r="M7" s="729"/>
      <c r="N7" s="729"/>
      <c r="O7" s="733">
        <v>3.4000000000000004</v>
      </c>
      <c r="P7" s="733">
        <v>862.18000000000006</v>
      </c>
      <c r="Q7" s="747"/>
      <c r="R7" s="734">
        <v>253.58235294117645</v>
      </c>
    </row>
    <row r="8" spans="1:18" ht="14.4" customHeight="1" x14ac:dyDescent="0.3">
      <c r="A8" s="728" t="s">
        <v>553</v>
      </c>
      <c r="B8" s="729" t="s">
        <v>3113</v>
      </c>
      <c r="C8" s="729" t="s">
        <v>577</v>
      </c>
      <c r="D8" s="729" t="s">
        <v>3114</v>
      </c>
      <c r="E8" s="729" t="s">
        <v>3119</v>
      </c>
      <c r="F8" s="729" t="s">
        <v>939</v>
      </c>
      <c r="G8" s="733"/>
      <c r="H8" s="733"/>
      <c r="I8" s="729"/>
      <c r="J8" s="729"/>
      <c r="K8" s="733"/>
      <c r="L8" s="733"/>
      <c r="M8" s="729"/>
      <c r="N8" s="729"/>
      <c r="O8" s="733">
        <v>0.8</v>
      </c>
      <c r="P8" s="733">
        <v>168.01999999999998</v>
      </c>
      <c r="Q8" s="747"/>
      <c r="R8" s="734">
        <v>210.02499999999998</v>
      </c>
    </row>
    <row r="9" spans="1:18" ht="14.4" customHeight="1" x14ac:dyDescent="0.3">
      <c r="A9" s="728" t="s">
        <v>553</v>
      </c>
      <c r="B9" s="729" t="s">
        <v>3113</v>
      </c>
      <c r="C9" s="729" t="s">
        <v>577</v>
      </c>
      <c r="D9" s="729" t="s">
        <v>3114</v>
      </c>
      <c r="E9" s="729" t="s">
        <v>3120</v>
      </c>
      <c r="F9" s="729" t="s">
        <v>3121</v>
      </c>
      <c r="G9" s="733"/>
      <c r="H9" s="733"/>
      <c r="I9" s="729"/>
      <c r="J9" s="729"/>
      <c r="K9" s="733">
        <v>4</v>
      </c>
      <c r="L9" s="733">
        <v>11974</v>
      </c>
      <c r="M9" s="729">
        <v>1</v>
      </c>
      <c r="N9" s="729">
        <v>2993.5</v>
      </c>
      <c r="O9" s="733"/>
      <c r="P9" s="733"/>
      <c r="Q9" s="747"/>
      <c r="R9" s="734"/>
    </row>
    <row r="10" spans="1:18" ht="14.4" customHeight="1" x14ac:dyDescent="0.3">
      <c r="A10" s="728" t="s">
        <v>553</v>
      </c>
      <c r="B10" s="729" t="s">
        <v>3113</v>
      </c>
      <c r="C10" s="729" t="s">
        <v>577</v>
      </c>
      <c r="D10" s="729" t="s">
        <v>3122</v>
      </c>
      <c r="E10" s="729" t="s">
        <v>3123</v>
      </c>
      <c r="F10" s="729" t="s">
        <v>3124</v>
      </c>
      <c r="G10" s="733">
        <v>72</v>
      </c>
      <c r="H10" s="733">
        <v>5832</v>
      </c>
      <c r="I10" s="729">
        <v>1.405301204819277</v>
      </c>
      <c r="J10" s="729">
        <v>81</v>
      </c>
      <c r="K10" s="733">
        <v>50</v>
      </c>
      <c r="L10" s="733">
        <v>4150</v>
      </c>
      <c r="M10" s="729">
        <v>1</v>
      </c>
      <c r="N10" s="729">
        <v>83</v>
      </c>
      <c r="O10" s="733">
        <v>56</v>
      </c>
      <c r="P10" s="733">
        <v>4648</v>
      </c>
      <c r="Q10" s="747">
        <v>1.1200000000000001</v>
      </c>
      <c r="R10" s="734">
        <v>83</v>
      </c>
    </row>
    <row r="11" spans="1:18" ht="14.4" customHeight="1" x14ac:dyDescent="0.3">
      <c r="A11" s="728" t="s">
        <v>553</v>
      </c>
      <c r="B11" s="729" t="s">
        <v>3113</v>
      </c>
      <c r="C11" s="729" t="s">
        <v>577</v>
      </c>
      <c r="D11" s="729" t="s">
        <v>3122</v>
      </c>
      <c r="E11" s="729" t="s">
        <v>3125</v>
      </c>
      <c r="F11" s="729" t="s">
        <v>3126</v>
      </c>
      <c r="G11" s="733">
        <v>243</v>
      </c>
      <c r="H11" s="733">
        <v>8505</v>
      </c>
      <c r="I11" s="729">
        <v>1.2699716290876513</v>
      </c>
      <c r="J11" s="729">
        <v>35</v>
      </c>
      <c r="K11" s="733">
        <v>181</v>
      </c>
      <c r="L11" s="733">
        <v>6697</v>
      </c>
      <c r="M11" s="729">
        <v>1</v>
      </c>
      <c r="N11" s="729">
        <v>37</v>
      </c>
      <c r="O11" s="733">
        <v>139</v>
      </c>
      <c r="P11" s="733">
        <v>5143</v>
      </c>
      <c r="Q11" s="747">
        <v>0.76795580110497241</v>
      </c>
      <c r="R11" s="734">
        <v>37</v>
      </c>
    </row>
    <row r="12" spans="1:18" ht="14.4" customHeight="1" x14ac:dyDescent="0.3">
      <c r="A12" s="728" t="s">
        <v>553</v>
      </c>
      <c r="B12" s="729" t="s">
        <v>3113</v>
      </c>
      <c r="C12" s="729" t="s">
        <v>577</v>
      </c>
      <c r="D12" s="729" t="s">
        <v>3122</v>
      </c>
      <c r="E12" s="729" t="s">
        <v>3127</v>
      </c>
      <c r="F12" s="729" t="s">
        <v>3128</v>
      </c>
      <c r="G12" s="733">
        <v>1</v>
      </c>
      <c r="H12" s="733">
        <v>5</v>
      </c>
      <c r="I12" s="729">
        <v>0.33333333333333331</v>
      </c>
      <c r="J12" s="729">
        <v>5</v>
      </c>
      <c r="K12" s="733">
        <v>3</v>
      </c>
      <c r="L12" s="733">
        <v>15</v>
      </c>
      <c r="M12" s="729">
        <v>1</v>
      </c>
      <c r="N12" s="729">
        <v>5</v>
      </c>
      <c r="O12" s="733">
        <v>1</v>
      </c>
      <c r="P12" s="733">
        <v>5</v>
      </c>
      <c r="Q12" s="747">
        <v>0.33333333333333331</v>
      </c>
      <c r="R12" s="734">
        <v>5</v>
      </c>
    </row>
    <row r="13" spans="1:18" ht="14.4" customHeight="1" x14ac:dyDescent="0.3">
      <c r="A13" s="728" t="s">
        <v>553</v>
      </c>
      <c r="B13" s="729" t="s">
        <v>3113</v>
      </c>
      <c r="C13" s="729" t="s">
        <v>577</v>
      </c>
      <c r="D13" s="729" t="s">
        <v>3122</v>
      </c>
      <c r="E13" s="729" t="s">
        <v>3129</v>
      </c>
      <c r="F13" s="729" t="s">
        <v>3130</v>
      </c>
      <c r="G13" s="733"/>
      <c r="H13" s="733"/>
      <c r="I13" s="729"/>
      <c r="J13" s="729"/>
      <c r="K13" s="733">
        <v>1</v>
      </c>
      <c r="L13" s="733">
        <v>5</v>
      </c>
      <c r="M13" s="729">
        <v>1</v>
      </c>
      <c r="N13" s="729">
        <v>5</v>
      </c>
      <c r="O13" s="733">
        <v>1</v>
      </c>
      <c r="P13" s="733">
        <v>5</v>
      </c>
      <c r="Q13" s="747">
        <v>1</v>
      </c>
      <c r="R13" s="734">
        <v>5</v>
      </c>
    </row>
    <row r="14" spans="1:18" ht="14.4" customHeight="1" x14ac:dyDescent="0.3">
      <c r="A14" s="728" t="s">
        <v>553</v>
      </c>
      <c r="B14" s="729" t="s">
        <v>3113</v>
      </c>
      <c r="C14" s="729" t="s">
        <v>577</v>
      </c>
      <c r="D14" s="729" t="s">
        <v>3122</v>
      </c>
      <c r="E14" s="729" t="s">
        <v>3131</v>
      </c>
      <c r="F14" s="729" t="s">
        <v>3132</v>
      </c>
      <c r="G14" s="733">
        <v>2</v>
      </c>
      <c r="H14" s="733">
        <v>220</v>
      </c>
      <c r="I14" s="729">
        <v>0.47413793103448276</v>
      </c>
      <c r="J14" s="729">
        <v>110</v>
      </c>
      <c r="K14" s="733">
        <v>4</v>
      </c>
      <c r="L14" s="733">
        <v>464</v>
      </c>
      <c r="M14" s="729">
        <v>1</v>
      </c>
      <c r="N14" s="729">
        <v>116</v>
      </c>
      <c r="O14" s="733">
        <v>5</v>
      </c>
      <c r="P14" s="733">
        <v>580</v>
      </c>
      <c r="Q14" s="747">
        <v>1.25</v>
      </c>
      <c r="R14" s="734">
        <v>116</v>
      </c>
    </row>
    <row r="15" spans="1:18" ht="14.4" customHeight="1" x14ac:dyDescent="0.3">
      <c r="A15" s="728" t="s">
        <v>553</v>
      </c>
      <c r="B15" s="729" t="s">
        <v>3113</v>
      </c>
      <c r="C15" s="729" t="s">
        <v>577</v>
      </c>
      <c r="D15" s="729" t="s">
        <v>3122</v>
      </c>
      <c r="E15" s="729" t="s">
        <v>3133</v>
      </c>
      <c r="F15" s="729" t="s">
        <v>3134</v>
      </c>
      <c r="G15" s="733"/>
      <c r="H15" s="733"/>
      <c r="I15" s="729"/>
      <c r="J15" s="729"/>
      <c r="K15" s="733"/>
      <c r="L15" s="733"/>
      <c r="M15" s="729"/>
      <c r="N15" s="729"/>
      <c r="O15" s="733">
        <v>3</v>
      </c>
      <c r="P15" s="733">
        <v>387</v>
      </c>
      <c r="Q15" s="747"/>
      <c r="R15" s="734">
        <v>129</v>
      </c>
    </row>
    <row r="16" spans="1:18" ht="14.4" customHeight="1" x14ac:dyDescent="0.3">
      <c r="A16" s="728" t="s">
        <v>553</v>
      </c>
      <c r="B16" s="729" t="s">
        <v>3113</v>
      </c>
      <c r="C16" s="729" t="s">
        <v>577</v>
      </c>
      <c r="D16" s="729" t="s">
        <v>3122</v>
      </c>
      <c r="E16" s="729" t="s">
        <v>3135</v>
      </c>
      <c r="F16" s="729" t="s">
        <v>3136</v>
      </c>
      <c r="G16" s="733">
        <v>1348</v>
      </c>
      <c r="H16" s="733">
        <v>159064</v>
      </c>
      <c r="I16" s="729">
        <v>0.85068241132931155</v>
      </c>
      <c r="J16" s="729">
        <v>118</v>
      </c>
      <c r="K16" s="733">
        <v>1484</v>
      </c>
      <c r="L16" s="733">
        <v>186984</v>
      </c>
      <c r="M16" s="729">
        <v>1</v>
      </c>
      <c r="N16" s="729">
        <v>126</v>
      </c>
      <c r="O16" s="733">
        <v>1445</v>
      </c>
      <c r="P16" s="733">
        <v>182070</v>
      </c>
      <c r="Q16" s="747">
        <v>0.97371967654986524</v>
      </c>
      <c r="R16" s="734">
        <v>126</v>
      </c>
    </row>
    <row r="17" spans="1:18" ht="14.4" customHeight="1" x14ac:dyDescent="0.3">
      <c r="A17" s="728" t="s">
        <v>553</v>
      </c>
      <c r="B17" s="729" t="s">
        <v>3113</v>
      </c>
      <c r="C17" s="729" t="s">
        <v>577</v>
      </c>
      <c r="D17" s="729" t="s">
        <v>3122</v>
      </c>
      <c r="E17" s="729" t="s">
        <v>3137</v>
      </c>
      <c r="F17" s="729" t="s">
        <v>3138</v>
      </c>
      <c r="G17" s="733"/>
      <c r="H17" s="733"/>
      <c r="I17" s="729"/>
      <c r="J17" s="729"/>
      <c r="K17" s="733">
        <v>1</v>
      </c>
      <c r="L17" s="733">
        <v>540</v>
      </c>
      <c r="M17" s="729">
        <v>1</v>
      </c>
      <c r="N17" s="729">
        <v>540</v>
      </c>
      <c r="O17" s="733"/>
      <c r="P17" s="733"/>
      <c r="Q17" s="747"/>
      <c r="R17" s="734"/>
    </row>
    <row r="18" spans="1:18" ht="14.4" customHeight="1" x14ac:dyDescent="0.3">
      <c r="A18" s="728" t="s">
        <v>553</v>
      </c>
      <c r="B18" s="729" t="s">
        <v>3113</v>
      </c>
      <c r="C18" s="729" t="s">
        <v>577</v>
      </c>
      <c r="D18" s="729" t="s">
        <v>3122</v>
      </c>
      <c r="E18" s="729" t="s">
        <v>3139</v>
      </c>
      <c r="F18" s="729" t="s">
        <v>3140</v>
      </c>
      <c r="G18" s="733"/>
      <c r="H18" s="733"/>
      <c r="I18" s="729"/>
      <c r="J18" s="729"/>
      <c r="K18" s="733">
        <v>1</v>
      </c>
      <c r="L18" s="733">
        <v>844</v>
      </c>
      <c r="M18" s="729">
        <v>1</v>
      </c>
      <c r="N18" s="729">
        <v>844</v>
      </c>
      <c r="O18" s="733"/>
      <c r="P18" s="733"/>
      <c r="Q18" s="747"/>
      <c r="R18" s="734"/>
    </row>
    <row r="19" spans="1:18" ht="14.4" customHeight="1" x14ac:dyDescent="0.3">
      <c r="A19" s="728" t="s">
        <v>553</v>
      </c>
      <c r="B19" s="729" t="s">
        <v>3113</v>
      </c>
      <c r="C19" s="729" t="s">
        <v>577</v>
      </c>
      <c r="D19" s="729" t="s">
        <v>3122</v>
      </c>
      <c r="E19" s="729" t="s">
        <v>3141</v>
      </c>
      <c r="F19" s="729" t="s">
        <v>3142</v>
      </c>
      <c r="G19" s="733">
        <v>93</v>
      </c>
      <c r="H19" s="733">
        <v>152241</v>
      </c>
      <c r="I19" s="729">
        <v>0.76933689093720625</v>
      </c>
      <c r="J19" s="729">
        <v>1637</v>
      </c>
      <c r="K19" s="733">
        <v>118</v>
      </c>
      <c r="L19" s="733">
        <v>197886</v>
      </c>
      <c r="M19" s="729">
        <v>1</v>
      </c>
      <c r="N19" s="729">
        <v>1677</v>
      </c>
      <c r="O19" s="733">
        <v>113</v>
      </c>
      <c r="P19" s="733">
        <v>189614</v>
      </c>
      <c r="Q19" s="747">
        <v>0.95819815449299095</v>
      </c>
      <c r="R19" s="734">
        <v>1678</v>
      </c>
    </row>
    <row r="20" spans="1:18" ht="14.4" customHeight="1" x14ac:dyDescent="0.3">
      <c r="A20" s="728" t="s">
        <v>553</v>
      </c>
      <c r="B20" s="729" t="s">
        <v>3113</v>
      </c>
      <c r="C20" s="729" t="s">
        <v>577</v>
      </c>
      <c r="D20" s="729" t="s">
        <v>3122</v>
      </c>
      <c r="E20" s="729" t="s">
        <v>3143</v>
      </c>
      <c r="F20" s="729" t="s">
        <v>3144</v>
      </c>
      <c r="G20" s="733">
        <v>15</v>
      </c>
      <c r="H20" s="733">
        <v>0</v>
      </c>
      <c r="I20" s="729"/>
      <c r="J20" s="729">
        <v>0</v>
      </c>
      <c r="K20" s="733">
        <v>17</v>
      </c>
      <c r="L20" s="733">
        <v>0</v>
      </c>
      <c r="M20" s="729"/>
      <c r="N20" s="729">
        <v>0</v>
      </c>
      <c r="O20" s="733">
        <v>17</v>
      </c>
      <c r="P20" s="733">
        <v>0</v>
      </c>
      <c r="Q20" s="747"/>
      <c r="R20" s="734">
        <v>0</v>
      </c>
    </row>
    <row r="21" spans="1:18" ht="14.4" customHeight="1" x14ac:dyDescent="0.3">
      <c r="A21" s="728" t="s">
        <v>553</v>
      </c>
      <c r="B21" s="729" t="s">
        <v>3113</v>
      </c>
      <c r="C21" s="729" t="s">
        <v>577</v>
      </c>
      <c r="D21" s="729" t="s">
        <v>3122</v>
      </c>
      <c r="E21" s="729" t="s">
        <v>3145</v>
      </c>
      <c r="F21" s="729" t="s">
        <v>3146</v>
      </c>
      <c r="G21" s="733">
        <v>3138</v>
      </c>
      <c r="H21" s="733">
        <v>43833.340000000004</v>
      </c>
      <c r="I21" s="729">
        <v>0.7100438029465137</v>
      </c>
      <c r="J21" s="729">
        <v>13.968559592096879</v>
      </c>
      <c r="K21" s="733">
        <v>1852</v>
      </c>
      <c r="L21" s="733">
        <v>61733.290000000023</v>
      </c>
      <c r="M21" s="729">
        <v>1</v>
      </c>
      <c r="N21" s="729">
        <v>33.333309935205193</v>
      </c>
      <c r="O21" s="733">
        <v>3098</v>
      </c>
      <c r="P21" s="733">
        <v>103266.57000000005</v>
      </c>
      <c r="Q21" s="747">
        <v>1.672785785432787</v>
      </c>
      <c r="R21" s="734">
        <v>33.333302130406729</v>
      </c>
    </row>
    <row r="22" spans="1:18" ht="14.4" customHeight="1" x14ac:dyDescent="0.3">
      <c r="A22" s="728" t="s">
        <v>553</v>
      </c>
      <c r="B22" s="729" t="s">
        <v>3113</v>
      </c>
      <c r="C22" s="729" t="s">
        <v>577</v>
      </c>
      <c r="D22" s="729" t="s">
        <v>3122</v>
      </c>
      <c r="E22" s="729" t="s">
        <v>3147</v>
      </c>
      <c r="F22" s="729" t="s">
        <v>3148</v>
      </c>
      <c r="G22" s="733">
        <v>1804</v>
      </c>
      <c r="H22" s="733">
        <v>423940</v>
      </c>
      <c r="I22" s="729">
        <v>1.0432390265989777</v>
      </c>
      <c r="J22" s="729">
        <v>235</v>
      </c>
      <c r="K22" s="733">
        <v>1619</v>
      </c>
      <c r="L22" s="733">
        <v>406369</v>
      </c>
      <c r="M22" s="729">
        <v>1</v>
      </c>
      <c r="N22" s="729">
        <v>251</v>
      </c>
      <c r="O22" s="733">
        <v>1647</v>
      </c>
      <c r="P22" s="733">
        <v>413397</v>
      </c>
      <c r="Q22" s="747">
        <v>1.0172946263125386</v>
      </c>
      <c r="R22" s="734">
        <v>251</v>
      </c>
    </row>
    <row r="23" spans="1:18" ht="14.4" customHeight="1" x14ac:dyDescent="0.3">
      <c r="A23" s="728" t="s">
        <v>553</v>
      </c>
      <c r="B23" s="729" t="s">
        <v>3113</v>
      </c>
      <c r="C23" s="729" t="s">
        <v>577</v>
      </c>
      <c r="D23" s="729" t="s">
        <v>3122</v>
      </c>
      <c r="E23" s="729" t="s">
        <v>3149</v>
      </c>
      <c r="F23" s="729" t="s">
        <v>3150</v>
      </c>
      <c r="G23" s="733">
        <v>73</v>
      </c>
      <c r="H23" s="733">
        <v>7884</v>
      </c>
      <c r="I23" s="729">
        <v>0.90620689655172415</v>
      </c>
      <c r="J23" s="729">
        <v>108</v>
      </c>
      <c r="K23" s="733">
        <v>75</v>
      </c>
      <c r="L23" s="733">
        <v>8700</v>
      </c>
      <c r="M23" s="729">
        <v>1</v>
      </c>
      <c r="N23" s="729">
        <v>116</v>
      </c>
      <c r="O23" s="733">
        <v>96</v>
      </c>
      <c r="P23" s="733">
        <v>11136</v>
      </c>
      <c r="Q23" s="747">
        <v>1.28</v>
      </c>
      <c r="R23" s="734">
        <v>116</v>
      </c>
    </row>
    <row r="24" spans="1:18" ht="14.4" customHeight="1" x14ac:dyDescent="0.3">
      <c r="A24" s="728" t="s">
        <v>553</v>
      </c>
      <c r="B24" s="729" t="s">
        <v>3113</v>
      </c>
      <c r="C24" s="729" t="s">
        <v>577</v>
      </c>
      <c r="D24" s="729" t="s">
        <v>3122</v>
      </c>
      <c r="E24" s="729" t="s">
        <v>3151</v>
      </c>
      <c r="F24" s="729" t="s">
        <v>3152</v>
      </c>
      <c r="G24" s="733"/>
      <c r="H24" s="733"/>
      <c r="I24" s="729"/>
      <c r="J24" s="729"/>
      <c r="K24" s="733"/>
      <c r="L24" s="733"/>
      <c r="M24" s="729"/>
      <c r="N24" s="729"/>
      <c r="O24" s="733">
        <v>6</v>
      </c>
      <c r="P24" s="733">
        <v>222</v>
      </c>
      <c r="Q24" s="747"/>
      <c r="R24" s="734">
        <v>37</v>
      </c>
    </row>
    <row r="25" spans="1:18" ht="14.4" customHeight="1" x14ac:dyDescent="0.3">
      <c r="A25" s="728" t="s">
        <v>553</v>
      </c>
      <c r="B25" s="729" t="s">
        <v>3113</v>
      </c>
      <c r="C25" s="729" t="s">
        <v>577</v>
      </c>
      <c r="D25" s="729" t="s">
        <v>3122</v>
      </c>
      <c r="E25" s="729" t="s">
        <v>3153</v>
      </c>
      <c r="F25" s="729" t="s">
        <v>3154</v>
      </c>
      <c r="G25" s="733">
        <v>94</v>
      </c>
      <c r="H25" s="733">
        <v>7708</v>
      </c>
      <c r="I25" s="729">
        <v>0.75955853370122195</v>
      </c>
      <c r="J25" s="729">
        <v>82</v>
      </c>
      <c r="K25" s="733">
        <v>118</v>
      </c>
      <c r="L25" s="733">
        <v>10148</v>
      </c>
      <c r="M25" s="729">
        <v>1</v>
      </c>
      <c r="N25" s="729">
        <v>86</v>
      </c>
      <c r="O25" s="733">
        <v>115</v>
      </c>
      <c r="P25" s="733">
        <v>9890</v>
      </c>
      <c r="Q25" s="747">
        <v>0.97457627118644063</v>
      </c>
      <c r="R25" s="734">
        <v>86</v>
      </c>
    </row>
    <row r="26" spans="1:18" ht="14.4" customHeight="1" x14ac:dyDescent="0.3">
      <c r="A26" s="728" t="s">
        <v>553</v>
      </c>
      <c r="B26" s="729" t="s">
        <v>3113</v>
      </c>
      <c r="C26" s="729" t="s">
        <v>577</v>
      </c>
      <c r="D26" s="729" t="s">
        <v>3122</v>
      </c>
      <c r="E26" s="729" t="s">
        <v>3155</v>
      </c>
      <c r="F26" s="729" t="s">
        <v>3156</v>
      </c>
      <c r="G26" s="733"/>
      <c r="H26" s="733"/>
      <c r="I26" s="729"/>
      <c r="J26" s="729"/>
      <c r="K26" s="733">
        <v>1</v>
      </c>
      <c r="L26" s="733">
        <v>131</v>
      </c>
      <c r="M26" s="729">
        <v>1</v>
      </c>
      <c r="N26" s="729">
        <v>131</v>
      </c>
      <c r="O26" s="733"/>
      <c r="P26" s="733"/>
      <c r="Q26" s="747"/>
      <c r="R26" s="734"/>
    </row>
    <row r="27" spans="1:18" ht="14.4" customHeight="1" x14ac:dyDescent="0.3">
      <c r="A27" s="728" t="s">
        <v>553</v>
      </c>
      <c r="B27" s="729" t="s">
        <v>3113</v>
      </c>
      <c r="C27" s="729" t="s">
        <v>577</v>
      </c>
      <c r="D27" s="729" t="s">
        <v>3122</v>
      </c>
      <c r="E27" s="729" t="s">
        <v>3157</v>
      </c>
      <c r="F27" s="729" t="s">
        <v>3158</v>
      </c>
      <c r="G27" s="733">
        <v>1</v>
      </c>
      <c r="H27" s="733">
        <v>436</v>
      </c>
      <c r="I27" s="729"/>
      <c r="J27" s="729">
        <v>436</v>
      </c>
      <c r="K27" s="733"/>
      <c r="L27" s="733"/>
      <c r="M27" s="729"/>
      <c r="N27" s="729"/>
      <c r="O27" s="733"/>
      <c r="P27" s="733"/>
      <c r="Q27" s="747"/>
      <c r="R27" s="734"/>
    </row>
    <row r="28" spans="1:18" ht="14.4" customHeight="1" x14ac:dyDescent="0.3">
      <c r="A28" s="728" t="s">
        <v>553</v>
      </c>
      <c r="B28" s="729" t="s">
        <v>3113</v>
      </c>
      <c r="C28" s="729" t="s">
        <v>577</v>
      </c>
      <c r="D28" s="729" t="s">
        <v>3122</v>
      </c>
      <c r="E28" s="729" t="s">
        <v>3159</v>
      </c>
      <c r="F28" s="729" t="s">
        <v>3160</v>
      </c>
      <c r="G28" s="733"/>
      <c r="H28" s="733"/>
      <c r="I28" s="729"/>
      <c r="J28" s="729"/>
      <c r="K28" s="733"/>
      <c r="L28" s="733"/>
      <c r="M28" s="729"/>
      <c r="N28" s="729"/>
      <c r="O28" s="733">
        <v>2</v>
      </c>
      <c r="P28" s="733">
        <v>118</v>
      </c>
      <c r="Q28" s="747"/>
      <c r="R28" s="734">
        <v>59</v>
      </c>
    </row>
    <row r="29" spans="1:18" ht="14.4" customHeight="1" x14ac:dyDescent="0.3">
      <c r="A29" s="728" t="s">
        <v>553</v>
      </c>
      <c r="B29" s="729" t="s">
        <v>3113</v>
      </c>
      <c r="C29" s="729" t="s">
        <v>577</v>
      </c>
      <c r="D29" s="729" t="s">
        <v>3122</v>
      </c>
      <c r="E29" s="729" t="s">
        <v>3161</v>
      </c>
      <c r="F29" s="729" t="s">
        <v>3162</v>
      </c>
      <c r="G29" s="733">
        <v>2</v>
      </c>
      <c r="H29" s="733">
        <v>228</v>
      </c>
      <c r="I29" s="729">
        <v>0.93442622950819676</v>
      </c>
      <c r="J29" s="729">
        <v>114</v>
      </c>
      <c r="K29" s="733">
        <v>2</v>
      </c>
      <c r="L29" s="733">
        <v>244</v>
      </c>
      <c r="M29" s="729">
        <v>1</v>
      </c>
      <c r="N29" s="729">
        <v>122</v>
      </c>
      <c r="O29" s="733"/>
      <c r="P29" s="733"/>
      <c r="Q29" s="747"/>
      <c r="R29" s="734"/>
    </row>
    <row r="30" spans="1:18" ht="14.4" customHeight="1" x14ac:dyDescent="0.3">
      <c r="A30" s="728" t="s">
        <v>553</v>
      </c>
      <c r="B30" s="729" t="s">
        <v>3113</v>
      </c>
      <c r="C30" s="729" t="s">
        <v>577</v>
      </c>
      <c r="D30" s="729" t="s">
        <v>3122</v>
      </c>
      <c r="E30" s="729" t="s">
        <v>3163</v>
      </c>
      <c r="F30" s="729" t="s">
        <v>3164</v>
      </c>
      <c r="G30" s="733">
        <v>24</v>
      </c>
      <c r="H30" s="733">
        <v>4296</v>
      </c>
      <c r="I30" s="729">
        <v>0.90290037831021441</v>
      </c>
      <c r="J30" s="729">
        <v>179</v>
      </c>
      <c r="K30" s="733">
        <v>26</v>
      </c>
      <c r="L30" s="733">
        <v>4758</v>
      </c>
      <c r="M30" s="729">
        <v>1</v>
      </c>
      <c r="N30" s="729">
        <v>183</v>
      </c>
      <c r="O30" s="733">
        <v>28</v>
      </c>
      <c r="P30" s="733">
        <v>5124</v>
      </c>
      <c r="Q30" s="747">
        <v>1.0769230769230769</v>
      </c>
      <c r="R30" s="734">
        <v>183</v>
      </c>
    </row>
    <row r="31" spans="1:18" ht="14.4" customHeight="1" x14ac:dyDescent="0.3">
      <c r="A31" s="728" t="s">
        <v>553</v>
      </c>
      <c r="B31" s="729" t="s">
        <v>3113</v>
      </c>
      <c r="C31" s="729" t="s">
        <v>577</v>
      </c>
      <c r="D31" s="729" t="s">
        <v>3122</v>
      </c>
      <c r="E31" s="729" t="s">
        <v>3165</v>
      </c>
      <c r="F31" s="729" t="s">
        <v>3166</v>
      </c>
      <c r="G31" s="733">
        <v>1</v>
      </c>
      <c r="H31" s="733">
        <v>635</v>
      </c>
      <c r="I31" s="729">
        <v>0.97993827160493829</v>
      </c>
      <c r="J31" s="729">
        <v>635</v>
      </c>
      <c r="K31" s="733">
        <v>1</v>
      </c>
      <c r="L31" s="733">
        <v>648</v>
      </c>
      <c r="M31" s="729">
        <v>1</v>
      </c>
      <c r="N31" s="729">
        <v>648</v>
      </c>
      <c r="O31" s="733"/>
      <c r="P31" s="733"/>
      <c r="Q31" s="747"/>
      <c r="R31" s="734"/>
    </row>
    <row r="32" spans="1:18" ht="14.4" customHeight="1" x14ac:dyDescent="0.3">
      <c r="A32" s="728" t="s">
        <v>553</v>
      </c>
      <c r="B32" s="729" t="s">
        <v>3113</v>
      </c>
      <c r="C32" s="729" t="s">
        <v>577</v>
      </c>
      <c r="D32" s="729" t="s">
        <v>3122</v>
      </c>
      <c r="E32" s="729" t="s">
        <v>3167</v>
      </c>
      <c r="F32" s="729" t="s">
        <v>3168</v>
      </c>
      <c r="G32" s="733">
        <v>162</v>
      </c>
      <c r="H32" s="733">
        <v>56538</v>
      </c>
      <c r="I32" s="729">
        <v>0.60551343015036629</v>
      </c>
      <c r="J32" s="729">
        <v>349</v>
      </c>
      <c r="K32" s="733">
        <v>251</v>
      </c>
      <c r="L32" s="733">
        <v>93372</v>
      </c>
      <c r="M32" s="729">
        <v>1</v>
      </c>
      <c r="N32" s="729">
        <v>372</v>
      </c>
      <c r="O32" s="733">
        <v>285</v>
      </c>
      <c r="P32" s="733">
        <v>106305</v>
      </c>
      <c r="Q32" s="747">
        <v>1.1385104742321039</v>
      </c>
      <c r="R32" s="734">
        <v>373</v>
      </c>
    </row>
    <row r="33" spans="1:18" ht="14.4" customHeight="1" x14ac:dyDescent="0.3">
      <c r="A33" s="728" t="s">
        <v>553</v>
      </c>
      <c r="B33" s="729" t="s">
        <v>3113</v>
      </c>
      <c r="C33" s="729" t="s">
        <v>577</v>
      </c>
      <c r="D33" s="729" t="s">
        <v>3122</v>
      </c>
      <c r="E33" s="729" t="s">
        <v>3169</v>
      </c>
      <c r="F33" s="729" t="s">
        <v>3170</v>
      </c>
      <c r="G33" s="733">
        <v>23</v>
      </c>
      <c r="H33" s="733">
        <v>0</v>
      </c>
      <c r="I33" s="729"/>
      <c r="J33" s="729">
        <v>0</v>
      </c>
      <c r="K33" s="733">
        <v>31</v>
      </c>
      <c r="L33" s="733">
        <v>0</v>
      </c>
      <c r="M33" s="729"/>
      <c r="N33" s="729">
        <v>0</v>
      </c>
      <c r="O33" s="733">
        <v>29</v>
      </c>
      <c r="P33" s="733">
        <v>0</v>
      </c>
      <c r="Q33" s="747"/>
      <c r="R33" s="734">
        <v>0</v>
      </c>
    </row>
    <row r="34" spans="1:18" ht="14.4" customHeight="1" x14ac:dyDescent="0.3">
      <c r="A34" s="728" t="s">
        <v>553</v>
      </c>
      <c r="B34" s="729" t="s">
        <v>3171</v>
      </c>
      <c r="C34" s="729" t="s">
        <v>577</v>
      </c>
      <c r="D34" s="729" t="s">
        <v>3114</v>
      </c>
      <c r="E34" s="729" t="s">
        <v>3120</v>
      </c>
      <c r="F34" s="729" t="s">
        <v>3121</v>
      </c>
      <c r="G34" s="733"/>
      <c r="H34" s="733"/>
      <c r="I34" s="729"/>
      <c r="J34" s="729"/>
      <c r="K34" s="733">
        <v>31</v>
      </c>
      <c r="L34" s="733">
        <v>91036.14</v>
      </c>
      <c r="M34" s="729">
        <v>1</v>
      </c>
      <c r="N34" s="729">
        <v>2936.6496774193547</v>
      </c>
      <c r="O34" s="733">
        <v>19</v>
      </c>
      <c r="P34" s="733">
        <v>54751.96</v>
      </c>
      <c r="Q34" s="747">
        <v>0.60143103606985093</v>
      </c>
      <c r="R34" s="734">
        <v>2881.6821052631581</v>
      </c>
    </row>
    <row r="35" spans="1:18" ht="14.4" customHeight="1" x14ac:dyDescent="0.3">
      <c r="A35" s="728" t="s">
        <v>553</v>
      </c>
      <c r="B35" s="729" t="s">
        <v>3171</v>
      </c>
      <c r="C35" s="729" t="s">
        <v>577</v>
      </c>
      <c r="D35" s="729" t="s">
        <v>3122</v>
      </c>
      <c r="E35" s="729" t="s">
        <v>3125</v>
      </c>
      <c r="F35" s="729" t="s">
        <v>3126</v>
      </c>
      <c r="G35" s="733"/>
      <c r="H35" s="733"/>
      <c r="I35" s="729"/>
      <c r="J35" s="729"/>
      <c r="K35" s="733">
        <v>1</v>
      </c>
      <c r="L35" s="733">
        <v>37</v>
      </c>
      <c r="M35" s="729">
        <v>1</v>
      </c>
      <c r="N35" s="729">
        <v>37</v>
      </c>
      <c r="O35" s="733"/>
      <c r="P35" s="733"/>
      <c r="Q35" s="747"/>
      <c r="R35" s="734"/>
    </row>
    <row r="36" spans="1:18" ht="14.4" customHeight="1" x14ac:dyDescent="0.3">
      <c r="A36" s="728" t="s">
        <v>553</v>
      </c>
      <c r="B36" s="729" t="s">
        <v>3171</v>
      </c>
      <c r="C36" s="729" t="s">
        <v>577</v>
      </c>
      <c r="D36" s="729" t="s">
        <v>3122</v>
      </c>
      <c r="E36" s="729" t="s">
        <v>3127</v>
      </c>
      <c r="F36" s="729" t="s">
        <v>3128</v>
      </c>
      <c r="G36" s="733"/>
      <c r="H36" s="733"/>
      <c r="I36" s="729"/>
      <c r="J36" s="729"/>
      <c r="K36" s="733">
        <v>1</v>
      </c>
      <c r="L36" s="733">
        <v>5</v>
      </c>
      <c r="M36" s="729">
        <v>1</v>
      </c>
      <c r="N36" s="729">
        <v>5</v>
      </c>
      <c r="O36" s="733"/>
      <c r="P36" s="733"/>
      <c r="Q36" s="747"/>
      <c r="R36" s="734"/>
    </row>
    <row r="37" spans="1:18" ht="14.4" customHeight="1" x14ac:dyDescent="0.3">
      <c r="A37" s="728" t="s">
        <v>553</v>
      </c>
      <c r="B37" s="729" t="s">
        <v>3171</v>
      </c>
      <c r="C37" s="729" t="s">
        <v>577</v>
      </c>
      <c r="D37" s="729" t="s">
        <v>3122</v>
      </c>
      <c r="E37" s="729" t="s">
        <v>3172</v>
      </c>
      <c r="F37" s="729" t="s">
        <v>3173</v>
      </c>
      <c r="G37" s="733"/>
      <c r="H37" s="733"/>
      <c r="I37" s="729"/>
      <c r="J37" s="729"/>
      <c r="K37" s="733">
        <v>3</v>
      </c>
      <c r="L37" s="733">
        <v>753</v>
      </c>
      <c r="M37" s="729">
        <v>1</v>
      </c>
      <c r="N37" s="729">
        <v>251</v>
      </c>
      <c r="O37" s="733">
        <v>12</v>
      </c>
      <c r="P37" s="733">
        <v>3012</v>
      </c>
      <c r="Q37" s="747">
        <v>4</v>
      </c>
      <c r="R37" s="734">
        <v>251</v>
      </c>
    </row>
    <row r="38" spans="1:18" ht="14.4" customHeight="1" x14ac:dyDescent="0.3">
      <c r="A38" s="728" t="s">
        <v>553</v>
      </c>
      <c r="B38" s="729" t="s">
        <v>3171</v>
      </c>
      <c r="C38" s="729" t="s">
        <v>577</v>
      </c>
      <c r="D38" s="729" t="s">
        <v>3122</v>
      </c>
      <c r="E38" s="729" t="s">
        <v>3174</v>
      </c>
      <c r="F38" s="729" t="s">
        <v>3175</v>
      </c>
      <c r="G38" s="733">
        <v>20</v>
      </c>
      <c r="H38" s="733">
        <v>2360</v>
      </c>
      <c r="I38" s="729">
        <v>0.78042328042328046</v>
      </c>
      <c r="J38" s="729">
        <v>118</v>
      </c>
      <c r="K38" s="733">
        <v>24</v>
      </c>
      <c r="L38" s="733">
        <v>3024</v>
      </c>
      <c r="M38" s="729">
        <v>1</v>
      </c>
      <c r="N38" s="729">
        <v>126</v>
      </c>
      <c r="O38" s="733">
        <v>45</v>
      </c>
      <c r="P38" s="733">
        <v>5670</v>
      </c>
      <c r="Q38" s="747">
        <v>1.875</v>
      </c>
      <c r="R38" s="734">
        <v>126</v>
      </c>
    </row>
    <row r="39" spans="1:18" ht="14.4" customHeight="1" x14ac:dyDescent="0.3">
      <c r="A39" s="728" t="s">
        <v>553</v>
      </c>
      <c r="B39" s="729" t="s">
        <v>3171</v>
      </c>
      <c r="C39" s="729" t="s">
        <v>577</v>
      </c>
      <c r="D39" s="729" t="s">
        <v>3122</v>
      </c>
      <c r="E39" s="729" t="s">
        <v>3176</v>
      </c>
      <c r="F39" s="729" t="s">
        <v>3177</v>
      </c>
      <c r="G39" s="733">
        <v>20</v>
      </c>
      <c r="H39" s="733">
        <v>5060</v>
      </c>
      <c r="I39" s="729">
        <v>0.96934865900383138</v>
      </c>
      <c r="J39" s="729">
        <v>253</v>
      </c>
      <c r="K39" s="733">
        <v>20</v>
      </c>
      <c r="L39" s="733">
        <v>5220</v>
      </c>
      <c r="M39" s="729">
        <v>1</v>
      </c>
      <c r="N39" s="729">
        <v>261</v>
      </c>
      <c r="O39" s="733">
        <v>17</v>
      </c>
      <c r="P39" s="733">
        <v>4437</v>
      </c>
      <c r="Q39" s="747">
        <v>0.85</v>
      </c>
      <c r="R39" s="734">
        <v>261</v>
      </c>
    </row>
    <row r="40" spans="1:18" ht="14.4" customHeight="1" thickBot="1" x14ac:dyDescent="0.35">
      <c r="A40" s="735" t="s">
        <v>553</v>
      </c>
      <c r="B40" s="736" t="s">
        <v>3171</v>
      </c>
      <c r="C40" s="736" t="s">
        <v>577</v>
      </c>
      <c r="D40" s="736" t="s">
        <v>3122</v>
      </c>
      <c r="E40" s="736" t="s">
        <v>3145</v>
      </c>
      <c r="F40" s="736" t="s">
        <v>3146</v>
      </c>
      <c r="G40" s="740">
        <v>1</v>
      </c>
      <c r="H40" s="740">
        <v>0</v>
      </c>
      <c r="I40" s="736"/>
      <c r="J40" s="736">
        <v>0</v>
      </c>
      <c r="K40" s="740"/>
      <c r="L40" s="740"/>
      <c r="M40" s="736"/>
      <c r="N40" s="736"/>
      <c r="O40" s="740"/>
      <c r="P40" s="740"/>
      <c r="Q40" s="748"/>
      <c r="R40" s="741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8" t="s">
        <v>3179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</row>
    <row r="2" spans="1:19" ht="14.4" customHeight="1" thickBot="1" x14ac:dyDescent="0.35">
      <c r="A2" s="374" t="s">
        <v>323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7183.1</v>
      </c>
      <c r="I3" s="208">
        <f t="shared" si="0"/>
        <v>885749.82000000007</v>
      </c>
      <c r="J3" s="78"/>
      <c r="K3" s="78"/>
      <c r="L3" s="208">
        <f t="shared" si="0"/>
        <v>5931.9</v>
      </c>
      <c r="M3" s="208">
        <f t="shared" si="0"/>
        <v>1097534.3299999998</v>
      </c>
      <c r="N3" s="78"/>
      <c r="O3" s="78"/>
      <c r="P3" s="208">
        <f t="shared" si="0"/>
        <v>7194.5</v>
      </c>
      <c r="Q3" s="208">
        <f t="shared" si="0"/>
        <v>1102518.0299999998</v>
      </c>
      <c r="R3" s="79">
        <f>IF(M3=0,0,Q3/M3)</f>
        <v>1.0045408146823069</v>
      </c>
      <c r="S3" s="209">
        <f>IF(P3=0,0,Q3/P3)</f>
        <v>153.24456598790741</v>
      </c>
    </row>
    <row r="4" spans="1:19" ht="14.4" customHeight="1" x14ac:dyDescent="0.3">
      <c r="A4" s="611" t="s">
        <v>305</v>
      </c>
      <c r="B4" s="611" t="s">
        <v>119</v>
      </c>
      <c r="C4" s="619" t="s">
        <v>0</v>
      </c>
      <c r="D4" s="473" t="s">
        <v>167</v>
      </c>
      <c r="E4" s="613" t="s">
        <v>120</v>
      </c>
      <c r="F4" s="618" t="s">
        <v>90</v>
      </c>
      <c r="G4" s="614" t="s">
        <v>81</v>
      </c>
      <c r="H4" s="615">
        <v>2015</v>
      </c>
      <c r="I4" s="616"/>
      <c r="J4" s="206"/>
      <c r="K4" s="206"/>
      <c r="L4" s="615">
        <v>2016</v>
      </c>
      <c r="M4" s="616"/>
      <c r="N4" s="206"/>
      <c r="O4" s="206"/>
      <c r="P4" s="615">
        <v>2017</v>
      </c>
      <c r="Q4" s="616"/>
      <c r="R4" s="617" t="s">
        <v>2</v>
      </c>
      <c r="S4" s="612" t="s">
        <v>122</v>
      </c>
    </row>
    <row r="5" spans="1:19" ht="14.4" customHeight="1" thickBot="1" x14ac:dyDescent="0.35">
      <c r="A5" s="850"/>
      <c r="B5" s="850"/>
      <c r="C5" s="851"/>
      <c r="D5" s="860"/>
      <c r="E5" s="852"/>
      <c r="F5" s="853"/>
      <c r="G5" s="854"/>
      <c r="H5" s="855" t="s">
        <v>91</v>
      </c>
      <c r="I5" s="856" t="s">
        <v>14</v>
      </c>
      <c r="J5" s="857"/>
      <c r="K5" s="857"/>
      <c r="L5" s="855" t="s">
        <v>91</v>
      </c>
      <c r="M5" s="856" t="s">
        <v>14</v>
      </c>
      <c r="N5" s="857"/>
      <c r="O5" s="857"/>
      <c r="P5" s="855" t="s">
        <v>91</v>
      </c>
      <c r="Q5" s="856" t="s">
        <v>14</v>
      </c>
      <c r="R5" s="858"/>
      <c r="S5" s="859"/>
    </row>
    <row r="6" spans="1:19" ht="14.4" customHeight="1" x14ac:dyDescent="0.3">
      <c r="A6" s="805" t="s">
        <v>553</v>
      </c>
      <c r="B6" s="806" t="s">
        <v>3113</v>
      </c>
      <c r="C6" s="806" t="s">
        <v>577</v>
      </c>
      <c r="D6" s="806" t="s">
        <v>1698</v>
      </c>
      <c r="E6" s="806" t="s">
        <v>3122</v>
      </c>
      <c r="F6" s="806" t="s">
        <v>3123</v>
      </c>
      <c r="G6" s="806" t="s">
        <v>3124</v>
      </c>
      <c r="H6" s="225">
        <v>12</v>
      </c>
      <c r="I6" s="225">
        <v>972</v>
      </c>
      <c r="J6" s="806">
        <v>1.3012048192771084</v>
      </c>
      <c r="K6" s="806">
        <v>81</v>
      </c>
      <c r="L6" s="225">
        <v>9</v>
      </c>
      <c r="M6" s="225">
        <v>747</v>
      </c>
      <c r="N6" s="806">
        <v>1</v>
      </c>
      <c r="O6" s="806">
        <v>83</v>
      </c>
      <c r="P6" s="225">
        <v>4</v>
      </c>
      <c r="Q6" s="225">
        <v>332</v>
      </c>
      <c r="R6" s="811">
        <v>0.44444444444444442</v>
      </c>
      <c r="S6" s="819">
        <v>83</v>
      </c>
    </row>
    <row r="7" spans="1:19" ht="14.4" customHeight="1" x14ac:dyDescent="0.3">
      <c r="A7" s="728" t="s">
        <v>553</v>
      </c>
      <c r="B7" s="729" t="s">
        <v>3113</v>
      </c>
      <c r="C7" s="729" t="s">
        <v>577</v>
      </c>
      <c r="D7" s="729" t="s">
        <v>1698</v>
      </c>
      <c r="E7" s="729" t="s">
        <v>3122</v>
      </c>
      <c r="F7" s="729" t="s">
        <v>3125</v>
      </c>
      <c r="G7" s="729" t="s">
        <v>3126</v>
      </c>
      <c r="H7" s="733">
        <v>39</v>
      </c>
      <c r="I7" s="733">
        <v>1365</v>
      </c>
      <c r="J7" s="729">
        <v>1.4189189189189189</v>
      </c>
      <c r="K7" s="729">
        <v>35</v>
      </c>
      <c r="L7" s="733">
        <v>26</v>
      </c>
      <c r="M7" s="733">
        <v>962</v>
      </c>
      <c r="N7" s="729">
        <v>1</v>
      </c>
      <c r="O7" s="729">
        <v>37</v>
      </c>
      <c r="P7" s="733">
        <v>14</v>
      </c>
      <c r="Q7" s="733">
        <v>518</v>
      </c>
      <c r="R7" s="747">
        <v>0.53846153846153844</v>
      </c>
      <c r="S7" s="734">
        <v>37</v>
      </c>
    </row>
    <row r="8" spans="1:19" ht="14.4" customHeight="1" x14ac:dyDescent="0.3">
      <c r="A8" s="728" t="s">
        <v>553</v>
      </c>
      <c r="B8" s="729" t="s">
        <v>3113</v>
      </c>
      <c r="C8" s="729" t="s">
        <v>577</v>
      </c>
      <c r="D8" s="729" t="s">
        <v>1698</v>
      </c>
      <c r="E8" s="729" t="s">
        <v>3122</v>
      </c>
      <c r="F8" s="729" t="s">
        <v>3135</v>
      </c>
      <c r="G8" s="729" t="s">
        <v>3136</v>
      </c>
      <c r="H8" s="733">
        <v>176</v>
      </c>
      <c r="I8" s="733">
        <v>20768</v>
      </c>
      <c r="J8" s="729">
        <v>0.52828652828652833</v>
      </c>
      <c r="K8" s="729">
        <v>118</v>
      </c>
      <c r="L8" s="733">
        <v>312</v>
      </c>
      <c r="M8" s="733">
        <v>39312</v>
      </c>
      <c r="N8" s="729">
        <v>1</v>
      </c>
      <c r="O8" s="729">
        <v>126</v>
      </c>
      <c r="P8" s="733"/>
      <c r="Q8" s="733"/>
      <c r="R8" s="747"/>
      <c r="S8" s="734"/>
    </row>
    <row r="9" spans="1:19" ht="14.4" customHeight="1" x14ac:dyDescent="0.3">
      <c r="A9" s="728" t="s">
        <v>553</v>
      </c>
      <c r="B9" s="729" t="s">
        <v>3113</v>
      </c>
      <c r="C9" s="729" t="s">
        <v>577</v>
      </c>
      <c r="D9" s="729" t="s">
        <v>1698</v>
      </c>
      <c r="E9" s="729" t="s">
        <v>3122</v>
      </c>
      <c r="F9" s="729" t="s">
        <v>3145</v>
      </c>
      <c r="G9" s="729" t="s">
        <v>3146</v>
      </c>
      <c r="H9" s="733"/>
      <c r="I9" s="733"/>
      <c r="J9" s="729"/>
      <c r="K9" s="729"/>
      <c r="L9" s="733">
        <v>168</v>
      </c>
      <c r="M9" s="733">
        <v>5599.99</v>
      </c>
      <c r="N9" s="729">
        <v>1</v>
      </c>
      <c r="O9" s="729">
        <v>33.33327380952381</v>
      </c>
      <c r="P9" s="733">
        <v>210</v>
      </c>
      <c r="Q9" s="733">
        <v>6999.98</v>
      </c>
      <c r="R9" s="747">
        <v>1.249998660711894</v>
      </c>
      <c r="S9" s="734">
        <v>33.333238095238094</v>
      </c>
    </row>
    <row r="10" spans="1:19" ht="14.4" customHeight="1" x14ac:dyDescent="0.3">
      <c r="A10" s="728" t="s">
        <v>553</v>
      </c>
      <c r="B10" s="729" t="s">
        <v>3113</v>
      </c>
      <c r="C10" s="729" t="s">
        <v>577</v>
      </c>
      <c r="D10" s="729" t="s">
        <v>1698</v>
      </c>
      <c r="E10" s="729" t="s">
        <v>3122</v>
      </c>
      <c r="F10" s="729" t="s">
        <v>3147</v>
      </c>
      <c r="G10" s="729" t="s">
        <v>3148</v>
      </c>
      <c r="H10" s="733">
        <v>62</v>
      </c>
      <c r="I10" s="733">
        <v>14570</v>
      </c>
      <c r="J10" s="729">
        <v>8.292544109277177</v>
      </c>
      <c r="K10" s="729">
        <v>235</v>
      </c>
      <c r="L10" s="733">
        <v>7</v>
      </c>
      <c r="M10" s="733">
        <v>1757</v>
      </c>
      <c r="N10" s="729">
        <v>1</v>
      </c>
      <c r="O10" s="729">
        <v>251</v>
      </c>
      <c r="P10" s="733">
        <v>226</v>
      </c>
      <c r="Q10" s="733">
        <v>56726</v>
      </c>
      <c r="R10" s="747">
        <v>32.285714285714285</v>
      </c>
      <c r="S10" s="734">
        <v>251</v>
      </c>
    </row>
    <row r="11" spans="1:19" ht="14.4" customHeight="1" x14ac:dyDescent="0.3">
      <c r="A11" s="728" t="s">
        <v>553</v>
      </c>
      <c r="B11" s="729" t="s">
        <v>3113</v>
      </c>
      <c r="C11" s="729" t="s">
        <v>577</v>
      </c>
      <c r="D11" s="729" t="s">
        <v>1698</v>
      </c>
      <c r="E11" s="729" t="s">
        <v>3122</v>
      </c>
      <c r="F11" s="729" t="s">
        <v>3157</v>
      </c>
      <c r="G11" s="729" t="s">
        <v>3158</v>
      </c>
      <c r="H11" s="733">
        <v>1</v>
      </c>
      <c r="I11" s="733">
        <v>436</v>
      </c>
      <c r="J11" s="729"/>
      <c r="K11" s="729">
        <v>436</v>
      </c>
      <c r="L11" s="733"/>
      <c r="M11" s="733"/>
      <c r="N11" s="729"/>
      <c r="O11" s="729"/>
      <c r="P11" s="733"/>
      <c r="Q11" s="733"/>
      <c r="R11" s="747"/>
      <c r="S11" s="734"/>
    </row>
    <row r="12" spans="1:19" ht="14.4" customHeight="1" x14ac:dyDescent="0.3">
      <c r="A12" s="728" t="s">
        <v>553</v>
      </c>
      <c r="B12" s="729" t="s">
        <v>3113</v>
      </c>
      <c r="C12" s="729" t="s">
        <v>577</v>
      </c>
      <c r="D12" s="729" t="s">
        <v>1698</v>
      </c>
      <c r="E12" s="729" t="s">
        <v>3122</v>
      </c>
      <c r="F12" s="729" t="s">
        <v>3163</v>
      </c>
      <c r="G12" s="729" t="s">
        <v>3164</v>
      </c>
      <c r="H12" s="733">
        <v>1</v>
      </c>
      <c r="I12" s="733">
        <v>179</v>
      </c>
      <c r="J12" s="729"/>
      <c r="K12" s="729">
        <v>179</v>
      </c>
      <c r="L12" s="733"/>
      <c r="M12" s="733"/>
      <c r="N12" s="729"/>
      <c r="O12" s="729"/>
      <c r="P12" s="733"/>
      <c r="Q12" s="733"/>
      <c r="R12" s="747"/>
      <c r="S12" s="734"/>
    </row>
    <row r="13" spans="1:19" ht="14.4" customHeight="1" x14ac:dyDescent="0.3">
      <c r="A13" s="728" t="s">
        <v>553</v>
      </c>
      <c r="B13" s="729" t="s">
        <v>3113</v>
      </c>
      <c r="C13" s="729" t="s">
        <v>577</v>
      </c>
      <c r="D13" s="729" t="s">
        <v>1698</v>
      </c>
      <c r="E13" s="729" t="s">
        <v>3122</v>
      </c>
      <c r="F13" s="729" t="s">
        <v>3167</v>
      </c>
      <c r="G13" s="729" t="s">
        <v>3168</v>
      </c>
      <c r="H13" s="733">
        <v>64</v>
      </c>
      <c r="I13" s="733">
        <v>22336</v>
      </c>
      <c r="J13" s="729">
        <v>30.021505376344088</v>
      </c>
      <c r="K13" s="729">
        <v>349</v>
      </c>
      <c r="L13" s="733">
        <v>2</v>
      </c>
      <c r="M13" s="733">
        <v>744</v>
      </c>
      <c r="N13" s="729">
        <v>1</v>
      </c>
      <c r="O13" s="729">
        <v>372</v>
      </c>
      <c r="P13" s="733"/>
      <c r="Q13" s="733"/>
      <c r="R13" s="747"/>
      <c r="S13" s="734"/>
    </row>
    <row r="14" spans="1:19" ht="14.4" customHeight="1" x14ac:dyDescent="0.3">
      <c r="A14" s="728" t="s">
        <v>553</v>
      </c>
      <c r="B14" s="729" t="s">
        <v>3113</v>
      </c>
      <c r="C14" s="729" t="s">
        <v>577</v>
      </c>
      <c r="D14" s="729" t="s">
        <v>3105</v>
      </c>
      <c r="E14" s="729" t="s">
        <v>3114</v>
      </c>
      <c r="F14" s="729" t="s">
        <v>3115</v>
      </c>
      <c r="G14" s="729" t="s">
        <v>3116</v>
      </c>
      <c r="H14" s="733">
        <v>45.1</v>
      </c>
      <c r="I14" s="733">
        <v>6813.4</v>
      </c>
      <c r="J14" s="729">
        <v>4.6517375571789445</v>
      </c>
      <c r="K14" s="729">
        <v>151.07317073170731</v>
      </c>
      <c r="L14" s="733">
        <v>9.6999999999999993</v>
      </c>
      <c r="M14" s="733">
        <v>1464.6999999999998</v>
      </c>
      <c r="N14" s="729">
        <v>1</v>
      </c>
      <c r="O14" s="729">
        <v>151</v>
      </c>
      <c r="P14" s="733">
        <v>10.5</v>
      </c>
      <c r="Q14" s="733">
        <v>1585.5</v>
      </c>
      <c r="R14" s="747">
        <v>1.0824742268041239</v>
      </c>
      <c r="S14" s="734">
        <v>151</v>
      </c>
    </row>
    <row r="15" spans="1:19" ht="14.4" customHeight="1" x14ac:dyDescent="0.3">
      <c r="A15" s="728" t="s">
        <v>553</v>
      </c>
      <c r="B15" s="729" t="s">
        <v>3113</v>
      </c>
      <c r="C15" s="729" t="s">
        <v>577</v>
      </c>
      <c r="D15" s="729" t="s">
        <v>3105</v>
      </c>
      <c r="E15" s="729" t="s">
        <v>3114</v>
      </c>
      <c r="F15" s="729" t="s">
        <v>3117</v>
      </c>
      <c r="G15" s="729" t="s">
        <v>3118</v>
      </c>
      <c r="H15" s="733"/>
      <c r="I15" s="733"/>
      <c r="J15" s="729"/>
      <c r="K15" s="729"/>
      <c r="L15" s="733"/>
      <c r="M15" s="733"/>
      <c r="N15" s="729"/>
      <c r="O15" s="729"/>
      <c r="P15" s="733">
        <v>0.9</v>
      </c>
      <c r="Q15" s="733">
        <v>228.23</v>
      </c>
      <c r="R15" s="747"/>
      <c r="S15" s="734">
        <v>253.58888888888887</v>
      </c>
    </row>
    <row r="16" spans="1:19" ht="14.4" customHeight="1" x14ac:dyDescent="0.3">
      <c r="A16" s="728" t="s">
        <v>553</v>
      </c>
      <c r="B16" s="729" t="s">
        <v>3113</v>
      </c>
      <c r="C16" s="729" t="s">
        <v>577</v>
      </c>
      <c r="D16" s="729" t="s">
        <v>3105</v>
      </c>
      <c r="E16" s="729" t="s">
        <v>3114</v>
      </c>
      <c r="F16" s="729" t="s">
        <v>3119</v>
      </c>
      <c r="G16" s="729" t="s">
        <v>939</v>
      </c>
      <c r="H16" s="733"/>
      <c r="I16" s="733"/>
      <c r="J16" s="729"/>
      <c r="K16" s="729"/>
      <c r="L16" s="733"/>
      <c r="M16" s="733"/>
      <c r="N16" s="729"/>
      <c r="O16" s="729"/>
      <c r="P16" s="733">
        <v>0.1</v>
      </c>
      <c r="Q16" s="733">
        <v>21</v>
      </c>
      <c r="R16" s="747"/>
      <c r="S16" s="734">
        <v>210</v>
      </c>
    </row>
    <row r="17" spans="1:19" ht="14.4" customHeight="1" x14ac:dyDescent="0.3">
      <c r="A17" s="728" t="s">
        <v>553</v>
      </c>
      <c r="B17" s="729" t="s">
        <v>3113</v>
      </c>
      <c r="C17" s="729" t="s">
        <v>577</v>
      </c>
      <c r="D17" s="729" t="s">
        <v>3105</v>
      </c>
      <c r="E17" s="729" t="s">
        <v>3122</v>
      </c>
      <c r="F17" s="729" t="s">
        <v>3123</v>
      </c>
      <c r="G17" s="729" t="s">
        <v>3124</v>
      </c>
      <c r="H17" s="733">
        <v>22</v>
      </c>
      <c r="I17" s="733">
        <v>1782</v>
      </c>
      <c r="J17" s="729">
        <v>1.9518072289156627</v>
      </c>
      <c r="K17" s="729">
        <v>81</v>
      </c>
      <c r="L17" s="733">
        <v>11</v>
      </c>
      <c r="M17" s="733">
        <v>913</v>
      </c>
      <c r="N17" s="729">
        <v>1</v>
      </c>
      <c r="O17" s="729">
        <v>83</v>
      </c>
      <c r="P17" s="733">
        <v>14</v>
      </c>
      <c r="Q17" s="733">
        <v>1162</v>
      </c>
      <c r="R17" s="747">
        <v>1.2727272727272727</v>
      </c>
      <c r="S17" s="734">
        <v>83</v>
      </c>
    </row>
    <row r="18" spans="1:19" ht="14.4" customHeight="1" x14ac:dyDescent="0.3">
      <c r="A18" s="728" t="s">
        <v>553</v>
      </c>
      <c r="B18" s="729" t="s">
        <v>3113</v>
      </c>
      <c r="C18" s="729" t="s">
        <v>577</v>
      </c>
      <c r="D18" s="729" t="s">
        <v>3105</v>
      </c>
      <c r="E18" s="729" t="s">
        <v>3122</v>
      </c>
      <c r="F18" s="729" t="s">
        <v>3125</v>
      </c>
      <c r="G18" s="729" t="s">
        <v>3126</v>
      </c>
      <c r="H18" s="733">
        <v>4</v>
      </c>
      <c r="I18" s="733">
        <v>140</v>
      </c>
      <c r="J18" s="729">
        <v>3.7837837837837838</v>
      </c>
      <c r="K18" s="729">
        <v>35</v>
      </c>
      <c r="L18" s="733">
        <v>1</v>
      </c>
      <c r="M18" s="733">
        <v>37</v>
      </c>
      <c r="N18" s="729">
        <v>1</v>
      </c>
      <c r="O18" s="729">
        <v>37</v>
      </c>
      <c r="P18" s="733">
        <v>10</v>
      </c>
      <c r="Q18" s="733">
        <v>370</v>
      </c>
      <c r="R18" s="747">
        <v>10</v>
      </c>
      <c r="S18" s="734">
        <v>37</v>
      </c>
    </row>
    <row r="19" spans="1:19" ht="14.4" customHeight="1" x14ac:dyDescent="0.3">
      <c r="A19" s="728" t="s">
        <v>553</v>
      </c>
      <c r="B19" s="729" t="s">
        <v>3113</v>
      </c>
      <c r="C19" s="729" t="s">
        <v>577</v>
      </c>
      <c r="D19" s="729" t="s">
        <v>3105</v>
      </c>
      <c r="E19" s="729" t="s">
        <v>3122</v>
      </c>
      <c r="F19" s="729" t="s">
        <v>3127</v>
      </c>
      <c r="G19" s="729" t="s">
        <v>3128</v>
      </c>
      <c r="H19" s="733">
        <v>1</v>
      </c>
      <c r="I19" s="733">
        <v>5</v>
      </c>
      <c r="J19" s="729">
        <v>0.33333333333333331</v>
      </c>
      <c r="K19" s="729">
        <v>5</v>
      </c>
      <c r="L19" s="733">
        <v>3</v>
      </c>
      <c r="M19" s="733">
        <v>15</v>
      </c>
      <c r="N19" s="729">
        <v>1</v>
      </c>
      <c r="O19" s="729">
        <v>5</v>
      </c>
      <c r="P19" s="733">
        <v>1</v>
      </c>
      <c r="Q19" s="733">
        <v>5</v>
      </c>
      <c r="R19" s="747">
        <v>0.33333333333333331</v>
      </c>
      <c r="S19" s="734">
        <v>5</v>
      </c>
    </row>
    <row r="20" spans="1:19" ht="14.4" customHeight="1" x14ac:dyDescent="0.3">
      <c r="A20" s="728" t="s">
        <v>553</v>
      </c>
      <c r="B20" s="729" t="s">
        <v>3113</v>
      </c>
      <c r="C20" s="729" t="s">
        <v>577</v>
      </c>
      <c r="D20" s="729" t="s">
        <v>3105</v>
      </c>
      <c r="E20" s="729" t="s">
        <v>3122</v>
      </c>
      <c r="F20" s="729" t="s">
        <v>3129</v>
      </c>
      <c r="G20" s="729" t="s">
        <v>3130</v>
      </c>
      <c r="H20" s="733"/>
      <c r="I20" s="733"/>
      <c r="J20" s="729"/>
      <c r="K20" s="729"/>
      <c r="L20" s="733">
        <v>1</v>
      </c>
      <c r="M20" s="733">
        <v>5</v>
      </c>
      <c r="N20" s="729">
        <v>1</v>
      </c>
      <c r="O20" s="729">
        <v>5</v>
      </c>
      <c r="P20" s="733">
        <v>1</v>
      </c>
      <c r="Q20" s="733">
        <v>5</v>
      </c>
      <c r="R20" s="747">
        <v>1</v>
      </c>
      <c r="S20" s="734">
        <v>5</v>
      </c>
    </row>
    <row r="21" spans="1:19" ht="14.4" customHeight="1" x14ac:dyDescent="0.3">
      <c r="A21" s="728" t="s">
        <v>553</v>
      </c>
      <c r="B21" s="729" t="s">
        <v>3113</v>
      </c>
      <c r="C21" s="729" t="s">
        <v>577</v>
      </c>
      <c r="D21" s="729" t="s">
        <v>3105</v>
      </c>
      <c r="E21" s="729" t="s">
        <v>3122</v>
      </c>
      <c r="F21" s="729" t="s">
        <v>3131</v>
      </c>
      <c r="G21" s="729" t="s">
        <v>3132</v>
      </c>
      <c r="H21" s="733"/>
      <c r="I21" s="733"/>
      <c r="J21" s="729"/>
      <c r="K21" s="729"/>
      <c r="L21" s="733">
        <v>1</v>
      </c>
      <c r="M21" s="733">
        <v>116</v>
      </c>
      <c r="N21" s="729">
        <v>1</v>
      </c>
      <c r="O21" s="729">
        <v>116</v>
      </c>
      <c r="P21" s="733">
        <v>1</v>
      </c>
      <c r="Q21" s="733">
        <v>116</v>
      </c>
      <c r="R21" s="747">
        <v>1</v>
      </c>
      <c r="S21" s="734">
        <v>116</v>
      </c>
    </row>
    <row r="22" spans="1:19" ht="14.4" customHeight="1" x14ac:dyDescent="0.3">
      <c r="A22" s="728" t="s">
        <v>553</v>
      </c>
      <c r="B22" s="729" t="s">
        <v>3113</v>
      </c>
      <c r="C22" s="729" t="s">
        <v>577</v>
      </c>
      <c r="D22" s="729" t="s">
        <v>3105</v>
      </c>
      <c r="E22" s="729" t="s">
        <v>3122</v>
      </c>
      <c r="F22" s="729" t="s">
        <v>3133</v>
      </c>
      <c r="G22" s="729" t="s">
        <v>3134</v>
      </c>
      <c r="H22" s="733"/>
      <c r="I22" s="733"/>
      <c r="J22" s="729"/>
      <c r="K22" s="729"/>
      <c r="L22" s="733"/>
      <c r="M22" s="733"/>
      <c r="N22" s="729"/>
      <c r="O22" s="729"/>
      <c r="P22" s="733">
        <v>1</v>
      </c>
      <c r="Q22" s="733">
        <v>129</v>
      </c>
      <c r="R22" s="747"/>
      <c r="S22" s="734">
        <v>129</v>
      </c>
    </row>
    <row r="23" spans="1:19" ht="14.4" customHeight="1" x14ac:dyDescent="0.3">
      <c r="A23" s="728" t="s">
        <v>553</v>
      </c>
      <c r="B23" s="729" t="s">
        <v>3113</v>
      </c>
      <c r="C23" s="729" t="s">
        <v>577</v>
      </c>
      <c r="D23" s="729" t="s">
        <v>3105</v>
      </c>
      <c r="E23" s="729" t="s">
        <v>3122</v>
      </c>
      <c r="F23" s="729" t="s">
        <v>3135</v>
      </c>
      <c r="G23" s="729" t="s">
        <v>3136</v>
      </c>
      <c r="H23" s="733">
        <v>109</v>
      </c>
      <c r="I23" s="733">
        <v>12862</v>
      </c>
      <c r="J23" s="729">
        <v>0.95401275775107552</v>
      </c>
      <c r="K23" s="729">
        <v>118</v>
      </c>
      <c r="L23" s="733">
        <v>107</v>
      </c>
      <c r="M23" s="733">
        <v>13482</v>
      </c>
      <c r="N23" s="729">
        <v>1</v>
      </c>
      <c r="O23" s="729">
        <v>126</v>
      </c>
      <c r="P23" s="733">
        <v>94</v>
      </c>
      <c r="Q23" s="733">
        <v>11844</v>
      </c>
      <c r="R23" s="747">
        <v>0.87850467289719625</v>
      </c>
      <c r="S23" s="734">
        <v>126</v>
      </c>
    </row>
    <row r="24" spans="1:19" ht="14.4" customHeight="1" x14ac:dyDescent="0.3">
      <c r="A24" s="728" t="s">
        <v>553</v>
      </c>
      <c r="B24" s="729" t="s">
        <v>3113</v>
      </c>
      <c r="C24" s="729" t="s">
        <v>577</v>
      </c>
      <c r="D24" s="729" t="s">
        <v>3105</v>
      </c>
      <c r="E24" s="729" t="s">
        <v>3122</v>
      </c>
      <c r="F24" s="729" t="s">
        <v>3139</v>
      </c>
      <c r="G24" s="729" t="s">
        <v>3140</v>
      </c>
      <c r="H24" s="733"/>
      <c r="I24" s="733"/>
      <c r="J24" s="729"/>
      <c r="K24" s="729"/>
      <c r="L24" s="733">
        <v>1</v>
      </c>
      <c r="M24" s="733">
        <v>844</v>
      </c>
      <c r="N24" s="729">
        <v>1</v>
      </c>
      <c r="O24" s="729">
        <v>844</v>
      </c>
      <c r="P24" s="733"/>
      <c r="Q24" s="733"/>
      <c r="R24" s="747"/>
      <c r="S24" s="734"/>
    </row>
    <row r="25" spans="1:19" ht="14.4" customHeight="1" x14ac:dyDescent="0.3">
      <c r="A25" s="728" t="s">
        <v>553</v>
      </c>
      <c r="B25" s="729" t="s">
        <v>3113</v>
      </c>
      <c r="C25" s="729" t="s">
        <v>577</v>
      </c>
      <c r="D25" s="729" t="s">
        <v>3105</v>
      </c>
      <c r="E25" s="729" t="s">
        <v>3122</v>
      </c>
      <c r="F25" s="729" t="s">
        <v>3141</v>
      </c>
      <c r="G25" s="729" t="s">
        <v>3142</v>
      </c>
      <c r="H25" s="733">
        <v>91</v>
      </c>
      <c r="I25" s="733">
        <v>148967</v>
      </c>
      <c r="J25" s="729">
        <v>0.79312015503875966</v>
      </c>
      <c r="K25" s="729">
        <v>1637</v>
      </c>
      <c r="L25" s="733">
        <v>112</v>
      </c>
      <c r="M25" s="733">
        <v>187824</v>
      </c>
      <c r="N25" s="729">
        <v>1</v>
      </c>
      <c r="O25" s="729">
        <v>1677</v>
      </c>
      <c r="P25" s="733">
        <v>110</v>
      </c>
      <c r="Q25" s="733">
        <v>184580</v>
      </c>
      <c r="R25" s="747">
        <v>0.98272851179827925</v>
      </c>
      <c r="S25" s="734">
        <v>1678</v>
      </c>
    </row>
    <row r="26" spans="1:19" ht="14.4" customHeight="1" x14ac:dyDescent="0.3">
      <c r="A26" s="728" t="s">
        <v>553</v>
      </c>
      <c r="B26" s="729" t="s">
        <v>3113</v>
      </c>
      <c r="C26" s="729" t="s">
        <v>577</v>
      </c>
      <c r="D26" s="729" t="s">
        <v>3105</v>
      </c>
      <c r="E26" s="729" t="s">
        <v>3122</v>
      </c>
      <c r="F26" s="729" t="s">
        <v>3143</v>
      </c>
      <c r="G26" s="729" t="s">
        <v>3144</v>
      </c>
      <c r="H26" s="733">
        <v>13</v>
      </c>
      <c r="I26" s="733">
        <v>0</v>
      </c>
      <c r="J26" s="729"/>
      <c r="K26" s="729">
        <v>0</v>
      </c>
      <c r="L26" s="733">
        <v>15</v>
      </c>
      <c r="M26" s="733">
        <v>0</v>
      </c>
      <c r="N26" s="729"/>
      <c r="O26" s="729">
        <v>0</v>
      </c>
      <c r="P26" s="733">
        <v>16</v>
      </c>
      <c r="Q26" s="733">
        <v>0</v>
      </c>
      <c r="R26" s="747"/>
      <c r="S26" s="734">
        <v>0</v>
      </c>
    </row>
    <row r="27" spans="1:19" ht="14.4" customHeight="1" x14ac:dyDescent="0.3">
      <c r="A27" s="728" t="s">
        <v>553</v>
      </c>
      <c r="B27" s="729" t="s">
        <v>3113</v>
      </c>
      <c r="C27" s="729" t="s">
        <v>577</v>
      </c>
      <c r="D27" s="729" t="s">
        <v>3105</v>
      </c>
      <c r="E27" s="729" t="s">
        <v>3122</v>
      </c>
      <c r="F27" s="729" t="s">
        <v>3145</v>
      </c>
      <c r="G27" s="729" t="s">
        <v>3146</v>
      </c>
      <c r="H27" s="733">
        <v>3138</v>
      </c>
      <c r="I27" s="733">
        <v>43833.340000000004</v>
      </c>
      <c r="J27" s="729">
        <v>19.924245454545456</v>
      </c>
      <c r="K27" s="729">
        <v>13.968559592096879</v>
      </c>
      <c r="L27" s="733">
        <v>66</v>
      </c>
      <c r="M27" s="733">
        <v>2200</v>
      </c>
      <c r="N27" s="729">
        <v>1</v>
      </c>
      <c r="O27" s="729">
        <v>33.333333333333336</v>
      </c>
      <c r="P27" s="733">
        <v>118</v>
      </c>
      <c r="Q27" s="733">
        <v>3933.34</v>
      </c>
      <c r="R27" s="747">
        <v>1.7878818181818183</v>
      </c>
      <c r="S27" s="734">
        <v>33.333389830508473</v>
      </c>
    </row>
    <row r="28" spans="1:19" ht="14.4" customHeight="1" x14ac:dyDescent="0.3">
      <c r="A28" s="728" t="s">
        <v>553</v>
      </c>
      <c r="B28" s="729" t="s">
        <v>3113</v>
      </c>
      <c r="C28" s="729" t="s">
        <v>577</v>
      </c>
      <c r="D28" s="729" t="s">
        <v>3105</v>
      </c>
      <c r="E28" s="729" t="s">
        <v>3122</v>
      </c>
      <c r="F28" s="729" t="s">
        <v>3147</v>
      </c>
      <c r="G28" s="729" t="s">
        <v>3148</v>
      </c>
      <c r="H28" s="733">
        <v>3</v>
      </c>
      <c r="I28" s="733">
        <v>705</v>
      </c>
      <c r="J28" s="729">
        <v>0.13375071143995446</v>
      </c>
      <c r="K28" s="729">
        <v>235</v>
      </c>
      <c r="L28" s="733">
        <v>21</v>
      </c>
      <c r="M28" s="733">
        <v>5271</v>
      </c>
      <c r="N28" s="729">
        <v>1</v>
      </c>
      <c r="O28" s="729">
        <v>251</v>
      </c>
      <c r="P28" s="733">
        <v>24</v>
      </c>
      <c r="Q28" s="733">
        <v>6024</v>
      </c>
      <c r="R28" s="747">
        <v>1.1428571428571428</v>
      </c>
      <c r="S28" s="734">
        <v>251</v>
      </c>
    </row>
    <row r="29" spans="1:19" ht="14.4" customHeight="1" x14ac:dyDescent="0.3">
      <c r="A29" s="728" t="s">
        <v>553</v>
      </c>
      <c r="B29" s="729" t="s">
        <v>3113</v>
      </c>
      <c r="C29" s="729" t="s">
        <v>577</v>
      </c>
      <c r="D29" s="729" t="s">
        <v>3105</v>
      </c>
      <c r="E29" s="729" t="s">
        <v>3122</v>
      </c>
      <c r="F29" s="729" t="s">
        <v>3149</v>
      </c>
      <c r="G29" s="729" t="s">
        <v>3150</v>
      </c>
      <c r="H29" s="733">
        <v>24</v>
      </c>
      <c r="I29" s="733">
        <v>2592</v>
      </c>
      <c r="J29" s="729">
        <v>4.4689655172413794</v>
      </c>
      <c r="K29" s="729">
        <v>108</v>
      </c>
      <c r="L29" s="733">
        <v>5</v>
      </c>
      <c r="M29" s="733">
        <v>580</v>
      </c>
      <c r="N29" s="729">
        <v>1</v>
      </c>
      <c r="O29" s="729">
        <v>116</v>
      </c>
      <c r="P29" s="733">
        <v>14</v>
      </c>
      <c r="Q29" s="733">
        <v>1624</v>
      </c>
      <c r="R29" s="747">
        <v>2.8</v>
      </c>
      <c r="S29" s="734">
        <v>116</v>
      </c>
    </row>
    <row r="30" spans="1:19" ht="14.4" customHeight="1" x14ac:dyDescent="0.3">
      <c r="A30" s="728" t="s">
        <v>553</v>
      </c>
      <c r="B30" s="729" t="s">
        <v>3113</v>
      </c>
      <c r="C30" s="729" t="s">
        <v>577</v>
      </c>
      <c r="D30" s="729" t="s">
        <v>3105</v>
      </c>
      <c r="E30" s="729" t="s">
        <v>3122</v>
      </c>
      <c r="F30" s="729" t="s">
        <v>3151</v>
      </c>
      <c r="G30" s="729" t="s">
        <v>3152</v>
      </c>
      <c r="H30" s="733"/>
      <c r="I30" s="733"/>
      <c r="J30" s="729"/>
      <c r="K30" s="729"/>
      <c r="L30" s="733"/>
      <c r="M30" s="733"/>
      <c r="N30" s="729"/>
      <c r="O30" s="729"/>
      <c r="P30" s="733">
        <v>5</v>
      </c>
      <c r="Q30" s="733">
        <v>185</v>
      </c>
      <c r="R30" s="747"/>
      <c r="S30" s="734">
        <v>37</v>
      </c>
    </row>
    <row r="31" spans="1:19" ht="14.4" customHeight="1" x14ac:dyDescent="0.3">
      <c r="A31" s="728" t="s">
        <v>553</v>
      </c>
      <c r="B31" s="729" t="s">
        <v>3113</v>
      </c>
      <c r="C31" s="729" t="s">
        <v>577</v>
      </c>
      <c r="D31" s="729" t="s">
        <v>3105</v>
      </c>
      <c r="E31" s="729" t="s">
        <v>3122</v>
      </c>
      <c r="F31" s="729" t="s">
        <v>3153</v>
      </c>
      <c r="G31" s="729" t="s">
        <v>3154</v>
      </c>
      <c r="H31" s="733">
        <v>92</v>
      </c>
      <c r="I31" s="733">
        <v>7544</v>
      </c>
      <c r="J31" s="729">
        <v>0.79027865074376702</v>
      </c>
      <c r="K31" s="729">
        <v>82</v>
      </c>
      <c r="L31" s="733">
        <v>111</v>
      </c>
      <c r="M31" s="733">
        <v>9546</v>
      </c>
      <c r="N31" s="729">
        <v>1</v>
      </c>
      <c r="O31" s="729">
        <v>86</v>
      </c>
      <c r="P31" s="733">
        <v>111</v>
      </c>
      <c r="Q31" s="733">
        <v>9546</v>
      </c>
      <c r="R31" s="747">
        <v>1</v>
      </c>
      <c r="S31" s="734">
        <v>86</v>
      </c>
    </row>
    <row r="32" spans="1:19" ht="14.4" customHeight="1" x14ac:dyDescent="0.3">
      <c r="A32" s="728" t="s">
        <v>553</v>
      </c>
      <c r="B32" s="729" t="s">
        <v>3113</v>
      </c>
      <c r="C32" s="729" t="s">
        <v>577</v>
      </c>
      <c r="D32" s="729" t="s">
        <v>3105</v>
      </c>
      <c r="E32" s="729" t="s">
        <v>3122</v>
      </c>
      <c r="F32" s="729" t="s">
        <v>3159</v>
      </c>
      <c r="G32" s="729" t="s">
        <v>3160</v>
      </c>
      <c r="H32" s="733"/>
      <c r="I32" s="733"/>
      <c r="J32" s="729"/>
      <c r="K32" s="729"/>
      <c r="L32" s="733"/>
      <c r="M32" s="733"/>
      <c r="N32" s="729"/>
      <c r="O32" s="729"/>
      <c r="P32" s="733">
        <v>2</v>
      </c>
      <c r="Q32" s="733">
        <v>118</v>
      </c>
      <c r="R32" s="747"/>
      <c r="S32" s="734">
        <v>59</v>
      </c>
    </row>
    <row r="33" spans="1:19" ht="14.4" customHeight="1" x14ac:dyDescent="0.3">
      <c r="A33" s="728" t="s">
        <v>553</v>
      </c>
      <c r="B33" s="729" t="s">
        <v>3113</v>
      </c>
      <c r="C33" s="729" t="s">
        <v>577</v>
      </c>
      <c r="D33" s="729" t="s">
        <v>3105</v>
      </c>
      <c r="E33" s="729" t="s">
        <v>3122</v>
      </c>
      <c r="F33" s="729" t="s">
        <v>3163</v>
      </c>
      <c r="G33" s="729" t="s">
        <v>3164</v>
      </c>
      <c r="H33" s="733">
        <v>3</v>
      </c>
      <c r="I33" s="733">
        <v>537</v>
      </c>
      <c r="J33" s="729">
        <v>2.9344262295081966</v>
      </c>
      <c r="K33" s="729">
        <v>179</v>
      </c>
      <c r="L33" s="733">
        <v>1</v>
      </c>
      <c r="M33" s="733">
        <v>183</v>
      </c>
      <c r="N33" s="729">
        <v>1</v>
      </c>
      <c r="O33" s="729">
        <v>183</v>
      </c>
      <c r="P33" s="733">
        <v>1</v>
      </c>
      <c r="Q33" s="733">
        <v>183</v>
      </c>
      <c r="R33" s="747">
        <v>1</v>
      </c>
      <c r="S33" s="734">
        <v>183</v>
      </c>
    </row>
    <row r="34" spans="1:19" ht="14.4" customHeight="1" x14ac:dyDescent="0.3">
      <c r="A34" s="728" t="s">
        <v>553</v>
      </c>
      <c r="B34" s="729" t="s">
        <v>3113</v>
      </c>
      <c r="C34" s="729" t="s">
        <v>577</v>
      </c>
      <c r="D34" s="729" t="s">
        <v>3105</v>
      </c>
      <c r="E34" s="729" t="s">
        <v>3122</v>
      </c>
      <c r="F34" s="729" t="s">
        <v>3165</v>
      </c>
      <c r="G34" s="729" t="s">
        <v>3166</v>
      </c>
      <c r="H34" s="733">
        <v>1</v>
      </c>
      <c r="I34" s="733">
        <v>635</v>
      </c>
      <c r="J34" s="729"/>
      <c r="K34" s="729">
        <v>635</v>
      </c>
      <c r="L34" s="733"/>
      <c r="M34" s="733"/>
      <c r="N34" s="729"/>
      <c r="O34" s="729"/>
      <c r="P34" s="733"/>
      <c r="Q34" s="733"/>
      <c r="R34" s="747"/>
      <c r="S34" s="734"/>
    </row>
    <row r="35" spans="1:19" ht="14.4" customHeight="1" x14ac:dyDescent="0.3">
      <c r="A35" s="728" t="s">
        <v>553</v>
      </c>
      <c r="B35" s="729" t="s">
        <v>3113</v>
      </c>
      <c r="C35" s="729" t="s">
        <v>577</v>
      </c>
      <c r="D35" s="729" t="s">
        <v>3105</v>
      </c>
      <c r="E35" s="729" t="s">
        <v>3122</v>
      </c>
      <c r="F35" s="729" t="s">
        <v>3169</v>
      </c>
      <c r="G35" s="729" t="s">
        <v>3170</v>
      </c>
      <c r="H35" s="733">
        <v>23</v>
      </c>
      <c r="I35" s="733">
        <v>0</v>
      </c>
      <c r="J35" s="729"/>
      <c r="K35" s="729">
        <v>0</v>
      </c>
      <c r="L35" s="733">
        <v>31</v>
      </c>
      <c r="M35" s="733">
        <v>0</v>
      </c>
      <c r="N35" s="729"/>
      <c r="O35" s="729">
        <v>0</v>
      </c>
      <c r="P35" s="733">
        <v>28</v>
      </c>
      <c r="Q35" s="733">
        <v>0</v>
      </c>
      <c r="R35" s="747"/>
      <c r="S35" s="734">
        <v>0</v>
      </c>
    </row>
    <row r="36" spans="1:19" ht="14.4" customHeight="1" x14ac:dyDescent="0.3">
      <c r="A36" s="728" t="s">
        <v>553</v>
      </c>
      <c r="B36" s="729" t="s">
        <v>3113</v>
      </c>
      <c r="C36" s="729" t="s">
        <v>577</v>
      </c>
      <c r="D36" s="729" t="s">
        <v>1699</v>
      </c>
      <c r="E36" s="729" t="s">
        <v>3114</v>
      </c>
      <c r="F36" s="729" t="s">
        <v>3115</v>
      </c>
      <c r="G36" s="729" t="s">
        <v>3116</v>
      </c>
      <c r="H36" s="733"/>
      <c r="I36" s="733"/>
      <c r="J36" s="729"/>
      <c r="K36" s="729"/>
      <c r="L36" s="733">
        <v>0.6</v>
      </c>
      <c r="M36" s="733">
        <v>90.6</v>
      </c>
      <c r="N36" s="729">
        <v>1</v>
      </c>
      <c r="O36" s="729">
        <v>151</v>
      </c>
      <c r="P36" s="733"/>
      <c r="Q36" s="733"/>
      <c r="R36" s="747"/>
      <c r="S36" s="734"/>
    </row>
    <row r="37" spans="1:19" ht="14.4" customHeight="1" x14ac:dyDescent="0.3">
      <c r="A37" s="728" t="s">
        <v>553</v>
      </c>
      <c r="B37" s="729" t="s">
        <v>3113</v>
      </c>
      <c r="C37" s="729" t="s">
        <v>577</v>
      </c>
      <c r="D37" s="729" t="s">
        <v>1699</v>
      </c>
      <c r="E37" s="729" t="s">
        <v>3122</v>
      </c>
      <c r="F37" s="729" t="s">
        <v>3123</v>
      </c>
      <c r="G37" s="729" t="s">
        <v>3124</v>
      </c>
      <c r="H37" s="733"/>
      <c r="I37" s="733"/>
      <c r="J37" s="729"/>
      <c r="K37" s="729"/>
      <c r="L37" s="733"/>
      <c r="M37" s="733"/>
      <c r="N37" s="729"/>
      <c r="O37" s="729"/>
      <c r="P37" s="733">
        <v>1</v>
      </c>
      <c r="Q37" s="733">
        <v>83</v>
      </c>
      <c r="R37" s="747"/>
      <c r="S37" s="734">
        <v>83</v>
      </c>
    </row>
    <row r="38" spans="1:19" ht="14.4" customHeight="1" x14ac:dyDescent="0.3">
      <c r="A38" s="728" t="s">
        <v>553</v>
      </c>
      <c r="B38" s="729" t="s">
        <v>3113</v>
      </c>
      <c r="C38" s="729" t="s">
        <v>577</v>
      </c>
      <c r="D38" s="729" t="s">
        <v>1699</v>
      </c>
      <c r="E38" s="729" t="s">
        <v>3122</v>
      </c>
      <c r="F38" s="729" t="s">
        <v>3125</v>
      </c>
      <c r="G38" s="729" t="s">
        <v>3126</v>
      </c>
      <c r="H38" s="733">
        <v>1</v>
      </c>
      <c r="I38" s="733">
        <v>35</v>
      </c>
      <c r="J38" s="729"/>
      <c r="K38" s="729">
        <v>35</v>
      </c>
      <c r="L38" s="733"/>
      <c r="M38" s="733"/>
      <c r="N38" s="729"/>
      <c r="O38" s="729"/>
      <c r="P38" s="733"/>
      <c r="Q38" s="733"/>
      <c r="R38" s="747"/>
      <c r="S38" s="734"/>
    </row>
    <row r="39" spans="1:19" ht="14.4" customHeight="1" x14ac:dyDescent="0.3">
      <c r="A39" s="728" t="s">
        <v>553</v>
      </c>
      <c r="B39" s="729" t="s">
        <v>3113</v>
      </c>
      <c r="C39" s="729" t="s">
        <v>577</v>
      </c>
      <c r="D39" s="729" t="s">
        <v>1699</v>
      </c>
      <c r="E39" s="729" t="s">
        <v>3122</v>
      </c>
      <c r="F39" s="729" t="s">
        <v>3135</v>
      </c>
      <c r="G39" s="729" t="s">
        <v>3136</v>
      </c>
      <c r="H39" s="733">
        <v>26</v>
      </c>
      <c r="I39" s="733">
        <v>3068</v>
      </c>
      <c r="J39" s="729">
        <v>0.90182245737801292</v>
      </c>
      <c r="K39" s="729">
        <v>118</v>
      </c>
      <c r="L39" s="733">
        <v>27</v>
      </c>
      <c r="M39" s="733">
        <v>3402</v>
      </c>
      <c r="N39" s="729">
        <v>1</v>
      </c>
      <c r="O39" s="729">
        <v>126</v>
      </c>
      <c r="P39" s="733">
        <v>8</v>
      </c>
      <c r="Q39" s="733">
        <v>1008</v>
      </c>
      <c r="R39" s="747">
        <v>0.29629629629629628</v>
      </c>
      <c r="S39" s="734">
        <v>126</v>
      </c>
    </row>
    <row r="40" spans="1:19" ht="14.4" customHeight="1" x14ac:dyDescent="0.3">
      <c r="A40" s="728" t="s">
        <v>553</v>
      </c>
      <c r="B40" s="729" t="s">
        <v>3113</v>
      </c>
      <c r="C40" s="729" t="s">
        <v>577</v>
      </c>
      <c r="D40" s="729" t="s">
        <v>1699</v>
      </c>
      <c r="E40" s="729" t="s">
        <v>3122</v>
      </c>
      <c r="F40" s="729" t="s">
        <v>3145</v>
      </c>
      <c r="G40" s="729" t="s">
        <v>3146</v>
      </c>
      <c r="H40" s="733"/>
      <c r="I40" s="733"/>
      <c r="J40" s="729"/>
      <c r="K40" s="729"/>
      <c r="L40" s="733">
        <v>20</v>
      </c>
      <c r="M40" s="733">
        <v>666.67000000000007</v>
      </c>
      <c r="N40" s="729">
        <v>1</v>
      </c>
      <c r="O40" s="729">
        <v>33.333500000000001</v>
      </c>
      <c r="P40" s="733">
        <v>11</v>
      </c>
      <c r="Q40" s="733">
        <v>366.65999999999997</v>
      </c>
      <c r="R40" s="747">
        <v>0.5499872500637496</v>
      </c>
      <c r="S40" s="734">
        <v>33.332727272727269</v>
      </c>
    </row>
    <row r="41" spans="1:19" ht="14.4" customHeight="1" x14ac:dyDescent="0.3">
      <c r="A41" s="728" t="s">
        <v>553</v>
      </c>
      <c r="B41" s="729" t="s">
        <v>3113</v>
      </c>
      <c r="C41" s="729" t="s">
        <v>577</v>
      </c>
      <c r="D41" s="729" t="s">
        <v>1699</v>
      </c>
      <c r="E41" s="729" t="s">
        <v>3122</v>
      </c>
      <c r="F41" s="729" t="s">
        <v>3147</v>
      </c>
      <c r="G41" s="729" t="s">
        <v>3148</v>
      </c>
      <c r="H41" s="733">
        <v>12</v>
      </c>
      <c r="I41" s="733">
        <v>2820</v>
      </c>
      <c r="J41" s="729"/>
      <c r="K41" s="729">
        <v>235</v>
      </c>
      <c r="L41" s="733"/>
      <c r="M41" s="733"/>
      <c r="N41" s="729"/>
      <c r="O41" s="729"/>
      <c r="P41" s="733"/>
      <c r="Q41" s="733"/>
      <c r="R41" s="747"/>
      <c r="S41" s="734"/>
    </row>
    <row r="42" spans="1:19" ht="14.4" customHeight="1" x14ac:dyDescent="0.3">
      <c r="A42" s="728" t="s">
        <v>553</v>
      </c>
      <c r="B42" s="729" t="s">
        <v>3113</v>
      </c>
      <c r="C42" s="729" t="s">
        <v>577</v>
      </c>
      <c r="D42" s="729" t="s">
        <v>1699</v>
      </c>
      <c r="E42" s="729" t="s">
        <v>3122</v>
      </c>
      <c r="F42" s="729" t="s">
        <v>3167</v>
      </c>
      <c r="G42" s="729" t="s">
        <v>3168</v>
      </c>
      <c r="H42" s="733">
        <v>1</v>
      </c>
      <c r="I42" s="733">
        <v>349</v>
      </c>
      <c r="J42" s="729">
        <v>0.15636200716845877</v>
      </c>
      <c r="K42" s="729">
        <v>349</v>
      </c>
      <c r="L42" s="733">
        <v>6</v>
      </c>
      <c r="M42" s="733">
        <v>2232</v>
      </c>
      <c r="N42" s="729">
        <v>1</v>
      </c>
      <c r="O42" s="729">
        <v>372</v>
      </c>
      <c r="P42" s="733">
        <v>3</v>
      </c>
      <c r="Q42" s="733">
        <v>1119</v>
      </c>
      <c r="R42" s="747">
        <v>0.50134408602150538</v>
      </c>
      <c r="S42" s="734">
        <v>373</v>
      </c>
    </row>
    <row r="43" spans="1:19" ht="14.4" customHeight="1" x14ac:dyDescent="0.3">
      <c r="A43" s="728" t="s">
        <v>553</v>
      </c>
      <c r="B43" s="729" t="s">
        <v>3113</v>
      </c>
      <c r="C43" s="729" t="s">
        <v>577</v>
      </c>
      <c r="D43" s="729" t="s">
        <v>1700</v>
      </c>
      <c r="E43" s="729" t="s">
        <v>3114</v>
      </c>
      <c r="F43" s="729" t="s">
        <v>3115</v>
      </c>
      <c r="G43" s="729" t="s">
        <v>3116</v>
      </c>
      <c r="H43" s="733">
        <v>1</v>
      </c>
      <c r="I43" s="733">
        <v>151.08000000000001</v>
      </c>
      <c r="J43" s="729">
        <v>10.005298013245033</v>
      </c>
      <c r="K43" s="729">
        <v>151.08000000000001</v>
      </c>
      <c r="L43" s="733">
        <v>0.1</v>
      </c>
      <c r="M43" s="733">
        <v>15.1</v>
      </c>
      <c r="N43" s="729">
        <v>1</v>
      </c>
      <c r="O43" s="729">
        <v>151</v>
      </c>
      <c r="P43" s="733">
        <v>0.2</v>
      </c>
      <c r="Q43" s="733">
        <v>30.2</v>
      </c>
      <c r="R43" s="747">
        <v>2</v>
      </c>
      <c r="S43" s="734">
        <v>151</v>
      </c>
    </row>
    <row r="44" spans="1:19" ht="14.4" customHeight="1" x14ac:dyDescent="0.3">
      <c r="A44" s="728" t="s">
        <v>553</v>
      </c>
      <c r="B44" s="729" t="s">
        <v>3113</v>
      </c>
      <c r="C44" s="729" t="s">
        <v>577</v>
      </c>
      <c r="D44" s="729" t="s">
        <v>1700</v>
      </c>
      <c r="E44" s="729" t="s">
        <v>3114</v>
      </c>
      <c r="F44" s="729" t="s">
        <v>3117</v>
      </c>
      <c r="G44" s="729" t="s">
        <v>3118</v>
      </c>
      <c r="H44" s="733"/>
      <c r="I44" s="733"/>
      <c r="J44" s="729"/>
      <c r="K44" s="729"/>
      <c r="L44" s="733"/>
      <c r="M44" s="733"/>
      <c r="N44" s="729"/>
      <c r="O44" s="729"/>
      <c r="P44" s="733">
        <v>0.2</v>
      </c>
      <c r="Q44" s="733">
        <v>50.71</v>
      </c>
      <c r="R44" s="747"/>
      <c r="S44" s="734">
        <v>253.54999999999998</v>
      </c>
    </row>
    <row r="45" spans="1:19" ht="14.4" customHeight="1" x14ac:dyDescent="0.3">
      <c r="A45" s="728" t="s">
        <v>553</v>
      </c>
      <c r="B45" s="729" t="s">
        <v>3113</v>
      </c>
      <c r="C45" s="729" t="s">
        <v>577</v>
      </c>
      <c r="D45" s="729" t="s">
        <v>1700</v>
      </c>
      <c r="E45" s="729" t="s">
        <v>3114</v>
      </c>
      <c r="F45" s="729" t="s">
        <v>3119</v>
      </c>
      <c r="G45" s="729" t="s">
        <v>939</v>
      </c>
      <c r="H45" s="733"/>
      <c r="I45" s="733"/>
      <c r="J45" s="729"/>
      <c r="K45" s="729"/>
      <c r="L45" s="733"/>
      <c r="M45" s="733"/>
      <c r="N45" s="729"/>
      <c r="O45" s="729"/>
      <c r="P45" s="733">
        <v>0.2</v>
      </c>
      <c r="Q45" s="733">
        <v>42.01</v>
      </c>
      <c r="R45" s="747"/>
      <c r="S45" s="734">
        <v>210.04999999999998</v>
      </c>
    </row>
    <row r="46" spans="1:19" ht="14.4" customHeight="1" x14ac:dyDescent="0.3">
      <c r="A46" s="728" t="s">
        <v>553</v>
      </c>
      <c r="B46" s="729" t="s">
        <v>3113</v>
      </c>
      <c r="C46" s="729" t="s">
        <v>577</v>
      </c>
      <c r="D46" s="729" t="s">
        <v>1700</v>
      </c>
      <c r="E46" s="729" t="s">
        <v>3122</v>
      </c>
      <c r="F46" s="729" t="s">
        <v>3123</v>
      </c>
      <c r="G46" s="729" t="s">
        <v>3124</v>
      </c>
      <c r="H46" s="733">
        <v>6</v>
      </c>
      <c r="I46" s="733">
        <v>486</v>
      </c>
      <c r="J46" s="729">
        <v>1.1710843373493975</v>
      </c>
      <c r="K46" s="729">
        <v>81</v>
      </c>
      <c r="L46" s="733">
        <v>5</v>
      </c>
      <c r="M46" s="733">
        <v>415</v>
      </c>
      <c r="N46" s="729">
        <v>1</v>
      </c>
      <c r="O46" s="729">
        <v>83</v>
      </c>
      <c r="P46" s="733">
        <v>6</v>
      </c>
      <c r="Q46" s="733">
        <v>498</v>
      </c>
      <c r="R46" s="747">
        <v>1.2</v>
      </c>
      <c r="S46" s="734">
        <v>83</v>
      </c>
    </row>
    <row r="47" spans="1:19" ht="14.4" customHeight="1" x14ac:dyDescent="0.3">
      <c r="A47" s="728" t="s">
        <v>553</v>
      </c>
      <c r="B47" s="729" t="s">
        <v>3113</v>
      </c>
      <c r="C47" s="729" t="s">
        <v>577</v>
      </c>
      <c r="D47" s="729" t="s">
        <v>1700</v>
      </c>
      <c r="E47" s="729" t="s">
        <v>3122</v>
      </c>
      <c r="F47" s="729" t="s">
        <v>3125</v>
      </c>
      <c r="G47" s="729" t="s">
        <v>3126</v>
      </c>
      <c r="H47" s="733">
        <v>32</v>
      </c>
      <c r="I47" s="733">
        <v>1120</v>
      </c>
      <c r="J47" s="729"/>
      <c r="K47" s="729">
        <v>35</v>
      </c>
      <c r="L47" s="733"/>
      <c r="M47" s="733"/>
      <c r="N47" s="729"/>
      <c r="O47" s="729"/>
      <c r="P47" s="733"/>
      <c r="Q47" s="733"/>
      <c r="R47" s="747"/>
      <c r="S47" s="734"/>
    </row>
    <row r="48" spans="1:19" ht="14.4" customHeight="1" x14ac:dyDescent="0.3">
      <c r="A48" s="728" t="s">
        <v>553</v>
      </c>
      <c r="B48" s="729" t="s">
        <v>3113</v>
      </c>
      <c r="C48" s="729" t="s">
        <v>577</v>
      </c>
      <c r="D48" s="729" t="s">
        <v>1700</v>
      </c>
      <c r="E48" s="729" t="s">
        <v>3122</v>
      </c>
      <c r="F48" s="729" t="s">
        <v>3131</v>
      </c>
      <c r="G48" s="729" t="s">
        <v>3132</v>
      </c>
      <c r="H48" s="733"/>
      <c r="I48" s="733"/>
      <c r="J48" s="729"/>
      <c r="K48" s="729"/>
      <c r="L48" s="733"/>
      <c r="M48" s="733"/>
      <c r="N48" s="729"/>
      <c r="O48" s="729"/>
      <c r="P48" s="733">
        <v>1</v>
      </c>
      <c r="Q48" s="733">
        <v>116</v>
      </c>
      <c r="R48" s="747"/>
      <c r="S48" s="734">
        <v>116</v>
      </c>
    </row>
    <row r="49" spans="1:19" ht="14.4" customHeight="1" x14ac:dyDescent="0.3">
      <c r="A49" s="728" t="s">
        <v>553</v>
      </c>
      <c r="B49" s="729" t="s">
        <v>3113</v>
      </c>
      <c r="C49" s="729" t="s">
        <v>577</v>
      </c>
      <c r="D49" s="729" t="s">
        <v>1700</v>
      </c>
      <c r="E49" s="729" t="s">
        <v>3122</v>
      </c>
      <c r="F49" s="729" t="s">
        <v>3135</v>
      </c>
      <c r="G49" s="729" t="s">
        <v>3136</v>
      </c>
      <c r="H49" s="733">
        <v>97</v>
      </c>
      <c r="I49" s="733">
        <v>11446</v>
      </c>
      <c r="J49" s="729">
        <v>1.3165401426270991</v>
      </c>
      <c r="K49" s="729">
        <v>118</v>
      </c>
      <c r="L49" s="733">
        <v>69</v>
      </c>
      <c r="M49" s="733">
        <v>8694</v>
      </c>
      <c r="N49" s="729">
        <v>1</v>
      </c>
      <c r="O49" s="729">
        <v>126</v>
      </c>
      <c r="P49" s="733">
        <v>183</v>
      </c>
      <c r="Q49" s="733">
        <v>23058</v>
      </c>
      <c r="R49" s="747">
        <v>2.652173913043478</v>
      </c>
      <c r="S49" s="734">
        <v>126</v>
      </c>
    </row>
    <row r="50" spans="1:19" ht="14.4" customHeight="1" x14ac:dyDescent="0.3">
      <c r="A50" s="728" t="s">
        <v>553</v>
      </c>
      <c r="B50" s="729" t="s">
        <v>3113</v>
      </c>
      <c r="C50" s="729" t="s">
        <v>577</v>
      </c>
      <c r="D50" s="729" t="s">
        <v>1700</v>
      </c>
      <c r="E50" s="729" t="s">
        <v>3122</v>
      </c>
      <c r="F50" s="729" t="s">
        <v>3141</v>
      </c>
      <c r="G50" s="729" t="s">
        <v>3142</v>
      </c>
      <c r="H50" s="733">
        <v>2</v>
      </c>
      <c r="I50" s="733">
        <v>3274</v>
      </c>
      <c r="J50" s="729">
        <v>1.9522957662492546</v>
      </c>
      <c r="K50" s="729">
        <v>1637</v>
      </c>
      <c r="L50" s="733">
        <v>1</v>
      </c>
      <c r="M50" s="733">
        <v>1677</v>
      </c>
      <c r="N50" s="729">
        <v>1</v>
      </c>
      <c r="O50" s="729">
        <v>1677</v>
      </c>
      <c r="P50" s="733">
        <v>2</v>
      </c>
      <c r="Q50" s="733">
        <v>3356</v>
      </c>
      <c r="R50" s="747">
        <v>2.0011926058437686</v>
      </c>
      <c r="S50" s="734">
        <v>1678</v>
      </c>
    </row>
    <row r="51" spans="1:19" ht="14.4" customHeight="1" x14ac:dyDescent="0.3">
      <c r="A51" s="728" t="s">
        <v>553</v>
      </c>
      <c r="B51" s="729" t="s">
        <v>3113</v>
      </c>
      <c r="C51" s="729" t="s">
        <v>577</v>
      </c>
      <c r="D51" s="729" t="s">
        <v>1700</v>
      </c>
      <c r="E51" s="729" t="s">
        <v>3122</v>
      </c>
      <c r="F51" s="729" t="s">
        <v>3143</v>
      </c>
      <c r="G51" s="729" t="s">
        <v>3144</v>
      </c>
      <c r="H51" s="733">
        <v>2</v>
      </c>
      <c r="I51" s="733">
        <v>0</v>
      </c>
      <c r="J51" s="729"/>
      <c r="K51" s="729">
        <v>0</v>
      </c>
      <c r="L51" s="733">
        <v>1</v>
      </c>
      <c r="M51" s="733">
        <v>0</v>
      </c>
      <c r="N51" s="729"/>
      <c r="O51" s="729">
        <v>0</v>
      </c>
      <c r="P51" s="733">
        <v>1</v>
      </c>
      <c r="Q51" s="733">
        <v>0</v>
      </c>
      <c r="R51" s="747"/>
      <c r="S51" s="734">
        <v>0</v>
      </c>
    </row>
    <row r="52" spans="1:19" ht="14.4" customHeight="1" x14ac:dyDescent="0.3">
      <c r="A52" s="728" t="s">
        <v>553</v>
      </c>
      <c r="B52" s="729" t="s">
        <v>3113</v>
      </c>
      <c r="C52" s="729" t="s">
        <v>577</v>
      </c>
      <c r="D52" s="729" t="s">
        <v>1700</v>
      </c>
      <c r="E52" s="729" t="s">
        <v>3122</v>
      </c>
      <c r="F52" s="729" t="s">
        <v>3145</v>
      </c>
      <c r="G52" s="729" t="s">
        <v>3146</v>
      </c>
      <c r="H52" s="733"/>
      <c r="I52" s="733"/>
      <c r="J52" s="729"/>
      <c r="K52" s="729"/>
      <c r="L52" s="733">
        <v>108</v>
      </c>
      <c r="M52" s="733">
        <v>3599.99</v>
      </c>
      <c r="N52" s="729">
        <v>1</v>
      </c>
      <c r="O52" s="729">
        <v>33.333240740740742</v>
      </c>
      <c r="P52" s="733">
        <v>299</v>
      </c>
      <c r="Q52" s="733">
        <v>9966.66</v>
      </c>
      <c r="R52" s="747">
        <v>2.7685243570121028</v>
      </c>
      <c r="S52" s="734">
        <v>33.333311036789297</v>
      </c>
    </row>
    <row r="53" spans="1:19" ht="14.4" customHeight="1" x14ac:dyDescent="0.3">
      <c r="A53" s="728" t="s">
        <v>553</v>
      </c>
      <c r="B53" s="729" t="s">
        <v>3113</v>
      </c>
      <c r="C53" s="729" t="s">
        <v>577</v>
      </c>
      <c r="D53" s="729" t="s">
        <v>1700</v>
      </c>
      <c r="E53" s="729" t="s">
        <v>3122</v>
      </c>
      <c r="F53" s="729" t="s">
        <v>3147</v>
      </c>
      <c r="G53" s="729" t="s">
        <v>3148</v>
      </c>
      <c r="H53" s="733">
        <v>112</v>
      </c>
      <c r="I53" s="733">
        <v>26320</v>
      </c>
      <c r="J53" s="729">
        <v>1.1651173085436033</v>
      </c>
      <c r="K53" s="729">
        <v>235</v>
      </c>
      <c r="L53" s="733">
        <v>90</v>
      </c>
      <c r="M53" s="733">
        <v>22590</v>
      </c>
      <c r="N53" s="729">
        <v>1</v>
      </c>
      <c r="O53" s="729">
        <v>251</v>
      </c>
      <c r="P53" s="733">
        <v>130</v>
      </c>
      <c r="Q53" s="733">
        <v>32630</v>
      </c>
      <c r="R53" s="747">
        <v>1.4444444444444444</v>
      </c>
      <c r="S53" s="734">
        <v>251</v>
      </c>
    </row>
    <row r="54" spans="1:19" ht="14.4" customHeight="1" x14ac:dyDescent="0.3">
      <c r="A54" s="728" t="s">
        <v>553</v>
      </c>
      <c r="B54" s="729" t="s">
        <v>3113</v>
      </c>
      <c r="C54" s="729" t="s">
        <v>577</v>
      </c>
      <c r="D54" s="729" t="s">
        <v>1700</v>
      </c>
      <c r="E54" s="729" t="s">
        <v>3122</v>
      </c>
      <c r="F54" s="729" t="s">
        <v>3149</v>
      </c>
      <c r="G54" s="729" t="s">
        <v>3150</v>
      </c>
      <c r="H54" s="733">
        <v>1</v>
      </c>
      <c r="I54" s="733">
        <v>108</v>
      </c>
      <c r="J54" s="729"/>
      <c r="K54" s="729">
        <v>108</v>
      </c>
      <c r="L54" s="733"/>
      <c r="M54" s="733"/>
      <c r="N54" s="729"/>
      <c r="O54" s="729"/>
      <c r="P54" s="733">
        <v>2</v>
      </c>
      <c r="Q54" s="733">
        <v>232</v>
      </c>
      <c r="R54" s="747"/>
      <c r="S54" s="734">
        <v>116</v>
      </c>
    </row>
    <row r="55" spans="1:19" ht="14.4" customHeight="1" x14ac:dyDescent="0.3">
      <c r="A55" s="728" t="s">
        <v>553</v>
      </c>
      <c r="B55" s="729" t="s">
        <v>3113</v>
      </c>
      <c r="C55" s="729" t="s">
        <v>577</v>
      </c>
      <c r="D55" s="729" t="s">
        <v>1700</v>
      </c>
      <c r="E55" s="729" t="s">
        <v>3122</v>
      </c>
      <c r="F55" s="729" t="s">
        <v>3153</v>
      </c>
      <c r="G55" s="729" t="s">
        <v>3154</v>
      </c>
      <c r="H55" s="733">
        <v>2</v>
      </c>
      <c r="I55" s="733">
        <v>164</v>
      </c>
      <c r="J55" s="729">
        <v>1.9069767441860466</v>
      </c>
      <c r="K55" s="729">
        <v>82</v>
      </c>
      <c r="L55" s="733">
        <v>1</v>
      </c>
      <c r="M55" s="733">
        <v>86</v>
      </c>
      <c r="N55" s="729">
        <v>1</v>
      </c>
      <c r="O55" s="729">
        <v>86</v>
      </c>
      <c r="P55" s="733">
        <v>2</v>
      </c>
      <c r="Q55" s="733">
        <v>172</v>
      </c>
      <c r="R55" s="747">
        <v>2</v>
      </c>
      <c r="S55" s="734">
        <v>86</v>
      </c>
    </row>
    <row r="56" spans="1:19" ht="14.4" customHeight="1" x14ac:dyDescent="0.3">
      <c r="A56" s="728" t="s">
        <v>553</v>
      </c>
      <c r="B56" s="729" t="s">
        <v>3113</v>
      </c>
      <c r="C56" s="729" t="s">
        <v>577</v>
      </c>
      <c r="D56" s="729" t="s">
        <v>1700</v>
      </c>
      <c r="E56" s="729" t="s">
        <v>3122</v>
      </c>
      <c r="F56" s="729" t="s">
        <v>3163</v>
      </c>
      <c r="G56" s="729" t="s">
        <v>3164</v>
      </c>
      <c r="H56" s="733">
        <v>1</v>
      </c>
      <c r="I56" s="733">
        <v>179</v>
      </c>
      <c r="J56" s="729"/>
      <c r="K56" s="729">
        <v>179</v>
      </c>
      <c r="L56" s="733"/>
      <c r="M56" s="733"/>
      <c r="N56" s="729"/>
      <c r="O56" s="729"/>
      <c r="P56" s="733">
        <v>4</v>
      </c>
      <c r="Q56" s="733">
        <v>732</v>
      </c>
      <c r="R56" s="747"/>
      <c r="S56" s="734">
        <v>183</v>
      </c>
    </row>
    <row r="57" spans="1:19" ht="14.4" customHeight="1" x14ac:dyDescent="0.3">
      <c r="A57" s="728" t="s">
        <v>553</v>
      </c>
      <c r="B57" s="729" t="s">
        <v>3113</v>
      </c>
      <c r="C57" s="729" t="s">
        <v>577</v>
      </c>
      <c r="D57" s="729" t="s">
        <v>1700</v>
      </c>
      <c r="E57" s="729" t="s">
        <v>3122</v>
      </c>
      <c r="F57" s="729" t="s">
        <v>3167</v>
      </c>
      <c r="G57" s="729" t="s">
        <v>3168</v>
      </c>
      <c r="H57" s="733">
        <v>2</v>
      </c>
      <c r="I57" s="733">
        <v>698</v>
      </c>
      <c r="J57" s="729"/>
      <c r="K57" s="729">
        <v>349</v>
      </c>
      <c r="L57" s="733"/>
      <c r="M57" s="733"/>
      <c r="N57" s="729"/>
      <c r="O57" s="729"/>
      <c r="P57" s="733"/>
      <c r="Q57" s="733"/>
      <c r="R57" s="747"/>
      <c r="S57" s="734"/>
    </row>
    <row r="58" spans="1:19" ht="14.4" customHeight="1" x14ac:dyDescent="0.3">
      <c r="A58" s="728" t="s">
        <v>553</v>
      </c>
      <c r="B58" s="729" t="s">
        <v>3113</v>
      </c>
      <c r="C58" s="729" t="s">
        <v>577</v>
      </c>
      <c r="D58" s="729" t="s">
        <v>1700</v>
      </c>
      <c r="E58" s="729" t="s">
        <v>3122</v>
      </c>
      <c r="F58" s="729" t="s">
        <v>3169</v>
      </c>
      <c r="G58" s="729" t="s">
        <v>3170</v>
      </c>
      <c r="H58" s="733"/>
      <c r="I58" s="733"/>
      <c r="J58" s="729"/>
      <c r="K58" s="729"/>
      <c r="L58" s="733"/>
      <c r="M58" s="733"/>
      <c r="N58" s="729"/>
      <c r="O58" s="729"/>
      <c r="P58" s="733">
        <v>1</v>
      </c>
      <c r="Q58" s="733">
        <v>0</v>
      </c>
      <c r="R58" s="747"/>
      <c r="S58" s="734">
        <v>0</v>
      </c>
    </row>
    <row r="59" spans="1:19" ht="14.4" customHeight="1" x14ac:dyDescent="0.3">
      <c r="A59" s="728" t="s">
        <v>553</v>
      </c>
      <c r="B59" s="729" t="s">
        <v>3113</v>
      </c>
      <c r="C59" s="729" t="s">
        <v>577</v>
      </c>
      <c r="D59" s="729" t="s">
        <v>1701</v>
      </c>
      <c r="E59" s="729" t="s">
        <v>3114</v>
      </c>
      <c r="F59" s="729" t="s">
        <v>3115</v>
      </c>
      <c r="G59" s="729" t="s">
        <v>3116</v>
      </c>
      <c r="H59" s="733"/>
      <c r="I59" s="733"/>
      <c r="J59" s="729"/>
      <c r="K59" s="729"/>
      <c r="L59" s="733"/>
      <c r="M59" s="733"/>
      <c r="N59" s="729"/>
      <c r="O59" s="729"/>
      <c r="P59" s="733">
        <v>0.1</v>
      </c>
      <c r="Q59" s="733">
        <v>15.1</v>
      </c>
      <c r="R59" s="747"/>
      <c r="S59" s="734">
        <v>151</v>
      </c>
    </row>
    <row r="60" spans="1:19" ht="14.4" customHeight="1" x14ac:dyDescent="0.3">
      <c r="A60" s="728" t="s">
        <v>553</v>
      </c>
      <c r="B60" s="729" t="s">
        <v>3113</v>
      </c>
      <c r="C60" s="729" t="s">
        <v>577</v>
      </c>
      <c r="D60" s="729" t="s">
        <v>1701</v>
      </c>
      <c r="E60" s="729" t="s">
        <v>3114</v>
      </c>
      <c r="F60" s="729" t="s">
        <v>3117</v>
      </c>
      <c r="G60" s="729" t="s">
        <v>3118</v>
      </c>
      <c r="H60" s="733"/>
      <c r="I60" s="733"/>
      <c r="J60" s="729"/>
      <c r="K60" s="729"/>
      <c r="L60" s="733"/>
      <c r="M60" s="733"/>
      <c r="N60" s="729"/>
      <c r="O60" s="729"/>
      <c r="P60" s="733">
        <v>1.2</v>
      </c>
      <c r="Q60" s="733">
        <v>304.3</v>
      </c>
      <c r="R60" s="747"/>
      <c r="S60" s="734">
        <v>253.58333333333334</v>
      </c>
    </row>
    <row r="61" spans="1:19" ht="14.4" customHeight="1" x14ac:dyDescent="0.3">
      <c r="A61" s="728" t="s">
        <v>553</v>
      </c>
      <c r="B61" s="729" t="s">
        <v>3113</v>
      </c>
      <c r="C61" s="729" t="s">
        <v>577</v>
      </c>
      <c r="D61" s="729" t="s">
        <v>1701</v>
      </c>
      <c r="E61" s="729" t="s">
        <v>3114</v>
      </c>
      <c r="F61" s="729" t="s">
        <v>3119</v>
      </c>
      <c r="G61" s="729" t="s">
        <v>939</v>
      </c>
      <c r="H61" s="733"/>
      <c r="I61" s="733"/>
      <c r="J61" s="729"/>
      <c r="K61" s="729"/>
      <c r="L61" s="733"/>
      <c r="M61" s="733"/>
      <c r="N61" s="729"/>
      <c r="O61" s="729"/>
      <c r="P61" s="733">
        <v>0.2</v>
      </c>
      <c r="Q61" s="733">
        <v>42</v>
      </c>
      <c r="R61" s="747"/>
      <c r="S61" s="734">
        <v>210</v>
      </c>
    </row>
    <row r="62" spans="1:19" ht="14.4" customHeight="1" x14ac:dyDescent="0.3">
      <c r="A62" s="728" t="s">
        <v>553</v>
      </c>
      <c r="B62" s="729" t="s">
        <v>3113</v>
      </c>
      <c r="C62" s="729" t="s">
        <v>577</v>
      </c>
      <c r="D62" s="729" t="s">
        <v>1701</v>
      </c>
      <c r="E62" s="729" t="s">
        <v>3122</v>
      </c>
      <c r="F62" s="729" t="s">
        <v>3123</v>
      </c>
      <c r="G62" s="729" t="s">
        <v>3124</v>
      </c>
      <c r="H62" s="733">
        <v>8</v>
      </c>
      <c r="I62" s="733">
        <v>648</v>
      </c>
      <c r="J62" s="729">
        <v>7.8072289156626509</v>
      </c>
      <c r="K62" s="729">
        <v>81</v>
      </c>
      <c r="L62" s="733">
        <v>1</v>
      </c>
      <c r="M62" s="733">
        <v>83</v>
      </c>
      <c r="N62" s="729">
        <v>1</v>
      </c>
      <c r="O62" s="729">
        <v>83</v>
      </c>
      <c r="P62" s="733">
        <v>6</v>
      </c>
      <c r="Q62" s="733">
        <v>498</v>
      </c>
      <c r="R62" s="747">
        <v>6</v>
      </c>
      <c r="S62" s="734">
        <v>83</v>
      </c>
    </row>
    <row r="63" spans="1:19" ht="14.4" customHeight="1" x14ac:dyDescent="0.3">
      <c r="A63" s="728" t="s">
        <v>553</v>
      </c>
      <c r="B63" s="729" t="s">
        <v>3113</v>
      </c>
      <c r="C63" s="729" t="s">
        <v>577</v>
      </c>
      <c r="D63" s="729" t="s">
        <v>1701</v>
      </c>
      <c r="E63" s="729" t="s">
        <v>3122</v>
      </c>
      <c r="F63" s="729" t="s">
        <v>3125</v>
      </c>
      <c r="G63" s="729" t="s">
        <v>3126</v>
      </c>
      <c r="H63" s="733">
        <v>26</v>
      </c>
      <c r="I63" s="733">
        <v>910</v>
      </c>
      <c r="J63" s="729">
        <v>0.72337042925278217</v>
      </c>
      <c r="K63" s="729">
        <v>35</v>
      </c>
      <c r="L63" s="733">
        <v>34</v>
      </c>
      <c r="M63" s="733">
        <v>1258</v>
      </c>
      <c r="N63" s="729">
        <v>1</v>
      </c>
      <c r="O63" s="729">
        <v>37</v>
      </c>
      <c r="P63" s="733"/>
      <c r="Q63" s="733"/>
      <c r="R63" s="747"/>
      <c r="S63" s="734"/>
    </row>
    <row r="64" spans="1:19" ht="14.4" customHeight="1" x14ac:dyDescent="0.3">
      <c r="A64" s="728" t="s">
        <v>553</v>
      </c>
      <c r="B64" s="729" t="s">
        <v>3113</v>
      </c>
      <c r="C64" s="729" t="s">
        <v>577</v>
      </c>
      <c r="D64" s="729" t="s">
        <v>1701</v>
      </c>
      <c r="E64" s="729" t="s">
        <v>3122</v>
      </c>
      <c r="F64" s="729" t="s">
        <v>3133</v>
      </c>
      <c r="G64" s="729" t="s">
        <v>3134</v>
      </c>
      <c r="H64" s="733"/>
      <c r="I64" s="733"/>
      <c r="J64" s="729"/>
      <c r="K64" s="729"/>
      <c r="L64" s="733"/>
      <c r="M64" s="733"/>
      <c r="N64" s="729"/>
      <c r="O64" s="729"/>
      <c r="P64" s="733">
        <v>1</v>
      </c>
      <c r="Q64" s="733">
        <v>129</v>
      </c>
      <c r="R64" s="747"/>
      <c r="S64" s="734">
        <v>129</v>
      </c>
    </row>
    <row r="65" spans="1:19" ht="14.4" customHeight="1" x14ac:dyDescent="0.3">
      <c r="A65" s="728" t="s">
        <v>553</v>
      </c>
      <c r="B65" s="729" t="s">
        <v>3113</v>
      </c>
      <c r="C65" s="729" t="s">
        <v>577</v>
      </c>
      <c r="D65" s="729" t="s">
        <v>1701</v>
      </c>
      <c r="E65" s="729" t="s">
        <v>3122</v>
      </c>
      <c r="F65" s="729" t="s">
        <v>3135</v>
      </c>
      <c r="G65" s="729" t="s">
        <v>3136</v>
      </c>
      <c r="H65" s="733">
        <v>153</v>
      </c>
      <c r="I65" s="733">
        <v>18054</v>
      </c>
      <c r="J65" s="729">
        <v>1.1462857142857144</v>
      </c>
      <c r="K65" s="729">
        <v>118</v>
      </c>
      <c r="L65" s="733">
        <v>125</v>
      </c>
      <c r="M65" s="733">
        <v>15750</v>
      </c>
      <c r="N65" s="729">
        <v>1</v>
      </c>
      <c r="O65" s="729">
        <v>126</v>
      </c>
      <c r="P65" s="733">
        <v>193</v>
      </c>
      <c r="Q65" s="733">
        <v>24318</v>
      </c>
      <c r="R65" s="747">
        <v>1.544</v>
      </c>
      <c r="S65" s="734">
        <v>126</v>
      </c>
    </row>
    <row r="66" spans="1:19" ht="14.4" customHeight="1" x14ac:dyDescent="0.3">
      <c r="A66" s="728" t="s">
        <v>553</v>
      </c>
      <c r="B66" s="729" t="s">
        <v>3113</v>
      </c>
      <c r="C66" s="729" t="s">
        <v>577</v>
      </c>
      <c r="D66" s="729" t="s">
        <v>1701</v>
      </c>
      <c r="E66" s="729" t="s">
        <v>3122</v>
      </c>
      <c r="F66" s="729" t="s">
        <v>3137</v>
      </c>
      <c r="G66" s="729" t="s">
        <v>3138</v>
      </c>
      <c r="H66" s="733"/>
      <c r="I66" s="733"/>
      <c r="J66" s="729"/>
      <c r="K66" s="729"/>
      <c r="L66" s="733">
        <v>1</v>
      </c>
      <c r="M66" s="733">
        <v>540</v>
      </c>
      <c r="N66" s="729">
        <v>1</v>
      </c>
      <c r="O66" s="729">
        <v>540</v>
      </c>
      <c r="P66" s="733"/>
      <c r="Q66" s="733"/>
      <c r="R66" s="747"/>
      <c r="S66" s="734"/>
    </row>
    <row r="67" spans="1:19" ht="14.4" customHeight="1" x14ac:dyDescent="0.3">
      <c r="A67" s="728" t="s">
        <v>553</v>
      </c>
      <c r="B67" s="729" t="s">
        <v>3113</v>
      </c>
      <c r="C67" s="729" t="s">
        <v>577</v>
      </c>
      <c r="D67" s="729" t="s">
        <v>1701</v>
      </c>
      <c r="E67" s="729" t="s">
        <v>3122</v>
      </c>
      <c r="F67" s="729" t="s">
        <v>3141</v>
      </c>
      <c r="G67" s="729" t="s">
        <v>3142</v>
      </c>
      <c r="H67" s="733"/>
      <c r="I67" s="733"/>
      <c r="J67" s="729"/>
      <c r="K67" s="729"/>
      <c r="L67" s="733"/>
      <c r="M67" s="733"/>
      <c r="N67" s="729"/>
      <c r="O67" s="729"/>
      <c r="P67" s="733">
        <v>1</v>
      </c>
      <c r="Q67" s="733">
        <v>1678</v>
      </c>
      <c r="R67" s="747"/>
      <c r="S67" s="734">
        <v>1678</v>
      </c>
    </row>
    <row r="68" spans="1:19" ht="14.4" customHeight="1" x14ac:dyDescent="0.3">
      <c r="A68" s="728" t="s">
        <v>553</v>
      </c>
      <c r="B68" s="729" t="s">
        <v>3113</v>
      </c>
      <c r="C68" s="729" t="s">
        <v>577</v>
      </c>
      <c r="D68" s="729" t="s">
        <v>1701</v>
      </c>
      <c r="E68" s="729" t="s">
        <v>3122</v>
      </c>
      <c r="F68" s="729" t="s">
        <v>3145</v>
      </c>
      <c r="G68" s="729" t="s">
        <v>3146</v>
      </c>
      <c r="H68" s="733"/>
      <c r="I68" s="733"/>
      <c r="J68" s="729"/>
      <c r="K68" s="729"/>
      <c r="L68" s="733">
        <v>181</v>
      </c>
      <c r="M68" s="733">
        <v>6033.33</v>
      </c>
      <c r="N68" s="729">
        <v>1</v>
      </c>
      <c r="O68" s="729">
        <v>33.333314917127069</v>
      </c>
      <c r="P68" s="733">
        <v>345</v>
      </c>
      <c r="Q68" s="733">
        <v>11499.98</v>
      </c>
      <c r="R68" s="747">
        <v>1.9060750862293294</v>
      </c>
      <c r="S68" s="734">
        <v>33.333275362318837</v>
      </c>
    </row>
    <row r="69" spans="1:19" ht="14.4" customHeight="1" x14ac:dyDescent="0.3">
      <c r="A69" s="728" t="s">
        <v>553</v>
      </c>
      <c r="B69" s="729" t="s">
        <v>3113</v>
      </c>
      <c r="C69" s="729" t="s">
        <v>577</v>
      </c>
      <c r="D69" s="729" t="s">
        <v>1701</v>
      </c>
      <c r="E69" s="729" t="s">
        <v>3122</v>
      </c>
      <c r="F69" s="729" t="s">
        <v>3147</v>
      </c>
      <c r="G69" s="729" t="s">
        <v>3148</v>
      </c>
      <c r="H69" s="733">
        <v>187</v>
      </c>
      <c r="I69" s="733">
        <v>43945</v>
      </c>
      <c r="J69" s="729">
        <v>0.95671956980819894</v>
      </c>
      <c r="K69" s="729">
        <v>235</v>
      </c>
      <c r="L69" s="733">
        <v>183</v>
      </c>
      <c r="M69" s="733">
        <v>45933</v>
      </c>
      <c r="N69" s="729">
        <v>1</v>
      </c>
      <c r="O69" s="729">
        <v>251</v>
      </c>
      <c r="P69" s="733">
        <v>174</v>
      </c>
      <c r="Q69" s="733">
        <v>43674</v>
      </c>
      <c r="R69" s="747">
        <v>0.95081967213114749</v>
      </c>
      <c r="S69" s="734">
        <v>251</v>
      </c>
    </row>
    <row r="70" spans="1:19" ht="14.4" customHeight="1" x14ac:dyDescent="0.3">
      <c r="A70" s="728" t="s">
        <v>553</v>
      </c>
      <c r="B70" s="729" t="s">
        <v>3113</v>
      </c>
      <c r="C70" s="729" t="s">
        <v>577</v>
      </c>
      <c r="D70" s="729" t="s">
        <v>1701</v>
      </c>
      <c r="E70" s="729" t="s">
        <v>3122</v>
      </c>
      <c r="F70" s="729" t="s">
        <v>3149</v>
      </c>
      <c r="G70" s="729" t="s">
        <v>3150</v>
      </c>
      <c r="H70" s="733"/>
      <c r="I70" s="733"/>
      <c r="J70" s="729"/>
      <c r="K70" s="729"/>
      <c r="L70" s="733">
        <v>5</v>
      </c>
      <c r="M70" s="733">
        <v>580</v>
      </c>
      <c r="N70" s="729">
        <v>1</v>
      </c>
      <c r="O70" s="729">
        <v>116</v>
      </c>
      <c r="P70" s="733">
        <v>2</v>
      </c>
      <c r="Q70" s="733">
        <v>232</v>
      </c>
      <c r="R70" s="747">
        <v>0.4</v>
      </c>
      <c r="S70" s="734">
        <v>116</v>
      </c>
    </row>
    <row r="71" spans="1:19" ht="14.4" customHeight="1" x14ac:dyDescent="0.3">
      <c r="A71" s="728" t="s">
        <v>553</v>
      </c>
      <c r="B71" s="729" t="s">
        <v>3113</v>
      </c>
      <c r="C71" s="729" t="s">
        <v>577</v>
      </c>
      <c r="D71" s="729" t="s">
        <v>1701</v>
      </c>
      <c r="E71" s="729" t="s">
        <v>3122</v>
      </c>
      <c r="F71" s="729" t="s">
        <v>3153</v>
      </c>
      <c r="G71" s="729" t="s">
        <v>3154</v>
      </c>
      <c r="H71" s="733"/>
      <c r="I71" s="733"/>
      <c r="J71" s="729"/>
      <c r="K71" s="729"/>
      <c r="L71" s="733"/>
      <c r="M71" s="733"/>
      <c r="N71" s="729"/>
      <c r="O71" s="729"/>
      <c r="P71" s="733">
        <v>1</v>
      </c>
      <c r="Q71" s="733">
        <v>86</v>
      </c>
      <c r="R71" s="747"/>
      <c r="S71" s="734">
        <v>86</v>
      </c>
    </row>
    <row r="72" spans="1:19" ht="14.4" customHeight="1" x14ac:dyDescent="0.3">
      <c r="A72" s="728" t="s">
        <v>553</v>
      </c>
      <c r="B72" s="729" t="s">
        <v>3113</v>
      </c>
      <c r="C72" s="729" t="s">
        <v>577</v>
      </c>
      <c r="D72" s="729" t="s">
        <v>1701</v>
      </c>
      <c r="E72" s="729" t="s">
        <v>3122</v>
      </c>
      <c r="F72" s="729" t="s">
        <v>3163</v>
      </c>
      <c r="G72" s="729" t="s">
        <v>3164</v>
      </c>
      <c r="H72" s="733"/>
      <c r="I72" s="733"/>
      <c r="J72" s="729"/>
      <c r="K72" s="729"/>
      <c r="L72" s="733">
        <v>1</v>
      </c>
      <c r="M72" s="733">
        <v>183</v>
      </c>
      <c r="N72" s="729">
        <v>1</v>
      </c>
      <c r="O72" s="729">
        <v>183</v>
      </c>
      <c r="P72" s="733">
        <v>1</v>
      </c>
      <c r="Q72" s="733">
        <v>183</v>
      </c>
      <c r="R72" s="747">
        <v>1</v>
      </c>
      <c r="S72" s="734">
        <v>183</v>
      </c>
    </row>
    <row r="73" spans="1:19" ht="14.4" customHeight="1" x14ac:dyDescent="0.3">
      <c r="A73" s="728" t="s">
        <v>553</v>
      </c>
      <c r="B73" s="729" t="s">
        <v>3113</v>
      </c>
      <c r="C73" s="729" t="s">
        <v>577</v>
      </c>
      <c r="D73" s="729" t="s">
        <v>1701</v>
      </c>
      <c r="E73" s="729" t="s">
        <v>3122</v>
      </c>
      <c r="F73" s="729" t="s">
        <v>3167</v>
      </c>
      <c r="G73" s="729" t="s">
        <v>3168</v>
      </c>
      <c r="H73" s="733"/>
      <c r="I73" s="733"/>
      <c r="J73" s="729"/>
      <c r="K73" s="729"/>
      <c r="L73" s="733">
        <v>1</v>
      </c>
      <c r="M73" s="733">
        <v>372</v>
      </c>
      <c r="N73" s="729">
        <v>1</v>
      </c>
      <c r="O73" s="729">
        <v>372</v>
      </c>
      <c r="P73" s="733"/>
      <c r="Q73" s="733"/>
      <c r="R73" s="747"/>
      <c r="S73" s="734"/>
    </row>
    <row r="74" spans="1:19" ht="14.4" customHeight="1" x14ac:dyDescent="0.3">
      <c r="A74" s="728" t="s">
        <v>553</v>
      </c>
      <c r="B74" s="729" t="s">
        <v>3113</v>
      </c>
      <c r="C74" s="729" t="s">
        <v>577</v>
      </c>
      <c r="D74" s="729" t="s">
        <v>1702</v>
      </c>
      <c r="E74" s="729" t="s">
        <v>3114</v>
      </c>
      <c r="F74" s="729" t="s">
        <v>3117</v>
      </c>
      <c r="G74" s="729" t="s">
        <v>3118</v>
      </c>
      <c r="H74" s="733"/>
      <c r="I74" s="733"/>
      <c r="J74" s="729"/>
      <c r="K74" s="729"/>
      <c r="L74" s="733"/>
      <c r="M74" s="733"/>
      <c r="N74" s="729"/>
      <c r="O74" s="729"/>
      <c r="P74" s="733">
        <v>0.2</v>
      </c>
      <c r="Q74" s="733">
        <v>50.71</v>
      </c>
      <c r="R74" s="747"/>
      <c r="S74" s="734">
        <v>253.54999999999998</v>
      </c>
    </row>
    <row r="75" spans="1:19" ht="14.4" customHeight="1" x14ac:dyDescent="0.3">
      <c r="A75" s="728" t="s">
        <v>553</v>
      </c>
      <c r="B75" s="729" t="s">
        <v>3113</v>
      </c>
      <c r="C75" s="729" t="s">
        <v>577</v>
      </c>
      <c r="D75" s="729" t="s">
        <v>1702</v>
      </c>
      <c r="E75" s="729" t="s">
        <v>3114</v>
      </c>
      <c r="F75" s="729" t="s">
        <v>3119</v>
      </c>
      <c r="G75" s="729" t="s">
        <v>939</v>
      </c>
      <c r="H75" s="733"/>
      <c r="I75" s="733"/>
      <c r="J75" s="729"/>
      <c r="K75" s="729"/>
      <c r="L75" s="733"/>
      <c r="M75" s="733"/>
      <c r="N75" s="729"/>
      <c r="O75" s="729"/>
      <c r="P75" s="733">
        <v>0.2</v>
      </c>
      <c r="Q75" s="733">
        <v>42.01</v>
      </c>
      <c r="R75" s="747"/>
      <c r="S75" s="734">
        <v>210.04999999999998</v>
      </c>
    </row>
    <row r="76" spans="1:19" ht="14.4" customHeight="1" x14ac:dyDescent="0.3">
      <c r="A76" s="728" t="s">
        <v>553</v>
      </c>
      <c r="B76" s="729" t="s">
        <v>3113</v>
      </c>
      <c r="C76" s="729" t="s">
        <v>577</v>
      </c>
      <c r="D76" s="729" t="s">
        <v>1702</v>
      </c>
      <c r="E76" s="729" t="s">
        <v>3122</v>
      </c>
      <c r="F76" s="729" t="s">
        <v>3123</v>
      </c>
      <c r="G76" s="729" t="s">
        <v>3124</v>
      </c>
      <c r="H76" s="733"/>
      <c r="I76" s="733"/>
      <c r="J76" s="729"/>
      <c r="K76" s="729"/>
      <c r="L76" s="733"/>
      <c r="M76" s="733"/>
      <c r="N76" s="729"/>
      <c r="O76" s="729"/>
      <c r="P76" s="733">
        <v>1</v>
      </c>
      <c r="Q76" s="733">
        <v>83</v>
      </c>
      <c r="R76" s="747"/>
      <c r="S76" s="734">
        <v>83</v>
      </c>
    </row>
    <row r="77" spans="1:19" ht="14.4" customHeight="1" x14ac:dyDescent="0.3">
      <c r="A77" s="728" t="s">
        <v>553</v>
      </c>
      <c r="B77" s="729" t="s">
        <v>3113</v>
      </c>
      <c r="C77" s="729" t="s">
        <v>577</v>
      </c>
      <c r="D77" s="729" t="s">
        <v>1702</v>
      </c>
      <c r="E77" s="729" t="s">
        <v>3122</v>
      </c>
      <c r="F77" s="729" t="s">
        <v>3131</v>
      </c>
      <c r="G77" s="729" t="s">
        <v>3132</v>
      </c>
      <c r="H77" s="733">
        <v>2</v>
      </c>
      <c r="I77" s="733">
        <v>220</v>
      </c>
      <c r="J77" s="729">
        <v>0.94827586206896552</v>
      </c>
      <c r="K77" s="729">
        <v>110</v>
      </c>
      <c r="L77" s="733">
        <v>2</v>
      </c>
      <c r="M77" s="733">
        <v>232</v>
      </c>
      <c r="N77" s="729">
        <v>1</v>
      </c>
      <c r="O77" s="729">
        <v>116</v>
      </c>
      <c r="P77" s="733">
        <v>1</v>
      </c>
      <c r="Q77" s="733">
        <v>116</v>
      </c>
      <c r="R77" s="747">
        <v>0.5</v>
      </c>
      <c r="S77" s="734">
        <v>116</v>
      </c>
    </row>
    <row r="78" spans="1:19" ht="14.4" customHeight="1" x14ac:dyDescent="0.3">
      <c r="A78" s="728" t="s">
        <v>553</v>
      </c>
      <c r="B78" s="729" t="s">
        <v>3113</v>
      </c>
      <c r="C78" s="729" t="s">
        <v>577</v>
      </c>
      <c r="D78" s="729" t="s">
        <v>1702</v>
      </c>
      <c r="E78" s="729" t="s">
        <v>3122</v>
      </c>
      <c r="F78" s="729" t="s">
        <v>3133</v>
      </c>
      <c r="G78" s="729" t="s">
        <v>3134</v>
      </c>
      <c r="H78" s="733"/>
      <c r="I78" s="733"/>
      <c r="J78" s="729"/>
      <c r="K78" s="729"/>
      <c r="L78" s="733"/>
      <c r="M78" s="733"/>
      <c r="N78" s="729"/>
      <c r="O78" s="729"/>
      <c r="P78" s="733">
        <v>1</v>
      </c>
      <c r="Q78" s="733">
        <v>129</v>
      </c>
      <c r="R78" s="747"/>
      <c r="S78" s="734">
        <v>129</v>
      </c>
    </row>
    <row r="79" spans="1:19" ht="14.4" customHeight="1" x14ac:dyDescent="0.3">
      <c r="A79" s="728" t="s">
        <v>553</v>
      </c>
      <c r="B79" s="729" t="s">
        <v>3113</v>
      </c>
      <c r="C79" s="729" t="s">
        <v>577</v>
      </c>
      <c r="D79" s="729" t="s">
        <v>1702</v>
      </c>
      <c r="E79" s="729" t="s">
        <v>3122</v>
      </c>
      <c r="F79" s="729" t="s">
        <v>3135</v>
      </c>
      <c r="G79" s="729" t="s">
        <v>3136</v>
      </c>
      <c r="H79" s="733"/>
      <c r="I79" s="733"/>
      <c r="J79" s="729"/>
      <c r="K79" s="729"/>
      <c r="L79" s="733">
        <v>3</v>
      </c>
      <c r="M79" s="733">
        <v>378</v>
      </c>
      <c r="N79" s="729">
        <v>1</v>
      </c>
      <c r="O79" s="729">
        <v>126</v>
      </c>
      <c r="P79" s="733"/>
      <c r="Q79" s="733"/>
      <c r="R79" s="747"/>
      <c r="S79" s="734"/>
    </row>
    <row r="80" spans="1:19" ht="14.4" customHeight="1" x14ac:dyDescent="0.3">
      <c r="A80" s="728" t="s">
        <v>553</v>
      </c>
      <c r="B80" s="729" t="s">
        <v>3113</v>
      </c>
      <c r="C80" s="729" t="s">
        <v>577</v>
      </c>
      <c r="D80" s="729" t="s">
        <v>1702</v>
      </c>
      <c r="E80" s="729" t="s">
        <v>3122</v>
      </c>
      <c r="F80" s="729" t="s">
        <v>3145</v>
      </c>
      <c r="G80" s="729" t="s">
        <v>3146</v>
      </c>
      <c r="H80" s="733"/>
      <c r="I80" s="733"/>
      <c r="J80" s="729"/>
      <c r="K80" s="729"/>
      <c r="L80" s="733">
        <v>110</v>
      </c>
      <c r="M80" s="733">
        <v>3666.66</v>
      </c>
      <c r="N80" s="729">
        <v>1</v>
      </c>
      <c r="O80" s="729">
        <v>33.333272727272728</v>
      </c>
      <c r="P80" s="733">
        <v>91</v>
      </c>
      <c r="Q80" s="733">
        <v>3033.33</v>
      </c>
      <c r="R80" s="747">
        <v>0.82727332231513151</v>
      </c>
      <c r="S80" s="734">
        <v>33.333296703296703</v>
      </c>
    </row>
    <row r="81" spans="1:19" ht="14.4" customHeight="1" x14ac:dyDescent="0.3">
      <c r="A81" s="728" t="s">
        <v>553</v>
      </c>
      <c r="B81" s="729" t="s">
        <v>3113</v>
      </c>
      <c r="C81" s="729" t="s">
        <v>577</v>
      </c>
      <c r="D81" s="729" t="s">
        <v>1702</v>
      </c>
      <c r="E81" s="729" t="s">
        <v>3122</v>
      </c>
      <c r="F81" s="729" t="s">
        <v>3147</v>
      </c>
      <c r="G81" s="729" t="s">
        <v>3148</v>
      </c>
      <c r="H81" s="733">
        <v>185</v>
      </c>
      <c r="I81" s="733">
        <v>43475</v>
      </c>
      <c r="J81" s="729">
        <v>34.641434262948209</v>
      </c>
      <c r="K81" s="729">
        <v>235</v>
      </c>
      <c r="L81" s="733">
        <v>5</v>
      </c>
      <c r="M81" s="733">
        <v>1255</v>
      </c>
      <c r="N81" s="729">
        <v>1</v>
      </c>
      <c r="O81" s="729">
        <v>251</v>
      </c>
      <c r="P81" s="733">
        <v>14</v>
      </c>
      <c r="Q81" s="733">
        <v>3514</v>
      </c>
      <c r="R81" s="747">
        <v>2.8</v>
      </c>
      <c r="S81" s="734">
        <v>251</v>
      </c>
    </row>
    <row r="82" spans="1:19" ht="14.4" customHeight="1" x14ac:dyDescent="0.3">
      <c r="A82" s="728" t="s">
        <v>553</v>
      </c>
      <c r="B82" s="729" t="s">
        <v>3113</v>
      </c>
      <c r="C82" s="729" t="s">
        <v>577</v>
      </c>
      <c r="D82" s="729" t="s">
        <v>1702</v>
      </c>
      <c r="E82" s="729" t="s">
        <v>3122</v>
      </c>
      <c r="F82" s="729" t="s">
        <v>3167</v>
      </c>
      <c r="G82" s="729" t="s">
        <v>3168</v>
      </c>
      <c r="H82" s="733">
        <v>25</v>
      </c>
      <c r="I82" s="733">
        <v>8725</v>
      </c>
      <c r="J82" s="729">
        <v>0.1281655796462777</v>
      </c>
      <c r="K82" s="729">
        <v>349</v>
      </c>
      <c r="L82" s="733">
        <v>183</v>
      </c>
      <c r="M82" s="733">
        <v>68076</v>
      </c>
      <c r="N82" s="729">
        <v>1</v>
      </c>
      <c r="O82" s="729">
        <v>372</v>
      </c>
      <c r="P82" s="733">
        <v>89</v>
      </c>
      <c r="Q82" s="733">
        <v>33197</v>
      </c>
      <c r="R82" s="747">
        <v>0.48764616017392326</v>
      </c>
      <c r="S82" s="734">
        <v>373</v>
      </c>
    </row>
    <row r="83" spans="1:19" ht="14.4" customHeight="1" x14ac:dyDescent="0.3">
      <c r="A83" s="728" t="s">
        <v>553</v>
      </c>
      <c r="B83" s="729" t="s">
        <v>3113</v>
      </c>
      <c r="C83" s="729" t="s">
        <v>577</v>
      </c>
      <c r="D83" s="729" t="s">
        <v>1703</v>
      </c>
      <c r="E83" s="729" t="s">
        <v>3122</v>
      </c>
      <c r="F83" s="729" t="s">
        <v>3123</v>
      </c>
      <c r="G83" s="729" t="s">
        <v>3124</v>
      </c>
      <c r="H83" s="733"/>
      <c r="I83" s="733"/>
      <c r="J83" s="729"/>
      <c r="K83" s="729"/>
      <c r="L83" s="733"/>
      <c r="M83" s="733"/>
      <c r="N83" s="729"/>
      <c r="O83" s="729"/>
      <c r="P83" s="733">
        <v>1</v>
      </c>
      <c r="Q83" s="733">
        <v>83</v>
      </c>
      <c r="R83" s="747"/>
      <c r="S83" s="734">
        <v>83</v>
      </c>
    </row>
    <row r="84" spans="1:19" ht="14.4" customHeight="1" x14ac:dyDescent="0.3">
      <c r="A84" s="728" t="s">
        <v>553</v>
      </c>
      <c r="B84" s="729" t="s">
        <v>3113</v>
      </c>
      <c r="C84" s="729" t="s">
        <v>577</v>
      </c>
      <c r="D84" s="729" t="s">
        <v>1703</v>
      </c>
      <c r="E84" s="729" t="s">
        <v>3122</v>
      </c>
      <c r="F84" s="729" t="s">
        <v>3125</v>
      </c>
      <c r="G84" s="729" t="s">
        <v>3126</v>
      </c>
      <c r="H84" s="733"/>
      <c r="I84" s="733"/>
      <c r="J84" s="729"/>
      <c r="K84" s="729"/>
      <c r="L84" s="733"/>
      <c r="M84" s="733"/>
      <c r="N84" s="729"/>
      <c r="O84" s="729"/>
      <c r="P84" s="733">
        <v>2</v>
      </c>
      <c r="Q84" s="733">
        <v>74</v>
      </c>
      <c r="R84" s="747"/>
      <c r="S84" s="734">
        <v>37</v>
      </c>
    </row>
    <row r="85" spans="1:19" ht="14.4" customHeight="1" x14ac:dyDescent="0.3">
      <c r="A85" s="728" t="s">
        <v>553</v>
      </c>
      <c r="B85" s="729" t="s">
        <v>3113</v>
      </c>
      <c r="C85" s="729" t="s">
        <v>577</v>
      </c>
      <c r="D85" s="729" t="s">
        <v>1703</v>
      </c>
      <c r="E85" s="729" t="s">
        <v>3122</v>
      </c>
      <c r="F85" s="729" t="s">
        <v>3135</v>
      </c>
      <c r="G85" s="729" t="s">
        <v>3136</v>
      </c>
      <c r="H85" s="733"/>
      <c r="I85" s="733"/>
      <c r="J85" s="729"/>
      <c r="K85" s="729"/>
      <c r="L85" s="733"/>
      <c r="M85" s="733"/>
      <c r="N85" s="729"/>
      <c r="O85" s="729"/>
      <c r="P85" s="733">
        <v>27</v>
      </c>
      <c r="Q85" s="733">
        <v>3402</v>
      </c>
      <c r="R85" s="747"/>
      <c r="S85" s="734">
        <v>126</v>
      </c>
    </row>
    <row r="86" spans="1:19" ht="14.4" customHeight="1" x14ac:dyDescent="0.3">
      <c r="A86" s="728" t="s">
        <v>553</v>
      </c>
      <c r="B86" s="729" t="s">
        <v>3113</v>
      </c>
      <c r="C86" s="729" t="s">
        <v>577</v>
      </c>
      <c r="D86" s="729" t="s">
        <v>1703</v>
      </c>
      <c r="E86" s="729" t="s">
        <v>3122</v>
      </c>
      <c r="F86" s="729" t="s">
        <v>3145</v>
      </c>
      <c r="G86" s="729" t="s">
        <v>3146</v>
      </c>
      <c r="H86" s="733"/>
      <c r="I86" s="733"/>
      <c r="J86" s="729"/>
      <c r="K86" s="729"/>
      <c r="L86" s="733"/>
      <c r="M86" s="733"/>
      <c r="N86" s="729"/>
      <c r="O86" s="729"/>
      <c r="P86" s="733">
        <v>28</v>
      </c>
      <c r="Q86" s="733">
        <v>933.32000000000016</v>
      </c>
      <c r="R86" s="747"/>
      <c r="S86" s="734">
        <v>33.332857142857151</v>
      </c>
    </row>
    <row r="87" spans="1:19" ht="14.4" customHeight="1" x14ac:dyDescent="0.3">
      <c r="A87" s="728" t="s">
        <v>553</v>
      </c>
      <c r="B87" s="729" t="s">
        <v>3113</v>
      </c>
      <c r="C87" s="729" t="s">
        <v>577</v>
      </c>
      <c r="D87" s="729" t="s">
        <v>1703</v>
      </c>
      <c r="E87" s="729" t="s">
        <v>3122</v>
      </c>
      <c r="F87" s="729" t="s">
        <v>3147</v>
      </c>
      <c r="G87" s="729" t="s">
        <v>3148</v>
      </c>
      <c r="H87" s="733"/>
      <c r="I87" s="733"/>
      <c r="J87" s="729"/>
      <c r="K87" s="729"/>
      <c r="L87" s="733"/>
      <c r="M87" s="733"/>
      <c r="N87" s="729"/>
      <c r="O87" s="729"/>
      <c r="P87" s="733">
        <v>4</v>
      </c>
      <c r="Q87" s="733">
        <v>1004</v>
      </c>
      <c r="R87" s="747"/>
      <c r="S87" s="734">
        <v>251</v>
      </c>
    </row>
    <row r="88" spans="1:19" ht="14.4" customHeight="1" x14ac:dyDescent="0.3">
      <c r="A88" s="728" t="s">
        <v>553</v>
      </c>
      <c r="B88" s="729" t="s">
        <v>3113</v>
      </c>
      <c r="C88" s="729" t="s">
        <v>577</v>
      </c>
      <c r="D88" s="729" t="s">
        <v>1703</v>
      </c>
      <c r="E88" s="729" t="s">
        <v>3122</v>
      </c>
      <c r="F88" s="729" t="s">
        <v>3153</v>
      </c>
      <c r="G88" s="729" t="s">
        <v>3154</v>
      </c>
      <c r="H88" s="733"/>
      <c r="I88" s="733"/>
      <c r="J88" s="729"/>
      <c r="K88" s="729"/>
      <c r="L88" s="733"/>
      <c r="M88" s="733"/>
      <c r="N88" s="729"/>
      <c r="O88" s="729"/>
      <c r="P88" s="733">
        <v>1</v>
      </c>
      <c r="Q88" s="733">
        <v>86</v>
      </c>
      <c r="R88" s="747"/>
      <c r="S88" s="734">
        <v>86</v>
      </c>
    </row>
    <row r="89" spans="1:19" ht="14.4" customHeight="1" x14ac:dyDescent="0.3">
      <c r="A89" s="728" t="s">
        <v>553</v>
      </c>
      <c r="B89" s="729" t="s">
        <v>3113</v>
      </c>
      <c r="C89" s="729" t="s">
        <v>577</v>
      </c>
      <c r="D89" s="729" t="s">
        <v>1704</v>
      </c>
      <c r="E89" s="729" t="s">
        <v>3114</v>
      </c>
      <c r="F89" s="729" t="s">
        <v>3115</v>
      </c>
      <c r="G89" s="729" t="s">
        <v>3116</v>
      </c>
      <c r="H89" s="733"/>
      <c r="I89" s="733"/>
      <c r="J89" s="729"/>
      <c r="K89" s="729"/>
      <c r="L89" s="733">
        <v>0.1</v>
      </c>
      <c r="M89" s="733">
        <v>15.1</v>
      </c>
      <c r="N89" s="729">
        <v>1</v>
      </c>
      <c r="O89" s="729">
        <v>151</v>
      </c>
      <c r="P89" s="733">
        <v>0.5</v>
      </c>
      <c r="Q89" s="733">
        <v>75.5</v>
      </c>
      <c r="R89" s="747">
        <v>5</v>
      </c>
      <c r="S89" s="734">
        <v>151</v>
      </c>
    </row>
    <row r="90" spans="1:19" ht="14.4" customHeight="1" x14ac:dyDescent="0.3">
      <c r="A90" s="728" t="s">
        <v>553</v>
      </c>
      <c r="B90" s="729" t="s">
        <v>3113</v>
      </c>
      <c r="C90" s="729" t="s">
        <v>577</v>
      </c>
      <c r="D90" s="729" t="s">
        <v>1704</v>
      </c>
      <c r="E90" s="729" t="s">
        <v>3122</v>
      </c>
      <c r="F90" s="729" t="s">
        <v>3123</v>
      </c>
      <c r="G90" s="729" t="s">
        <v>3124</v>
      </c>
      <c r="H90" s="733">
        <v>1</v>
      </c>
      <c r="I90" s="733">
        <v>81</v>
      </c>
      <c r="J90" s="729">
        <v>8.1325301204819275E-2</v>
      </c>
      <c r="K90" s="729">
        <v>81</v>
      </c>
      <c r="L90" s="733">
        <v>12</v>
      </c>
      <c r="M90" s="733">
        <v>996</v>
      </c>
      <c r="N90" s="729">
        <v>1</v>
      </c>
      <c r="O90" s="729">
        <v>83</v>
      </c>
      <c r="P90" s="733">
        <v>13</v>
      </c>
      <c r="Q90" s="733">
        <v>1079</v>
      </c>
      <c r="R90" s="747">
        <v>1.0833333333333333</v>
      </c>
      <c r="S90" s="734">
        <v>83</v>
      </c>
    </row>
    <row r="91" spans="1:19" ht="14.4" customHeight="1" x14ac:dyDescent="0.3">
      <c r="A91" s="728" t="s">
        <v>553</v>
      </c>
      <c r="B91" s="729" t="s">
        <v>3113</v>
      </c>
      <c r="C91" s="729" t="s">
        <v>577</v>
      </c>
      <c r="D91" s="729" t="s">
        <v>1704</v>
      </c>
      <c r="E91" s="729" t="s">
        <v>3122</v>
      </c>
      <c r="F91" s="729" t="s">
        <v>3125</v>
      </c>
      <c r="G91" s="729" t="s">
        <v>3126</v>
      </c>
      <c r="H91" s="733">
        <v>3</v>
      </c>
      <c r="I91" s="733">
        <v>105</v>
      </c>
      <c r="J91" s="729">
        <v>0.15765765765765766</v>
      </c>
      <c r="K91" s="729">
        <v>35</v>
      </c>
      <c r="L91" s="733">
        <v>18</v>
      </c>
      <c r="M91" s="733">
        <v>666</v>
      </c>
      <c r="N91" s="729">
        <v>1</v>
      </c>
      <c r="O91" s="729">
        <v>37</v>
      </c>
      <c r="P91" s="733">
        <v>12</v>
      </c>
      <c r="Q91" s="733">
        <v>444</v>
      </c>
      <c r="R91" s="747">
        <v>0.66666666666666663</v>
      </c>
      <c r="S91" s="734">
        <v>37</v>
      </c>
    </row>
    <row r="92" spans="1:19" ht="14.4" customHeight="1" x14ac:dyDescent="0.3">
      <c r="A92" s="728" t="s">
        <v>553</v>
      </c>
      <c r="B92" s="729" t="s">
        <v>3113</v>
      </c>
      <c r="C92" s="729" t="s">
        <v>577</v>
      </c>
      <c r="D92" s="729" t="s">
        <v>1704</v>
      </c>
      <c r="E92" s="729" t="s">
        <v>3122</v>
      </c>
      <c r="F92" s="729" t="s">
        <v>3131</v>
      </c>
      <c r="G92" s="729" t="s">
        <v>3132</v>
      </c>
      <c r="H92" s="733"/>
      <c r="I92" s="733"/>
      <c r="J92" s="729"/>
      <c r="K92" s="729"/>
      <c r="L92" s="733"/>
      <c r="M92" s="733"/>
      <c r="N92" s="729"/>
      <c r="O92" s="729"/>
      <c r="P92" s="733">
        <v>1</v>
      </c>
      <c r="Q92" s="733">
        <v>116</v>
      </c>
      <c r="R92" s="747"/>
      <c r="S92" s="734">
        <v>116</v>
      </c>
    </row>
    <row r="93" spans="1:19" ht="14.4" customHeight="1" x14ac:dyDescent="0.3">
      <c r="A93" s="728" t="s">
        <v>553</v>
      </c>
      <c r="B93" s="729" t="s">
        <v>3113</v>
      </c>
      <c r="C93" s="729" t="s">
        <v>577</v>
      </c>
      <c r="D93" s="729" t="s">
        <v>1704</v>
      </c>
      <c r="E93" s="729" t="s">
        <v>3122</v>
      </c>
      <c r="F93" s="729" t="s">
        <v>3135</v>
      </c>
      <c r="G93" s="729" t="s">
        <v>3136</v>
      </c>
      <c r="H93" s="733">
        <v>277</v>
      </c>
      <c r="I93" s="733">
        <v>32686</v>
      </c>
      <c r="J93" s="729">
        <v>0.86760099803578061</v>
      </c>
      <c r="K93" s="729">
        <v>118</v>
      </c>
      <c r="L93" s="733">
        <v>299</v>
      </c>
      <c r="M93" s="733">
        <v>37674</v>
      </c>
      <c r="N93" s="729">
        <v>1</v>
      </c>
      <c r="O93" s="729">
        <v>126</v>
      </c>
      <c r="P93" s="733">
        <v>278</v>
      </c>
      <c r="Q93" s="733">
        <v>35028</v>
      </c>
      <c r="R93" s="747">
        <v>0.92976588628762546</v>
      </c>
      <c r="S93" s="734">
        <v>126</v>
      </c>
    </row>
    <row r="94" spans="1:19" ht="14.4" customHeight="1" x14ac:dyDescent="0.3">
      <c r="A94" s="728" t="s">
        <v>553</v>
      </c>
      <c r="B94" s="729" t="s">
        <v>3113</v>
      </c>
      <c r="C94" s="729" t="s">
        <v>577</v>
      </c>
      <c r="D94" s="729" t="s">
        <v>1704</v>
      </c>
      <c r="E94" s="729" t="s">
        <v>3122</v>
      </c>
      <c r="F94" s="729" t="s">
        <v>3141</v>
      </c>
      <c r="G94" s="729" t="s">
        <v>3142</v>
      </c>
      <c r="H94" s="733"/>
      <c r="I94" s="733"/>
      <c r="J94" s="729"/>
      <c r="K94" s="729"/>
      <c r="L94" s="733">
        <v>1</v>
      </c>
      <c r="M94" s="733">
        <v>1677</v>
      </c>
      <c r="N94" s="729">
        <v>1</v>
      </c>
      <c r="O94" s="729">
        <v>1677</v>
      </c>
      <c r="P94" s="733"/>
      <c r="Q94" s="733"/>
      <c r="R94" s="747"/>
      <c r="S94" s="734"/>
    </row>
    <row r="95" spans="1:19" ht="14.4" customHeight="1" x14ac:dyDescent="0.3">
      <c r="A95" s="728" t="s">
        <v>553</v>
      </c>
      <c r="B95" s="729" t="s">
        <v>3113</v>
      </c>
      <c r="C95" s="729" t="s">
        <v>577</v>
      </c>
      <c r="D95" s="729" t="s">
        <v>1704</v>
      </c>
      <c r="E95" s="729" t="s">
        <v>3122</v>
      </c>
      <c r="F95" s="729" t="s">
        <v>3145</v>
      </c>
      <c r="G95" s="729" t="s">
        <v>3146</v>
      </c>
      <c r="H95" s="733"/>
      <c r="I95" s="733"/>
      <c r="J95" s="729"/>
      <c r="K95" s="729"/>
      <c r="L95" s="733">
        <v>249</v>
      </c>
      <c r="M95" s="733">
        <v>8300.01</v>
      </c>
      <c r="N95" s="729">
        <v>1</v>
      </c>
      <c r="O95" s="729">
        <v>33.333373493975905</v>
      </c>
      <c r="P95" s="733">
        <v>498</v>
      </c>
      <c r="Q95" s="733">
        <v>16600</v>
      </c>
      <c r="R95" s="747">
        <v>1.999997590364349</v>
      </c>
      <c r="S95" s="734">
        <v>33.333333333333336</v>
      </c>
    </row>
    <row r="96" spans="1:19" ht="14.4" customHeight="1" x14ac:dyDescent="0.3">
      <c r="A96" s="728" t="s">
        <v>553</v>
      </c>
      <c r="B96" s="729" t="s">
        <v>3113</v>
      </c>
      <c r="C96" s="729" t="s">
        <v>577</v>
      </c>
      <c r="D96" s="729" t="s">
        <v>1704</v>
      </c>
      <c r="E96" s="729" t="s">
        <v>3122</v>
      </c>
      <c r="F96" s="729" t="s">
        <v>3147</v>
      </c>
      <c r="G96" s="729" t="s">
        <v>3148</v>
      </c>
      <c r="H96" s="733">
        <v>186</v>
      </c>
      <c r="I96" s="733">
        <v>43710</v>
      </c>
      <c r="J96" s="729">
        <v>1.0304344751172823</v>
      </c>
      <c r="K96" s="729">
        <v>235</v>
      </c>
      <c r="L96" s="733">
        <v>169</v>
      </c>
      <c r="M96" s="733">
        <v>42419</v>
      </c>
      <c r="N96" s="729">
        <v>1</v>
      </c>
      <c r="O96" s="729">
        <v>251</v>
      </c>
      <c r="P96" s="733">
        <v>128</v>
      </c>
      <c r="Q96" s="733">
        <v>32128</v>
      </c>
      <c r="R96" s="747">
        <v>0.75739644970414199</v>
      </c>
      <c r="S96" s="734">
        <v>251</v>
      </c>
    </row>
    <row r="97" spans="1:19" ht="14.4" customHeight="1" x14ac:dyDescent="0.3">
      <c r="A97" s="728" t="s">
        <v>553</v>
      </c>
      <c r="B97" s="729" t="s">
        <v>3113</v>
      </c>
      <c r="C97" s="729" t="s">
        <v>577</v>
      </c>
      <c r="D97" s="729" t="s">
        <v>1704</v>
      </c>
      <c r="E97" s="729" t="s">
        <v>3122</v>
      </c>
      <c r="F97" s="729" t="s">
        <v>3153</v>
      </c>
      <c r="G97" s="729" t="s">
        <v>3154</v>
      </c>
      <c r="H97" s="733"/>
      <c r="I97" s="733"/>
      <c r="J97" s="729"/>
      <c r="K97" s="729"/>
      <c r="L97" s="733">
        <v>1</v>
      </c>
      <c r="M97" s="733">
        <v>86</v>
      </c>
      <c r="N97" s="729">
        <v>1</v>
      </c>
      <c r="O97" s="729">
        <v>86</v>
      </c>
      <c r="P97" s="733"/>
      <c r="Q97" s="733"/>
      <c r="R97" s="747"/>
      <c r="S97" s="734"/>
    </row>
    <row r="98" spans="1:19" ht="14.4" customHeight="1" x14ac:dyDescent="0.3">
      <c r="A98" s="728" t="s">
        <v>553</v>
      </c>
      <c r="B98" s="729" t="s">
        <v>3113</v>
      </c>
      <c r="C98" s="729" t="s">
        <v>577</v>
      </c>
      <c r="D98" s="729" t="s">
        <v>1704</v>
      </c>
      <c r="E98" s="729" t="s">
        <v>3122</v>
      </c>
      <c r="F98" s="729" t="s">
        <v>3161</v>
      </c>
      <c r="G98" s="729" t="s">
        <v>3162</v>
      </c>
      <c r="H98" s="733">
        <v>2</v>
      </c>
      <c r="I98" s="733">
        <v>228</v>
      </c>
      <c r="J98" s="729">
        <v>0.93442622950819676</v>
      </c>
      <c r="K98" s="729">
        <v>114</v>
      </c>
      <c r="L98" s="733">
        <v>2</v>
      </c>
      <c r="M98" s="733">
        <v>244</v>
      </c>
      <c r="N98" s="729">
        <v>1</v>
      </c>
      <c r="O98" s="729">
        <v>122</v>
      </c>
      <c r="P98" s="733"/>
      <c r="Q98" s="733"/>
      <c r="R98" s="747"/>
      <c r="S98" s="734"/>
    </row>
    <row r="99" spans="1:19" ht="14.4" customHeight="1" x14ac:dyDescent="0.3">
      <c r="A99" s="728" t="s">
        <v>553</v>
      </c>
      <c r="B99" s="729" t="s">
        <v>3113</v>
      </c>
      <c r="C99" s="729" t="s">
        <v>577</v>
      </c>
      <c r="D99" s="729" t="s">
        <v>1704</v>
      </c>
      <c r="E99" s="729" t="s">
        <v>3122</v>
      </c>
      <c r="F99" s="729" t="s">
        <v>3163</v>
      </c>
      <c r="G99" s="729" t="s">
        <v>3164</v>
      </c>
      <c r="H99" s="733"/>
      <c r="I99" s="733"/>
      <c r="J99" s="729"/>
      <c r="K99" s="729"/>
      <c r="L99" s="733">
        <v>1</v>
      </c>
      <c r="M99" s="733">
        <v>183</v>
      </c>
      <c r="N99" s="729">
        <v>1</v>
      </c>
      <c r="O99" s="729">
        <v>183</v>
      </c>
      <c r="P99" s="733">
        <v>2</v>
      </c>
      <c r="Q99" s="733">
        <v>366</v>
      </c>
      <c r="R99" s="747">
        <v>2</v>
      </c>
      <c r="S99" s="734">
        <v>183</v>
      </c>
    </row>
    <row r="100" spans="1:19" ht="14.4" customHeight="1" x14ac:dyDescent="0.3">
      <c r="A100" s="728" t="s">
        <v>553</v>
      </c>
      <c r="B100" s="729" t="s">
        <v>3113</v>
      </c>
      <c r="C100" s="729" t="s">
        <v>577</v>
      </c>
      <c r="D100" s="729" t="s">
        <v>1704</v>
      </c>
      <c r="E100" s="729" t="s">
        <v>3122</v>
      </c>
      <c r="F100" s="729" t="s">
        <v>3167</v>
      </c>
      <c r="G100" s="729" t="s">
        <v>3168</v>
      </c>
      <c r="H100" s="733">
        <v>1</v>
      </c>
      <c r="I100" s="733">
        <v>349</v>
      </c>
      <c r="J100" s="729">
        <v>9.3817204301075263E-2</v>
      </c>
      <c r="K100" s="729">
        <v>349</v>
      </c>
      <c r="L100" s="733">
        <v>10</v>
      </c>
      <c r="M100" s="733">
        <v>3720</v>
      </c>
      <c r="N100" s="729">
        <v>1</v>
      </c>
      <c r="O100" s="729">
        <v>372</v>
      </c>
      <c r="P100" s="733">
        <v>102</v>
      </c>
      <c r="Q100" s="733">
        <v>38046</v>
      </c>
      <c r="R100" s="747">
        <v>10.227419354838709</v>
      </c>
      <c r="S100" s="734">
        <v>373</v>
      </c>
    </row>
    <row r="101" spans="1:19" ht="14.4" customHeight="1" x14ac:dyDescent="0.3">
      <c r="A101" s="728" t="s">
        <v>553</v>
      </c>
      <c r="B101" s="729" t="s">
        <v>3113</v>
      </c>
      <c r="C101" s="729" t="s">
        <v>577</v>
      </c>
      <c r="D101" s="729" t="s">
        <v>1705</v>
      </c>
      <c r="E101" s="729" t="s">
        <v>3114</v>
      </c>
      <c r="F101" s="729" t="s">
        <v>3115</v>
      </c>
      <c r="G101" s="729" t="s">
        <v>3116</v>
      </c>
      <c r="H101" s="733"/>
      <c r="I101" s="733"/>
      <c r="J101" s="729"/>
      <c r="K101" s="729"/>
      <c r="L101" s="733">
        <v>0.9</v>
      </c>
      <c r="M101" s="733">
        <v>135.9</v>
      </c>
      <c r="N101" s="729">
        <v>1</v>
      </c>
      <c r="O101" s="729">
        <v>151</v>
      </c>
      <c r="P101" s="733"/>
      <c r="Q101" s="733"/>
      <c r="R101" s="747"/>
      <c r="S101" s="734"/>
    </row>
    <row r="102" spans="1:19" ht="14.4" customHeight="1" x14ac:dyDescent="0.3">
      <c r="A102" s="728" t="s">
        <v>553</v>
      </c>
      <c r="B102" s="729" t="s">
        <v>3113</v>
      </c>
      <c r="C102" s="729" t="s">
        <v>577</v>
      </c>
      <c r="D102" s="729" t="s">
        <v>1705</v>
      </c>
      <c r="E102" s="729" t="s">
        <v>3122</v>
      </c>
      <c r="F102" s="729" t="s">
        <v>3123</v>
      </c>
      <c r="G102" s="729" t="s">
        <v>3124</v>
      </c>
      <c r="H102" s="733">
        <v>8</v>
      </c>
      <c r="I102" s="733">
        <v>648</v>
      </c>
      <c r="J102" s="729">
        <v>1.3012048192771084</v>
      </c>
      <c r="K102" s="729">
        <v>81</v>
      </c>
      <c r="L102" s="733">
        <v>6</v>
      </c>
      <c r="M102" s="733">
        <v>498</v>
      </c>
      <c r="N102" s="729">
        <v>1</v>
      </c>
      <c r="O102" s="729">
        <v>83</v>
      </c>
      <c r="P102" s="733"/>
      <c r="Q102" s="733"/>
      <c r="R102" s="747"/>
      <c r="S102" s="734"/>
    </row>
    <row r="103" spans="1:19" ht="14.4" customHeight="1" x14ac:dyDescent="0.3">
      <c r="A103" s="728" t="s">
        <v>553</v>
      </c>
      <c r="B103" s="729" t="s">
        <v>3113</v>
      </c>
      <c r="C103" s="729" t="s">
        <v>577</v>
      </c>
      <c r="D103" s="729" t="s">
        <v>1705</v>
      </c>
      <c r="E103" s="729" t="s">
        <v>3122</v>
      </c>
      <c r="F103" s="729" t="s">
        <v>3131</v>
      </c>
      <c r="G103" s="729" t="s">
        <v>3132</v>
      </c>
      <c r="H103" s="733"/>
      <c r="I103" s="733"/>
      <c r="J103" s="729"/>
      <c r="K103" s="729"/>
      <c r="L103" s="733">
        <v>1</v>
      </c>
      <c r="M103" s="733">
        <v>116</v>
      </c>
      <c r="N103" s="729">
        <v>1</v>
      </c>
      <c r="O103" s="729">
        <v>116</v>
      </c>
      <c r="P103" s="733"/>
      <c r="Q103" s="733"/>
      <c r="R103" s="747"/>
      <c r="S103" s="734"/>
    </row>
    <row r="104" spans="1:19" ht="14.4" customHeight="1" x14ac:dyDescent="0.3">
      <c r="A104" s="728" t="s">
        <v>553</v>
      </c>
      <c r="B104" s="729" t="s">
        <v>3113</v>
      </c>
      <c r="C104" s="729" t="s">
        <v>577</v>
      </c>
      <c r="D104" s="729" t="s">
        <v>1705</v>
      </c>
      <c r="E104" s="729" t="s">
        <v>3122</v>
      </c>
      <c r="F104" s="729" t="s">
        <v>3135</v>
      </c>
      <c r="G104" s="729" t="s">
        <v>3136</v>
      </c>
      <c r="H104" s="733">
        <v>1</v>
      </c>
      <c r="I104" s="733">
        <v>118</v>
      </c>
      <c r="J104" s="729">
        <v>0.23412698412698413</v>
      </c>
      <c r="K104" s="729">
        <v>118</v>
      </c>
      <c r="L104" s="733">
        <v>4</v>
      </c>
      <c r="M104" s="733">
        <v>504</v>
      </c>
      <c r="N104" s="729">
        <v>1</v>
      </c>
      <c r="O104" s="729">
        <v>126</v>
      </c>
      <c r="P104" s="733">
        <v>23</v>
      </c>
      <c r="Q104" s="733">
        <v>2898</v>
      </c>
      <c r="R104" s="747">
        <v>5.75</v>
      </c>
      <c r="S104" s="734">
        <v>126</v>
      </c>
    </row>
    <row r="105" spans="1:19" ht="14.4" customHeight="1" x14ac:dyDescent="0.3">
      <c r="A105" s="728" t="s">
        <v>553</v>
      </c>
      <c r="B105" s="729" t="s">
        <v>3113</v>
      </c>
      <c r="C105" s="729" t="s">
        <v>577</v>
      </c>
      <c r="D105" s="729" t="s">
        <v>1705</v>
      </c>
      <c r="E105" s="729" t="s">
        <v>3122</v>
      </c>
      <c r="F105" s="729" t="s">
        <v>3141</v>
      </c>
      <c r="G105" s="729" t="s">
        <v>3142</v>
      </c>
      <c r="H105" s="733"/>
      <c r="I105" s="733"/>
      <c r="J105" s="729"/>
      <c r="K105" s="729"/>
      <c r="L105" s="733">
        <v>3</v>
      </c>
      <c r="M105" s="733">
        <v>5031</v>
      </c>
      <c r="N105" s="729">
        <v>1</v>
      </c>
      <c r="O105" s="729">
        <v>1677</v>
      </c>
      <c r="P105" s="733"/>
      <c r="Q105" s="733"/>
      <c r="R105" s="747"/>
      <c r="S105" s="734"/>
    </row>
    <row r="106" spans="1:19" ht="14.4" customHeight="1" x14ac:dyDescent="0.3">
      <c r="A106" s="728" t="s">
        <v>553</v>
      </c>
      <c r="B106" s="729" t="s">
        <v>3113</v>
      </c>
      <c r="C106" s="729" t="s">
        <v>577</v>
      </c>
      <c r="D106" s="729" t="s">
        <v>1705</v>
      </c>
      <c r="E106" s="729" t="s">
        <v>3122</v>
      </c>
      <c r="F106" s="729" t="s">
        <v>3145</v>
      </c>
      <c r="G106" s="729" t="s">
        <v>3146</v>
      </c>
      <c r="H106" s="733"/>
      <c r="I106" s="733"/>
      <c r="J106" s="729"/>
      <c r="K106" s="729"/>
      <c r="L106" s="733">
        <v>379</v>
      </c>
      <c r="M106" s="733">
        <v>12633.31</v>
      </c>
      <c r="N106" s="729">
        <v>1</v>
      </c>
      <c r="O106" s="729">
        <v>33.333271767810025</v>
      </c>
      <c r="P106" s="733">
        <v>493</v>
      </c>
      <c r="Q106" s="733">
        <v>16433.330000000002</v>
      </c>
      <c r="R106" s="747">
        <v>1.3007936953973267</v>
      </c>
      <c r="S106" s="734">
        <v>33.333326572008119</v>
      </c>
    </row>
    <row r="107" spans="1:19" ht="14.4" customHeight="1" x14ac:dyDescent="0.3">
      <c r="A107" s="728" t="s">
        <v>553</v>
      </c>
      <c r="B107" s="729" t="s">
        <v>3113</v>
      </c>
      <c r="C107" s="729" t="s">
        <v>577</v>
      </c>
      <c r="D107" s="729" t="s">
        <v>1705</v>
      </c>
      <c r="E107" s="729" t="s">
        <v>3122</v>
      </c>
      <c r="F107" s="729" t="s">
        <v>3147</v>
      </c>
      <c r="G107" s="729" t="s">
        <v>3148</v>
      </c>
      <c r="H107" s="733">
        <v>671</v>
      </c>
      <c r="I107" s="733">
        <v>157685</v>
      </c>
      <c r="J107" s="729">
        <v>0.89363739919411966</v>
      </c>
      <c r="K107" s="729">
        <v>235</v>
      </c>
      <c r="L107" s="733">
        <v>703</v>
      </c>
      <c r="M107" s="733">
        <v>176453</v>
      </c>
      <c r="N107" s="729">
        <v>1</v>
      </c>
      <c r="O107" s="729">
        <v>251</v>
      </c>
      <c r="P107" s="733">
        <v>614</v>
      </c>
      <c r="Q107" s="733">
        <v>154114</v>
      </c>
      <c r="R107" s="747">
        <v>0.87339971550497864</v>
      </c>
      <c r="S107" s="734">
        <v>251</v>
      </c>
    </row>
    <row r="108" spans="1:19" ht="14.4" customHeight="1" x14ac:dyDescent="0.3">
      <c r="A108" s="728" t="s">
        <v>553</v>
      </c>
      <c r="B108" s="729" t="s">
        <v>3113</v>
      </c>
      <c r="C108" s="729" t="s">
        <v>577</v>
      </c>
      <c r="D108" s="729" t="s">
        <v>1705</v>
      </c>
      <c r="E108" s="729" t="s">
        <v>3122</v>
      </c>
      <c r="F108" s="729" t="s">
        <v>3149</v>
      </c>
      <c r="G108" s="729" t="s">
        <v>3150</v>
      </c>
      <c r="H108" s="733">
        <v>48</v>
      </c>
      <c r="I108" s="733">
        <v>5184</v>
      </c>
      <c r="J108" s="729">
        <v>0.69827586206896552</v>
      </c>
      <c r="K108" s="729">
        <v>108</v>
      </c>
      <c r="L108" s="733">
        <v>64</v>
      </c>
      <c r="M108" s="733">
        <v>7424</v>
      </c>
      <c r="N108" s="729">
        <v>1</v>
      </c>
      <c r="O108" s="729">
        <v>116</v>
      </c>
      <c r="P108" s="733">
        <v>78</v>
      </c>
      <c r="Q108" s="733">
        <v>9048</v>
      </c>
      <c r="R108" s="747">
        <v>1.21875</v>
      </c>
      <c r="S108" s="734">
        <v>116</v>
      </c>
    </row>
    <row r="109" spans="1:19" ht="14.4" customHeight="1" x14ac:dyDescent="0.3">
      <c r="A109" s="728" t="s">
        <v>553</v>
      </c>
      <c r="B109" s="729" t="s">
        <v>3113</v>
      </c>
      <c r="C109" s="729" t="s">
        <v>577</v>
      </c>
      <c r="D109" s="729" t="s">
        <v>1705</v>
      </c>
      <c r="E109" s="729" t="s">
        <v>3122</v>
      </c>
      <c r="F109" s="729" t="s">
        <v>3153</v>
      </c>
      <c r="G109" s="729" t="s">
        <v>3154</v>
      </c>
      <c r="H109" s="733"/>
      <c r="I109" s="733"/>
      <c r="J109" s="729"/>
      <c r="K109" s="729"/>
      <c r="L109" s="733">
        <v>3</v>
      </c>
      <c r="M109" s="733">
        <v>258</v>
      </c>
      <c r="N109" s="729">
        <v>1</v>
      </c>
      <c r="O109" s="729">
        <v>86</v>
      </c>
      <c r="P109" s="733"/>
      <c r="Q109" s="733"/>
      <c r="R109" s="747"/>
      <c r="S109" s="734"/>
    </row>
    <row r="110" spans="1:19" ht="14.4" customHeight="1" x14ac:dyDescent="0.3">
      <c r="A110" s="728" t="s">
        <v>553</v>
      </c>
      <c r="B110" s="729" t="s">
        <v>3113</v>
      </c>
      <c r="C110" s="729" t="s">
        <v>577</v>
      </c>
      <c r="D110" s="729" t="s">
        <v>1705</v>
      </c>
      <c r="E110" s="729" t="s">
        <v>3122</v>
      </c>
      <c r="F110" s="729" t="s">
        <v>3163</v>
      </c>
      <c r="G110" s="729" t="s">
        <v>3164</v>
      </c>
      <c r="H110" s="733">
        <v>14</v>
      </c>
      <c r="I110" s="733">
        <v>2506</v>
      </c>
      <c r="J110" s="729">
        <v>0.62245404868355692</v>
      </c>
      <c r="K110" s="729">
        <v>179</v>
      </c>
      <c r="L110" s="733">
        <v>22</v>
      </c>
      <c r="M110" s="733">
        <v>4026</v>
      </c>
      <c r="N110" s="729">
        <v>1</v>
      </c>
      <c r="O110" s="729">
        <v>183</v>
      </c>
      <c r="P110" s="733">
        <v>18</v>
      </c>
      <c r="Q110" s="733">
        <v>3294</v>
      </c>
      <c r="R110" s="747">
        <v>0.81818181818181823</v>
      </c>
      <c r="S110" s="734">
        <v>183</v>
      </c>
    </row>
    <row r="111" spans="1:19" ht="14.4" customHeight="1" x14ac:dyDescent="0.3">
      <c r="A111" s="728" t="s">
        <v>553</v>
      </c>
      <c r="B111" s="729" t="s">
        <v>3113</v>
      </c>
      <c r="C111" s="729" t="s">
        <v>577</v>
      </c>
      <c r="D111" s="729" t="s">
        <v>1706</v>
      </c>
      <c r="E111" s="729" t="s">
        <v>3114</v>
      </c>
      <c r="F111" s="729" t="s">
        <v>3115</v>
      </c>
      <c r="G111" s="729" t="s">
        <v>3116</v>
      </c>
      <c r="H111" s="733"/>
      <c r="I111" s="733"/>
      <c r="J111" s="729"/>
      <c r="K111" s="729"/>
      <c r="L111" s="733">
        <v>0.1</v>
      </c>
      <c r="M111" s="733">
        <v>15.1</v>
      </c>
      <c r="N111" s="729">
        <v>1</v>
      </c>
      <c r="O111" s="729">
        <v>151</v>
      </c>
      <c r="P111" s="733"/>
      <c r="Q111" s="733"/>
      <c r="R111" s="747"/>
      <c r="S111" s="734"/>
    </row>
    <row r="112" spans="1:19" ht="14.4" customHeight="1" x14ac:dyDescent="0.3">
      <c r="A112" s="728" t="s">
        <v>553</v>
      </c>
      <c r="B112" s="729" t="s">
        <v>3113</v>
      </c>
      <c r="C112" s="729" t="s">
        <v>577</v>
      </c>
      <c r="D112" s="729" t="s">
        <v>1706</v>
      </c>
      <c r="E112" s="729" t="s">
        <v>3114</v>
      </c>
      <c r="F112" s="729" t="s">
        <v>3117</v>
      </c>
      <c r="G112" s="729" t="s">
        <v>3118</v>
      </c>
      <c r="H112" s="733"/>
      <c r="I112" s="733"/>
      <c r="J112" s="729"/>
      <c r="K112" s="729"/>
      <c r="L112" s="733"/>
      <c r="M112" s="733"/>
      <c r="N112" s="729"/>
      <c r="O112" s="729"/>
      <c r="P112" s="733">
        <v>0.9</v>
      </c>
      <c r="Q112" s="733">
        <v>228.23</v>
      </c>
      <c r="R112" s="747"/>
      <c r="S112" s="734">
        <v>253.58888888888887</v>
      </c>
    </row>
    <row r="113" spans="1:19" ht="14.4" customHeight="1" x14ac:dyDescent="0.3">
      <c r="A113" s="728" t="s">
        <v>553</v>
      </c>
      <c r="B113" s="729" t="s">
        <v>3113</v>
      </c>
      <c r="C113" s="729" t="s">
        <v>577</v>
      </c>
      <c r="D113" s="729" t="s">
        <v>1706</v>
      </c>
      <c r="E113" s="729" t="s">
        <v>3114</v>
      </c>
      <c r="F113" s="729" t="s">
        <v>3119</v>
      </c>
      <c r="G113" s="729" t="s">
        <v>939</v>
      </c>
      <c r="H113" s="733"/>
      <c r="I113" s="733"/>
      <c r="J113" s="729"/>
      <c r="K113" s="729"/>
      <c r="L113" s="733"/>
      <c r="M113" s="733"/>
      <c r="N113" s="729"/>
      <c r="O113" s="729"/>
      <c r="P113" s="733">
        <v>0.1</v>
      </c>
      <c r="Q113" s="733">
        <v>21</v>
      </c>
      <c r="R113" s="747"/>
      <c r="S113" s="734">
        <v>210</v>
      </c>
    </row>
    <row r="114" spans="1:19" ht="14.4" customHeight="1" x14ac:dyDescent="0.3">
      <c r="A114" s="728" t="s">
        <v>553</v>
      </c>
      <c r="B114" s="729" t="s">
        <v>3113</v>
      </c>
      <c r="C114" s="729" t="s">
        <v>577</v>
      </c>
      <c r="D114" s="729" t="s">
        <v>1706</v>
      </c>
      <c r="E114" s="729" t="s">
        <v>3122</v>
      </c>
      <c r="F114" s="729" t="s">
        <v>3123</v>
      </c>
      <c r="G114" s="729" t="s">
        <v>3124</v>
      </c>
      <c r="H114" s="733">
        <v>8</v>
      </c>
      <c r="I114" s="733">
        <v>648</v>
      </c>
      <c r="J114" s="729">
        <v>1.9518072289156627</v>
      </c>
      <c r="K114" s="729">
        <v>81</v>
      </c>
      <c r="L114" s="733">
        <v>4</v>
      </c>
      <c r="M114" s="733">
        <v>332</v>
      </c>
      <c r="N114" s="729">
        <v>1</v>
      </c>
      <c r="O114" s="729">
        <v>83</v>
      </c>
      <c r="P114" s="733">
        <v>6</v>
      </c>
      <c r="Q114" s="733">
        <v>498</v>
      </c>
      <c r="R114" s="747">
        <v>1.5</v>
      </c>
      <c r="S114" s="734">
        <v>83</v>
      </c>
    </row>
    <row r="115" spans="1:19" ht="14.4" customHeight="1" x14ac:dyDescent="0.3">
      <c r="A115" s="728" t="s">
        <v>553</v>
      </c>
      <c r="B115" s="729" t="s">
        <v>3113</v>
      </c>
      <c r="C115" s="729" t="s">
        <v>577</v>
      </c>
      <c r="D115" s="729" t="s">
        <v>1706</v>
      </c>
      <c r="E115" s="729" t="s">
        <v>3122</v>
      </c>
      <c r="F115" s="729" t="s">
        <v>3125</v>
      </c>
      <c r="G115" s="729" t="s">
        <v>3126</v>
      </c>
      <c r="H115" s="733">
        <v>1</v>
      </c>
      <c r="I115" s="733">
        <v>35</v>
      </c>
      <c r="J115" s="729">
        <v>0.1891891891891892</v>
      </c>
      <c r="K115" s="729">
        <v>35</v>
      </c>
      <c r="L115" s="733">
        <v>5</v>
      </c>
      <c r="M115" s="733">
        <v>185</v>
      </c>
      <c r="N115" s="729">
        <v>1</v>
      </c>
      <c r="O115" s="729">
        <v>37</v>
      </c>
      <c r="P115" s="733">
        <v>1</v>
      </c>
      <c r="Q115" s="733">
        <v>37</v>
      </c>
      <c r="R115" s="747">
        <v>0.2</v>
      </c>
      <c r="S115" s="734">
        <v>37</v>
      </c>
    </row>
    <row r="116" spans="1:19" ht="14.4" customHeight="1" x14ac:dyDescent="0.3">
      <c r="A116" s="728" t="s">
        <v>553</v>
      </c>
      <c r="B116" s="729" t="s">
        <v>3113</v>
      </c>
      <c r="C116" s="729" t="s">
        <v>577</v>
      </c>
      <c r="D116" s="729" t="s">
        <v>1706</v>
      </c>
      <c r="E116" s="729" t="s">
        <v>3122</v>
      </c>
      <c r="F116" s="729" t="s">
        <v>3131</v>
      </c>
      <c r="G116" s="729" t="s">
        <v>3132</v>
      </c>
      <c r="H116" s="733"/>
      <c r="I116" s="733"/>
      <c r="J116" s="729"/>
      <c r="K116" s="729"/>
      <c r="L116" s="733"/>
      <c r="M116" s="733"/>
      <c r="N116" s="729"/>
      <c r="O116" s="729"/>
      <c r="P116" s="733">
        <v>1</v>
      </c>
      <c r="Q116" s="733">
        <v>116</v>
      </c>
      <c r="R116" s="747"/>
      <c r="S116" s="734">
        <v>116</v>
      </c>
    </row>
    <row r="117" spans="1:19" ht="14.4" customHeight="1" x14ac:dyDescent="0.3">
      <c r="A117" s="728" t="s">
        <v>553</v>
      </c>
      <c r="B117" s="729" t="s">
        <v>3113</v>
      </c>
      <c r="C117" s="729" t="s">
        <v>577</v>
      </c>
      <c r="D117" s="729" t="s">
        <v>1706</v>
      </c>
      <c r="E117" s="729" t="s">
        <v>3122</v>
      </c>
      <c r="F117" s="729" t="s">
        <v>3135</v>
      </c>
      <c r="G117" s="729" t="s">
        <v>3136</v>
      </c>
      <c r="H117" s="733">
        <v>163</v>
      </c>
      <c r="I117" s="733">
        <v>19234</v>
      </c>
      <c r="J117" s="729">
        <v>0.6155273937532002</v>
      </c>
      <c r="K117" s="729">
        <v>118</v>
      </c>
      <c r="L117" s="733">
        <v>248</v>
      </c>
      <c r="M117" s="733">
        <v>31248</v>
      </c>
      <c r="N117" s="729">
        <v>1</v>
      </c>
      <c r="O117" s="729">
        <v>126</v>
      </c>
      <c r="P117" s="733">
        <v>342</v>
      </c>
      <c r="Q117" s="733">
        <v>43092</v>
      </c>
      <c r="R117" s="747">
        <v>1.3790322580645162</v>
      </c>
      <c r="S117" s="734">
        <v>126</v>
      </c>
    </row>
    <row r="118" spans="1:19" ht="14.4" customHeight="1" x14ac:dyDescent="0.3">
      <c r="A118" s="728" t="s">
        <v>553</v>
      </c>
      <c r="B118" s="729" t="s">
        <v>3113</v>
      </c>
      <c r="C118" s="729" t="s">
        <v>577</v>
      </c>
      <c r="D118" s="729" t="s">
        <v>1706</v>
      </c>
      <c r="E118" s="729" t="s">
        <v>3122</v>
      </c>
      <c r="F118" s="729" t="s">
        <v>3141</v>
      </c>
      <c r="G118" s="729" t="s">
        <v>3142</v>
      </c>
      <c r="H118" s="733"/>
      <c r="I118" s="733"/>
      <c r="J118" s="729"/>
      <c r="K118" s="729"/>
      <c r="L118" s="733">
        <v>1</v>
      </c>
      <c r="M118" s="733">
        <v>1677</v>
      </c>
      <c r="N118" s="729">
        <v>1</v>
      </c>
      <c r="O118" s="729">
        <v>1677</v>
      </c>
      <c r="P118" s="733"/>
      <c r="Q118" s="733"/>
      <c r="R118" s="747"/>
      <c r="S118" s="734"/>
    </row>
    <row r="119" spans="1:19" ht="14.4" customHeight="1" x14ac:dyDescent="0.3">
      <c r="A119" s="728" t="s">
        <v>553</v>
      </c>
      <c r="B119" s="729" t="s">
        <v>3113</v>
      </c>
      <c r="C119" s="729" t="s">
        <v>577</v>
      </c>
      <c r="D119" s="729" t="s">
        <v>1706</v>
      </c>
      <c r="E119" s="729" t="s">
        <v>3122</v>
      </c>
      <c r="F119" s="729" t="s">
        <v>3143</v>
      </c>
      <c r="G119" s="729" t="s">
        <v>3144</v>
      </c>
      <c r="H119" s="733"/>
      <c r="I119" s="733"/>
      <c r="J119" s="729"/>
      <c r="K119" s="729"/>
      <c r="L119" s="733">
        <v>1</v>
      </c>
      <c r="M119" s="733">
        <v>0</v>
      </c>
      <c r="N119" s="729"/>
      <c r="O119" s="729">
        <v>0</v>
      </c>
      <c r="P119" s="733"/>
      <c r="Q119" s="733"/>
      <c r="R119" s="747"/>
      <c r="S119" s="734"/>
    </row>
    <row r="120" spans="1:19" ht="14.4" customHeight="1" x14ac:dyDescent="0.3">
      <c r="A120" s="728" t="s">
        <v>553</v>
      </c>
      <c r="B120" s="729" t="s">
        <v>3113</v>
      </c>
      <c r="C120" s="729" t="s">
        <v>577</v>
      </c>
      <c r="D120" s="729" t="s">
        <v>1706</v>
      </c>
      <c r="E120" s="729" t="s">
        <v>3122</v>
      </c>
      <c r="F120" s="729" t="s">
        <v>3145</v>
      </c>
      <c r="G120" s="729" t="s">
        <v>3146</v>
      </c>
      <c r="H120" s="733"/>
      <c r="I120" s="733"/>
      <c r="J120" s="729"/>
      <c r="K120" s="729"/>
      <c r="L120" s="733">
        <v>223</v>
      </c>
      <c r="M120" s="733">
        <v>7433.34</v>
      </c>
      <c r="N120" s="729">
        <v>1</v>
      </c>
      <c r="O120" s="729">
        <v>33.333363228699554</v>
      </c>
      <c r="P120" s="733">
        <v>403</v>
      </c>
      <c r="Q120" s="733">
        <v>13433.32</v>
      </c>
      <c r="R120" s="747">
        <v>1.8071714733888131</v>
      </c>
      <c r="S120" s="734">
        <v>33.333300248138954</v>
      </c>
    </row>
    <row r="121" spans="1:19" ht="14.4" customHeight="1" x14ac:dyDescent="0.3">
      <c r="A121" s="728" t="s">
        <v>553</v>
      </c>
      <c r="B121" s="729" t="s">
        <v>3113</v>
      </c>
      <c r="C121" s="729" t="s">
        <v>577</v>
      </c>
      <c r="D121" s="729" t="s">
        <v>1706</v>
      </c>
      <c r="E121" s="729" t="s">
        <v>3122</v>
      </c>
      <c r="F121" s="729" t="s">
        <v>3147</v>
      </c>
      <c r="G121" s="729" t="s">
        <v>3148</v>
      </c>
      <c r="H121" s="733">
        <v>129</v>
      </c>
      <c r="I121" s="733">
        <v>30315</v>
      </c>
      <c r="J121" s="729">
        <v>0.75016703372844029</v>
      </c>
      <c r="K121" s="729">
        <v>235</v>
      </c>
      <c r="L121" s="733">
        <v>161</v>
      </c>
      <c r="M121" s="733">
        <v>40411</v>
      </c>
      <c r="N121" s="729">
        <v>1</v>
      </c>
      <c r="O121" s="729">
        <v>251</v>
      </c>
      <c r="P121" s="733">
        <v>78</v>
      </c>
      <c r="Q121" s="733">
        <v>19578</v>
      </c>
      <c r="R121" s="747">
        <v>0.48447204968944102</v>
      </c>
      <c r="S121" s="734">
        <v>251</v>
      </c>
    </row>
    <row r="122" spans="1:19" ht="14.4" customHeight="1" x14ac:dyDescent="0.3">
      <c r="A122" s="728" t="s">
        <v>553</v>
      </c>
      <c r="B122" s="729" t="s">
        <v>3113</v>
      </c>
      <c r="C122" s="729" t="s">
        <v>577</v>
      </c>
      <c r="D122" s="729" t="s">
        <v>1706</v>
      </c>
      <c r="E122" s="729" t="s">
        <v>3122</v>
      </c>
      <c r="F122" s="729" t="s">
        <v>3151</v>
      </c>
      <c r="G122" s="729" t="s">
        <v>3152</v>
      </c>
      <c r="H122" s="733"/>
      <c r="I122" s="733"/>
      <c r="J122" s="729"/>
      <c r="K122" s="729"/>
      <c r="L122" s="733"/>
      <c r="M122" s="733"/>
      <c r="N122" s="729"/>
      <c r="O122" s="729"/>
      <c r="P122" s="733">
        <v>1</v>
      </c>
      <c r="Q122" s="733">
        <v>37</v>
      </c>
      <c r="R122" s="747"/>
      <c r="S122" s="734">
        <v>37</v>
      </c>
    </row>
    <row r="123" spans="1:19" ht="14.4" customHeight="1" x14ac:dyDescent="0.3">
      <c r="A123" s="728" t="s">
        <v>553</v>
      </c>
      <c r="B123" s="729" t="s">
        <v>3113</v>
      </c>
      <c r="C123" s="729" t="s">
        <v>577</v>
      </c>
      <c r="D123" s="729" t="s">
        <v>1706</v>
      </c>
      <c r="E123" s="729" t="s">
        <v>3122</v>
      </c>
      <c r="F123" s="729" t="s">
        <v>3153</v>
      </c>
      <c r="G123" s="729" t="s">
        <v>3154</v>
      </c>
      <c r="H123" s="733"/>
      <c r="I123" s="733"/>
      <c r="J123" s="729"/>
      <c r="K123" s="729"/>
      <c r="L123" s="733">
        <v>1</v>
      </c>
      <c r="M123" s="733">
        <v>86</v>
      </c>
      <c r="N123" s="729">
        <v>1</v>
      </c>
      <c r="O123" s="729">
        <v>86</v>
      </c>
      <c r="P123" s="733"/>
      <c r="Q123" s="733"/>
      <c r="R123" s="747"/>
      <c r="S123" s="734"/>
    </row>
    <row r="124" spans="1:19" ht="14.4" customHeight="1" x14ac:dyDescent="0.3">
      <c r="A124" s="728" t="s">
        <v>553</v>
      </c>
      <c r="B124" s="729" t="s">
        <v>3113</v>
      </c>
      <c r="C124" s="729" t="s">
        <v>577</v>
      </c>
      <c r="D124" s="729" t="s">
        <v>1706</v>
      </c>
      <c r="E124" s="729" t="s">
        <v>3122</v>
      </c>
      <c r="F124" s="729" t="s">
        <v>3163</v>
      </c>
      <c r="G124" s="729" t="s">
        <v>3164</v>
      </c>
      <c r="H124" s="733">
        <v>2</v>
      </c>
      <c r="I124" s="733">
        <v>358</v>
      </c>
      <c r="J124" s="729"/>
      <c r="K124" s="729">
        <v>179</v>
      </c>
      <c r="L124" s="733"/>
      <c r="M124" s="733"/>
      <c r="N124" s="729"/>
      <c r="O124" s="729"/>
      <c r="P124" s="733">
        <v>1</v>
      </c>
      <c r="Q124" s="733">
        <v>183</v>
      </c>
      <c r="R124" s="747"/>
      <c r="S124" s="734">
        <v>183</v>
      </c>
    </row>
    <row r="125" spans="1:19" ht="14.4" customHeight="1" x14ac:dyDescent="0.3">
      <c r="A125" s="728" t="s">
        <v>553</v>
      </c>
      <c r="B125" s="729" t="s">
        <v>3113</v>
      </c>
      <c r="C125" s="729" t="s">
        <v>577</v>
      </c>
      <c r="D125" s="729" t="s">
        <v>1707</v>
      </c>
      <c r="E125" s="729" t="s">
        <v>3114</v>
      </c>
      <c r="F125" s="729" t="s">
        <v>3115</v>
      </c>
      <c r="G125" s="729" t="s">
        <v>3116</v>
      </c>
      <c r="H125" s="733"/>
      <c r="I125" s="733"/>
      <c r="J125" s="729"/>
      <c r="K125" s="729"/>
      <c r="L125" s="733">
        <v>0.4</v>
      </c>
      <c r="M125" s="733">
        <v>60.4</v>
      </c>
      <c r="N125" s="729">
        <v>1</v>
      </c>
      <c r="O125" s="729">
        <v>151</v>
      </c>
      <c r="P125" s="733"/>
      <c r="Q125" s="733"/>
      <c r="R125" s="747"/>
      <c r="S125" s="734"/>
    </row>
    <row r="126" spans="1:19" ht="14.4" customHeight="1" x14ac:dyDescent="0.3">
      <c r="A126" s="728" t="s">
        <v>553</v>
      </c>
      <c r="B126" s="729" t="s">
        <v>3113</v>
      </c>
      <c r="C126" s="729" t="s">
        <v>577</v>
      </c>
      <c r="D126" s="729" t="s">
        <v>1707</v>
      </c>
      <c r="E126" s="729" t="s">
        <v>3122</v>
      </c>
      <c r="F126" s="729" t="s">
        <v>3123</v>
      </c>
      <c r="G126" s="729" t="s">
        <v>3124</v>
      </c>
      <c r="H126" s="733">
        <v>7</v>
      </c>
      <c r="I126" s="733">
        <v>567</v>
      </c>
      <c r="J126" s="729">
        <v>6.831325301204819</v>
      </c>
      <c r="K126" s="729">
        <v>81</v>
      </c>
      <c r="L126" s="733">
        <v>1</v>
      </c>
      <c r="M126" s="733">
        <v>83</v>
      </c>
      <c r="N126" s="729">
        <v>1</v>
      </c>
      <c r="O126" s="729">
        <v>83</v>
      </c>
      <c r="P126" s="733">
        <v>4</v>
      </c>
      <c r="Q126" s="733">
        <v>332</v>
      </c>
      <c r="R126" s="747">
        <v>4</v>
      </c>
      <c r="S126" s="734">
        <v>83</v>
      </c>
    </row>
    <row r="127" spans="1:19" ht="14.4" customHeight="1" x14ac:dyDescent="0.3">
      <c r="A127" s="728" t="s">
        <v>553</v>
      </c>
      <c r="B127" s="729" t="s">
        <v>3113</v>
      </c>
      <c r="C127" s="729" t="s">
        <v>577</v>
      </c>
      <c r="D127" s="729" t="s">
        <v>1707</v>
      </c>
      <c r="E127" s="729" t="s">
        <v>3122</v>
      </c>
      <c r="F127" s="729" t="s">
        <v>3125</v>
      </c>
      <c r="G127" s="729" t="s">
        <v>3126</v>
      </c>
      <c r="H127" s="733">
        <v>129</v>
      </c>
      <c r="I127" s="733">
        <v>4515</v>
      </c>
      <c r="J127" s="729">
        <v>1.488134475939354</v>
      </c>
      <c r="K127" s="729">
        <v>35</v>
      </c>
      <c r="L127" s="733">
        <v>82</v>
      </c>
      <c r="M127" s="733">
        <v>3034</v>
      </c>
      <c r="N127" s="729">
        <v>1</v>
      </c>
      <c r="O127" s="729">
        <v>37</v>
      </c>
      <c r="P127" s="733">
        <v>94</v>
      </c>
      <c r="Q127" s="733">
        <v>3478</v>
      </c>
      <c r="R127" s="747">
        <v>1.1463414634146341</v>
      </c>
      <c r="S127" s="734">
        <v>37</v>
      </c>
    </row>
    <row r="128" spans="1:19" ht="14.4" customHeight="1" x14ac:dyDescent="0.3">
      <c r="A128" s="728" t="s">
        <v>553</v>
      </c>
      <c r="B128" s="729" t="s">
        <v>3113</v>
      </c>
      <c r="C128" s="729" t="s">
        <v>577</v>
      </c>
      <c r="D128" s="729" t="s">
        <v>1707</v>
      </c>
      <c r="E128" s="729" t="s">
        <v>3122</v>
      </c>
      <c r="F128" s="729" t="s">
        <v>3135</v>
      </c>
      <c r="G128" s="729" t="s">
        <v>3136</v>
      </c>
      <c r="H128" s="733">
        <v>188</v>
      </c>
      <c r="I128" s="733">
        <v>22184</v>
      </c>
      <c r="J128" s="729">
        <v>1.1737566137566138</v>
      </c>
      <c r="K128" s="729">
        <v>118</v>
      </c>
      <c r="L128" s="733">
        <v>150</v>
      </c>
      <c r="M128" s="733">
        <v>18900</v>
      </c>
      <c r="N128" s="729">
        <v>1</v>
      </c>
      <c r="O128" s="729">
        <v>126</v>
      </c>
      <c r="P128" s="733">
        <v>216</v>
      </c>
      <c r="Q128" s="733">
        <v>27216</v>
      </c>
      <c r="R128" s="747">
        <v>1.44</v>
      </c>
      <c r="S128" s="734">
        <v>126</v>
      </c>
    </row>
    <row r="129" spans="1:19" ht="14.4" customHeight="1" x14ac:dyDescent="0.3">
      <c r="A129" s="728" t="s">
        <v>553</v>
      </c>
      <c r="B129" s="729" t="s">
        <v>3113</v>
      </c>
      <c r="C129" s="729" t="s">
        <v>577</v>
      </c>
      <c r="D129" s="729" t="s">
        <v>1707</v>
      </c>
      <c r="E129" s="729" t="s">
        <v>3122</v>
      </c>
      <c r="F129" s="729" t="s">
        <v>3145</v>
      </c>
      <c r="G129" s="729" t="s">
        <v>3146</v>
      </c>
      <c r="H129" s="733"/>
      <c r="I129" s="733"/>
      <c r="J129" s="729"/>
      <c r="K129" s="729"/>
      <c r="L129" s="733">
        <v>141</v>
      </c>
      <c r="M129" s="733">
        <v>4700</v>
      </c>
      <c r="N129" s="729">
        <v>1</v>
      </c>
      <c r="O129" s="729">
        <v>33.333333333333336</v>
      </c>
      <c r="P129" s="733">
        <v>301</v>
      </c>
      <c r="Q129" s="733">
        <v>10033.34</v>
      </c>
      <c r="R129" s="747">
        <v>2.1347531914893616</v>
      </c>
      <c r="S129" s="734">
        <v>33.333355481727573</v>
      </c>
    </row>
    <row r="130" spans="1:19" ht="14.4" customHeight="1" x14ac:dyDescent="0.3">
      <c r="A130" s="728" t="s">
        <v>553</v>
      </c>
      <c r="B130" s="729" t="s">
        <v>3113</v>
      </c>
      <c r="C130" s="729" t="s">
        <v>577</v>
      </c>
      <c r="D130" s="729" t="s">
        <v>1707</v>
      </c>
      <c r="E130" s="729" t="s">
        <v>3122</v>
      </c>
      <c r="F130" s="729" t="s">
        <v>3147</v>
      </c>
      <c r="G130" s="729" t="s">
        <v>3148</v>
      </c>
      <c r="H130" s="733">
        <v>63</v>
      </c>
      <c r="I130" s="733">
        <v>14805</v>
      </c>
      <c r="J130" s="729">
        <v>0.702191235059761</v>
      </c>
      <c r="K130" s="729">
        <v>235</v>
      </c>
      <c r="L130" s="733">
        <v>84</v>
      </c>
      <c r="M130" s="733">
        <v>21084</v>
      </c>
      <c r="N130" s="729">
        <v>1</v>
      </c>
      <c r="O130" s="729">
        <v>251</v>
      </c>
      <c r="P130" s="733">
        <v>42</v>
      </c>
      <c r="Q130" s="733">
        <v>10542</v>
      </c>
      <c r="R130" s="747">
        <v>0.5</v>
      </c>
      <c r="S130" s="734">
        <v>251</v>
      </c>
    </row>
    <row r="131" spans="1:19" ht="14.4" customHeight="1" x14ac:dyDescent="0.3">
      <c r="A131" s="728" t="s">
        <v>553</v>
      </c>
      <c r="B131" s="729" t="s">
        <v>3113</v>
      </c>
      <c r="C131" s="729" t="s">
        <v>577</v>
      </c>
      <c r="D131" s="729" t="s">
        <v>1707</v>
      </c>
      <c r="E131" s="729" t="s">
        <v>3122</v>
      </c>
      <c r="F131" s="729" t="s">
        <v>3153</v>
      </c>
      <c r="G131" s="729" t="s">
        <v>3154</v>
      </c>
      <c r="H131" s="733"/>
      <c r="I131" s="733"/>
      <c r="J131" s="729"/>
      <c r="K131" s="729"/>
      <c r="L131" s="733">
        <v>1</v>
      </c>
      <c r="M131" s="733">
        <v>86</v>
      </c>
      <c r="N131" s="729">
        <v>1</v>
      </c>
      <c r="O131" s="729">
        <v>86</v>
      </c>
      <c r="P131" s="733"/>
      <c r="Q131" s="733"/>
      <c r="R131" s="747"/>
      <c r="S131" s="734"/>
    </row>
    <row r="132" spans="1:19" ht="14.4" customHeight="1" x14ac:dyDescent="0.3">
      <c r="A132" s="728" t="s">
        <v>553</v>
      </c>
      <c r="B132" s="729" t="s">
        <v>3113</v>
      </c>
      <c r="C132" s="729" t="s">
        <v>577</v>
      </c>
      <c r="D132" s="729" t="s">
        <v>1707</v>
      </c>
      <c r="E132" s="729" t="s">
        <v>3122</v>
      </c>
      <c r="F132" s="729" t="s">
        <v>3163</v>
      </c>
      <c r="G132" s="729" t="s">
        <v>3164</v>
      </c>
      <c r="H132" s="733">
        <v>3</v>
      </c>
      <c r="I132" s="733">
        <v>537</v>
      </c>
      <c r="J132" s="729">
        <v>2.9344262295081966</v>
      </c>
      <c r="K132" s="729">
        <v>179</v>
      </c>
      <c r="L132" s="733">
        <v>1</v>
      </c>
      <c r="M132" s="733">
        <v>183</v>
      </c>
      <c r="N132" s="729">
        <v>1</v>
      </c>
      <c r="O132" s="729">
        <v>183</v>
      </c>
      <c r="P132" s="733">
        <v>1</v>
      </c>
      <c r="Q132" s="733">
        <v>183</v>
      </c>
      <c r="R132" s="747">
        <v>1</v>
      </c>
      <c r="S132" s="734">
        <v>183</v>
      </c>
    </row>
    <row r="133" spans="1:19" ht="14.4" customHeight="1" x14ac:dyDescent="0.3">
      <c r="A133" s="728" t="s">
        <v>553</v>
      </c>
      <c r="B133" s="729" t="s">
        <v>3113</v>
      </c>
      <c r="C133" s="729" t="s">
        <v>577</v>
      </c>
      <c r="D133" s="729" t="s">
        <v>1707</v>
      </c>
      <c r="E133" s="729" t="s">
        <v>3122</v>
      </c>
      <c r="F133" s="729" t="s">
        <v>3165</v>
      </c>
      <c r="G133" s="729" t="s">
        <v>3166</v>
      </c>
      <c r="H133" s="733"/>
      <c r="I133" s="733"/>
      <c r="J133" s="729"/>
      <c r="K133" s="729"/>
      <c r="L133" s="733">
        <v>1</v>
      </c>
      <c r="M133" s="733">
        <v>648</v>
      </c>
      <c r="N133" s="729">
        <v>1</v>
      </c>
      <c r="O133" s="729">
        <v>648</v>
      </c>
      <c r="P133" s="733"/>
      <c r="Q133" s="733"/>
      <c r="R133" s="747"/>
      <c r="S133" s="734"/>
    </row>
    <row r="134" spans="1:19" ht="14.4" customHeight="1" x14ac:dyDescent="0.3">
      <c r="A134" s="728" t="s">
        <v>553</v>
      </c>
      <c r="B134" s="729" t="s">
        <v>3113</v>
      </c>
      <c r="C134" s="729" t="s">
        <v>577</v>
      </c>
      <c r="D134" s="729" t="s">
        <v>1707</v>
      </c>
      <c r="E134" s="729" t="s">
        <v>3122</v>
      </c>
      <c r="F134" s="729" t="s">
        <v>3167</v>
      </c>
      <c r="G134" s="729" t="s">
        <v>3168</v>
      </c>
      <c r="H134" s="733">
        <v>43</v>
      </c>
      <c r="I134" s="733">
        <v>15007</v>
      </c>
      <c r="J134" s="729">
        <v>1.5515922249793217</v>
      </c>
      <c r="K134" s="729">
        <v>349</v>
      </c>
      <c r="L134" s="733">
        <v>26</v>
      </c>
      <c r="M134" s="733">
        <v>9672</v>
      </c>
      <c r="N134" s="729">
        <v>1</v>
      </c>
      <c r="O134" s="729">
        <v>372</v>
      </c>
      <c r="P134" s="733">
        <v>74</v>
      </c>
      <c r="Q134" s="733">
        <v>27602</v>
      </c>
      <c r="R134" s="747">
        <v>2.8538047973531846</v>
      </c>
      <c r="S134" s="734">
        <v>373</v>
      </c>
    </row>
    <row r="135" spans="1:19" ht="14.4" customHeight="1" x14ac:dyDescent="0.3">
      <c r="A135" s="728" t="s">
        <v>553</v>
      </c>
      <c r="B135" s="729" t="s">
        <v>3113</v>
      </c>
      <c r="C135" s="729" t="s">
        <v>577</v>
      </c>
      <c r="D135" s="729" t="s">
        <v>3109</v>
      </c>
      <c r="E135" s="729" t="s">
        <v>3114</v>
      </c>
      <c r="F135" s="729" t="s">
        <v>3120</v>
      </c>
      <c r="G135" s="729" t="s">
        <v>3121</v>
      </c>
      <c r="H135" s="733"/>
      <c r="I135" s="733"/>
      <c r="J135" s="729"/>
      <c r="K135" s="729"/>
      <c r="L135" s="733">
        <v>4</v>
      </c>
      <c r="M135" s="733">
        <v>11974</v>
      </c>
      <c r="N135" s="729">
        <v>1</v>
      </c>
      <c r="O135" s="729">
        <v>2993.5</v>
      </c>
      <c r="P135" s="733"/>
      <c r="Q135" s="733"/>
      <c r="R135" s="747"/>
      <c r="S135" s="734"/>
    </row>
    <row r="136" spans="1:19" ht="14.4" customHeight="1" x14ac:dyDescent="0.3">
      <c r="A136" s="728" t="s">
        <v>553</v>
      </c>
      <c r="B136" s="729" t="s">
        <v>3113</v>
      </c>
      <c r="C136" s="729" t="s">
        <v>577</v>
      </c>
      <c r="D136" s="729" t="s">
        <v>3109</v>
      </c>
      <c r="E136" s="729" t="s">
        <v>3122</v>
      </c>
      <c r="F136" s="729" t="s">
        <v>3125</v>
      </c>
      <c r="G136" s="729" t="s">
        <v>3126</v>
      </c>
      <c r="H136" s="733">
        <v>1</v>
      </c>
      <c r="I136" s="733">
        <v>35</v>
      </c>
      <c r="J136" s="729">
        <v>0.23648648648648649</v>
      </c>
      <c r="K136" s="729">
        <v>35</v>
      </c>
      <c r="L136" s="733">
        <v>4</v>
      </c>
      <c r="M136" s="733">
        <v>148</v>
      </c>
      <c r="N136" s="729">
        <v>1</v>
      </c>
      <c r="O136" s="729">
        <v>37</v>
      </c>
      <c r="P136" s="733">
        <v>5</v>
      </c>
      <c r="Q136" s="733">
        <v>185</v>
      </c>
      <c r="R136" s="747">
        <v>1.25</v>
      </c>
      <c r="S136" s="734">
        <v>37</v>
      </c>
    </row>
    <row r="137" spans="1:19" ht="14.4" customHeight="1" x14ac:dyDescent="0.3">
      <c r="A137" s="728" t="s">
        <v>553</v>
      </c>
      <c r="B137" s="729" t="s">
        <v>3113</v>
      </c>
      <c r="C137" s="729" t="s">
        <v>577</v>
      </c>
      <c r="D137" s="729" t="s">
        <v>3109</v>
      </c>
      <c r="E137" s="729" t="s">
        <v>3122</v>
      </c>
      <c r="F137" s="729" t="s">
        <v>3135</v>
      </c>
      <c r="G137" s="729" t="s">
        <v>3136</v>
      </c>
      <c r="H137" s="733">
        <v>1</v>
      </c>
      <c r="I137" s="733">
        <v>118</v>
      </c>
      <c r="J137" s="729">
        <v>0.93650793650793651</v>
      </c>
      <c r="K137" s="729">
        <v>118</v>
      </c>
      <c r="L137" s="733">
        <v>1</v>
      </c>
      <c r="M137" s="733">
        <v>126</v>
      </c>
      <c r="N137" s="729">
        <v>1</v>
      </c>
      <c r="O137" s="729">
        <v>126</v>
      </c>
      <c r="P137" s="733"/>
      <c r="Q137" s="733"/>
      <c r="R137" s="747"/>
      <c r="S137" s="734"/>
    </row>
    <row r="138" spans="1:19" ht="14.4" customHeight="1" x14ac:dyDescent="0.3">
      <c r="A138" s="728" t="s">
        <v>553</v>
      </c>
      <c r="B138" s="729" t="s">
        <v>3113</v>
      </c>
      <c r="C138" s="729" t="s">
        <v>577</v>
      </c>
      <c r="D138" s="729" t="s">
        <v>3109</v>
      </c>
      <c r="E138" s="729" t="s">
        <v>3122</v>
      </c>
      <c r="F138" s="729" t="s">
        <v>3155</v>
      </c>
      <c r="G138" s="729" t="s">
        <v>3156</v>
      </c>
      <c r="H138" s="733"/>
      <c r="I138" s="733"/>
      <c r="J138" s="729"/>
      <c r="K138" s="729"/>
      <c r="L138" s="733">
        <v>1</v>
      </c>
      <c r="M138" s="733">
        <v>131</v>
      </c>
      <c r="N138" s="729">
        <v>1</v>
      </c>
      <c r="O138" s="729">
        <v>131</v>
      </c>
      <c r="P138" s="733"/>
      <c r="Q138" s="733"/>
      <c r="R138" s="747"/>
      <c r="S138" s="734"/>
    </row>
    <row r="139" spans="1:19" ht="14.4" customHeight="1" x14ac:dyDescent="0.3">
      <c r="A139" s="728" t="s">
        <v>553</v>
      </c>
      <c r="B139" s="729" t="s">
        <v>3113</v>
      </c>
      <c r="C139" s="729" t="s">
        <v>577</v>
      </c>
      <c r="D139" s="729" t="s">
        <v>3110</v>
      </c>
      <c r="E139" s="729" t="s">
        <v>3122</v>
      </c>
      <c r="F139" s="729" t="s">
        <v>3125</v>
      </c>
      <c r="G139" s="729" t="s">
        <v>3126</v>
      </c>
      <c r="H139" s="733"/>
      <c r="I139" s="733"/>
      <c r="J139" s="729"/>
      <c r="K139" s="729"/>
      <c r="L139" s="733"/>
      <c r="M139" s="733"/>
      <c r="N139" s="729"/>
      <c r="O139" s="729"/>
      <c r="P139" s="733">
        <v>1</v>
      </c>
      <c r="Q139" s="733">
        <v>37</v>
      </c>
      <c r="R139" s="747"/>
      <c r="S139" s="734">
        <v>37</v>
      </c>
    </row>
    <row r="140" spans="1:19" ht="14.4" customHeight="1" x14ac:dyDescent="0.3">
      <c r="A140" s="728" t="s">
        <v>553</v>
      </c>
      <c r="B140" s="729" t="s">
        <v>3113</v>
      </c>
      <c r="C140" s="729" t="s">
        <v>577</v>
      </c>
      <c r="D140" s="729" t="s">
        <v>3110</v>
      </c>
      <c r="E140" s="729" t="s">
        <v>3122</v>
      </c>
      <c r="F140" s="729" t="s">
        <v>3135</v>
      </c>
      <c r="G140" s="729" t="s">
        <v>3136</v>
      </c>
      <c r="H140" s="733">
        <v>1</v>
      </c>
      <c r="I140" s="733">
        <v>118</v>
      </c>
      <c r="J140" s="729"/>
      <c r="K140" s="729">
        <v>118</v>
      </c>
      <c r="L140" s="733"/>
      <c r="M140" s="733"/>
      <c r="N140" s="729"/>
      <c r="O140" s="729"/>
      <c r="P140" s="733"/>
      <c r="Q140" s="733"/>
      <c r="R140" s="747"/>
      <c r="S140" s="734"/>
    </row>
    <row r="141" spans="1:19" ht="14.4" customHeight="1" x14ac:dyDescent="0.3">
      <c r="A141" s="728" t="s">
        <v>553</v>
      </c>
      <c r="B141" s="729" t="s">
        <v>3113</v>
      </c>
      <c r="C141" s="729" t="s">
        <v>577</v>
      </c>
      <c r="D141" s="729" t="s">
        <v>3110</v>
      </c>
      <c r="E141" s="729" t="s">
        <v>3122</v>
      </c>
      <c r="F141" s="729" t="s">
        <v>3145</v>
      </c>
      <c r="G141" s="729" t="s">
        <v>3146</v>
      </c>
      <c r="H141" s="733"/>
      <c r="I141" s="733"/>
      <c r="J141" s="729"/>
      <c r="K141" s="729"/>
      <c r="L141" s="733"/>
      <c r="M141" s="733"/>
      <c r="N141" s="729"/>
      <c r="O141" s="729"/>
      <c r="P141" s="733">
        <v>1</v>
      </c>
      <c r="Q141" s="733">
        <v>33.33</v>
      </c>
      <c r="R141" s="747"/>
      <c r="S141" s="734">
        <v>33.33</v>
      </c>
    </row>
    <row r="142" spans="1:19" ht="14.4" customHeight="1" x14ac:dyDescent="0.3">
      <c r="A142" s="728" t="s">
        <v>553</v>
      </c>
      <c r="B142" s="729" t="s">
        <v>3113</v>
      </c>
      <c r="C142" s="729" t="s">
        <v>577</v>
      </c>
      <c r="D142" s="729" t="s">
        <v>3110</v>
      </c>
      <c r="E142" s="729" t="s">
        <v>3122</v>
      </c>
      <c r="F142" s="729" t="s">
        <v>3147</v>
      </c>
      <c r="G142" s="729" t="s">
        <v>3148</v>
      </c>
      <c r="H142" s="733">
        <v>2</v>
      </c>
      <c r="I142" s="733">
        <v>470</v>
      </c>
      <c r="J142" s="729"/>
      <c r="K142" s="729">
        <v>235</v>
      </c>
      <c r="L142" s="733"/>
      <c r="M142" s="733"/>
      <c r="N142" s="729"/>
      <c r="O142" s="729"/>
      <c r="P142" s="733"/>
      <c r="Q142" s="733"/>
      <c r="R142" s="747"/>
      <c r="S142" s="734"/>
    </row>
    <row r="143" spans="1:19" ht="14.4" customHeight="1" x14ac:dyDescent="0.3">
      <c r="A143" s="728" t="s">
        <v>553</v>
      </c>
      <c r="B143" s="729" t="s">
        <v>3113</v>
      </c>
      <c r="C143" s="729" t="s">
        <v>577</v>
      </c>
      <c r="D143" s="729" t="s">
        <v>3110</v>
      </c>
      <c r="E143" s="729" t="s">
        <v>3122</v>
      </c>
      <c r="F143" s="729" t="s">
        <v>3167</v>
      </c>
      <c r="G143" s="729" t="s">
        <v>3168</v>
      </c>
      <c r="H143" s="733"/>
      <c r="I143" s="733"/>
      <c r="J143" s="729"/>
      <c r="K143" s="729"/>
      <c r="L143" s="733"/>
      <c r="M143" s="733"/>
      <c r="N143" s="729"/>
      <c r="O143" s="729"/>
      <c r="P143" s="733">
        <v>1</v>
      </c>
      <c r="Q143" s="733">
        <v>373</v>
      </c>
      <c r="R143" s="747"/>
      <c r="S143" s="734">
        <v>373</v>
      </c>
    </row>
    <row r="144" spans="1:19" ht="14.4" customHeight="1" x14ac:dyDescent="0.3">
      <c r="A144" s="728" t="s">
        <v>553</v>
      </c>
      <c r="B144" s="729" t="s">
        <v>3113</v>
      </c>
      <c r="C144" s="729" t="s">
        <v>577</v>
      </c>
      <c r="D144" s="729" t="s">
        <v>3111</v>
      </c>
      <c r="E144" s="729" t="s">
        <v>3122</v>
      </c>
      <c r="F144" s="729" t="s">
        <v>3145</v>
      </c>
      <c r="G144" s="729" t="s">
        <v>3146</v>
      </c>
      <c r="H144" s="733"/>
      <c r="I144" s="733"/>
      <c r="J144" s="729"/>
      <c r="K144" s="729"/>
      <c r="L144" s="733">
        <v>14</v>
      </c>
      <c r="M144" s="733">
        <v>466.67</v>
      </c>
      <c r="N144" s="729">
        <v>1</v>
      </c>
      <c r="O144" s="729">
        <v>33.333571428571432</v>
      </c>
      <c r="P144" s="733">
        <v>15</v>
      </c>
      <c r="Q144" s="733">
        <v>500</v>
      </c>
      <c r="R144" s="747">
        <v>1.0714209184220111</v>
      </c>
      <c r="S144" s="734">
        <v>33.333333333333336</v>
      </c>
    </row>
    <row r="145" spans="1:19" ht="14.4" customHeight="1" x14ac:dyDescent="0.3">
      <c r="A145" s="728" t="s">
        <v>553</v>
      </c>
      <c r="B145" s="729" t="s">
        <v>3113</v>
      </c>
      <c r="C145" s="729" t="s">
        <v>577</v>
      </c>
      <c r="D145" s="729" t="s">
        <v>3111</v>
      </c>
      <c r="E145" s="729" t="s">
        <v>3122</v>
      </c>
      <c r="F145" s="729" t="s">
        <v>3147</v>
      </c>
      <c r="G145" s="729" t="s">
        <v>3148</v>
      </c>
      <c r="H145" s="733">
        <v>2</v>
      </c>
      <c r="I145" s="733">
        <v>470</v>
      </c>
      <c r="J145" s="729">
        <v>0.93625498007968122</v>
      </c>
      <c r="K145" s="729">
        <v>235</v>
      </c>
      <c r="L145" s="733">
        <v>2</v>
      </c>
      <c r="M145" s="733">
        <v>502</v>
      </c>
      <c r="N145" s="729">
        <v>1</v>
      </c>
      <c r="O145" s="729">
        <v>251</v>
      </c>
      <c r="P145" s="733"/>
      <c r="Q145" s="733"/>
      <c r="R145" s="747"/>
      <c r="S145" s="734"/>
    </row>
    <row r="146" spans="1:19" ht="14.4" customHeight="1" x14ac:dyDescent="0.3">
      <c r="A146" s="728" t="s">
        <v>553</v>
      </c>
      <c r="B146" s="729" t="s">
        <v>3113</v>
      </c>
      <c r="C146" s="729" t="s">
        <v>577</v>
      </c>
      <c r="D146" s="729" t="s">
        <v>3111</v>
      </c>
      <c r="E146" s="729" t="s">
        <v>3122</v>
      </c>
      <c r="F146" s="729" t="s">
        <v>3167</v>
      </c>
      <c r="G146" s="729" t="s">
        <v>3168</v>
      </c>
      <c r="H146" s="733">
        <v>26</v>
      </c>
      <c r="I146" s="733">
        <v>9074</v>
      </c>
      <c r="J146" s="729">
        <v>1.0605423094904161</v>
      </c>
      <c r="K146" s="729">
        <v>349</v>
      </c>
      <c r="L146" s="733">
        <v>23</v>
      </c>
      <c r="M146" s="733">
        <v>8556</v>
      </c>
      <c r="N146" s="729">
        <v>1</v>
      </c>
      <c r="O146" s="729">
        <v>372</v>
      </c>
      <c r="P146" s="733">
        <v>16</v>
      </c>
      <c r="Q146" s="733">
        <v>5968</v>
      </c>
      <c r="R146" s="747">
        <v>0.69752220663861619</v>
      </c>
      <c r="S146" s="734">
        <v>373</v>
      </c>
    </row>
    <row r="147" spans="1:19" ht="14.4" customHeight="1" x14ac:dyDescent="0.3">
      <c r="A147" s="728" t="s">
        <v>553</v>
      </c>
      <c r="B147" s="729" t="s">
        <v>3113</v>
      </c>
      <c r="C147" s="729" t="s">
        <v>577</v>
      </c>
      <c r="D147" s="729" t="s">
        <v>1708</v>
      </c>
      <c r="E147" s="729" t="s">
        <v>3122</v>
      </c>
      <c r="F147" s="729" t="s">
        <v>3123</v>
      </c>
      <c r="G147" s="729" t="s">
        <v>3124</v>
      </c>
      <c r="H147" s="733"/>
      <c r="I147" s="733"/>
      <c r="J147" s="729"/>
      <c r="K147" s="729"/>
      <c r="L147" s="733">
        <v>1</v>
      </c>
      <c r="M147" s="733">
        <v>83</v>
      </c>
      <c r="N147" s="729">
        <v>1</v>
      </c>
      <c r="O147" s="729">
        <v>83</v>
      </c>
      <c r="P147" s="733"/>
      <c r="Q147" s="733"/>
      <c r="R147" s="747"/>
      <c r="S147" s="734"/>
    </row>
    <row r="148" spans="1:19" ht="14.4" customHeight="1" x14ac:dyDescent="0.3">
      <c r="A148" s="728" t="s">
        <v>553</v>
      </c>
      <c r="B148" s="729" t="s">
        <v>3113</v>
      </c>
      <c r="C148" s="729" t="s">
        <v>577</v>
      </c>
      <c r="D148" s="729" t="s">
        <v>1708</v>
      </c>
      <c r="E148" s="729" t="s">
        <v>3122</v>
      </c>
      <c r="F148" s="729" t="s">
        <v>3125</v>
      </c>
      <c r="G148" s="729" t="s">
        <v>3126</v>
      </c>
      <c r="H148" s="733">
        <v>7</v>
      </c>
      <c r="I148" s="733">
        <v>245</v>
      </c>
      <c r="J148" s="729">
        <v>0.601965601965602</v>
      </c>
      <c r="K148" s="729">
        <v>35</v>
      </c>
      <c r="L148" s="733">
        <v>11</v>
      </c>
      <c r="M148" s="733">
        <v>407</v>
      </c>
      <c r="N148" s="729">
        <v>1</v>
      </c>
      <c r="O148" s="729">
        <v>37</v>
      </c>
      <c r="P148" s="733"/>
      <c r="Q148" s="733"/>
      <c r="R148" s="747"/>
      <c r="S148" s="734"/>
    </row>
    <row r="149" spans="1:19" ht="14.4" customHeight="1" x14ac:dyDescent="0.3">
      <c r="A149" s="728" t="s">
        <v>553</v>
      </c>
      <c r="B149" s="729" t="s">
        <v>3113</v>
      </c>
      <c r="C149" s="729" t="s">
        <v>577</v>
      </c>
      <c r="D149" s="729" t="s">
        <v>1708</v>
      </c>
      <c r="E149" s="729" t="s">
        <v>3122</v>
      </c>
      <c r="F149" s="729" t="s">
        <v>3135</v>
      </c>
      <c r="G149" s="729" t="s">
        <v>3136</v>
      </c>
      <c r="H149" s="733">
        <v>156</v>
      </c>
      <c r="I149" s="733">
        <v>18408</v>
      </c>
      <c r="J149" s="729">
        <v>1.051044878383008</v>
      </c>
      <c r="K149" s="729">
        <v>118</v>
      </c>
      <c r="L149" s="733">
        <v>139</v>
      </c>
      <c r="M149" s="733">
        <v>17514</v>
      </c>
      <c r="N149" s="729">
        <v>1</v>
      </c>
      <c r="O149" s="729">
        <v>126</v>
      </c>
      <c r="P149" s="733">
        <v>81</v>
      </c>
      <c r="Q149" s="733">
        <v>10206</v>
      </c>
      <c r="R149" s="747">
        <v>0.58273381294964033</v>
      </c>
      <c r="S149" s="734">
        <v>126</v>
      </c>
    </row>
    <row r="150" spans="1:19" ht="14.4" customHeight="1" x14ac:dyDescent="0.3">
      <c r="A150" s="728" t="s">
        <v>553</v>
      </c>
      <c r="B150" s="729" t="s">
        <v>3113</v>
      </c>
      <c r="C150" s="729" t="s">
        <v>577</v>
      </c>
      <c r="D150" s="729" t="s">
        <v>1708</v>
      </c>
      <c r="E150" s="729" t="s">
        <v>3122</v>
      </c>
      <c r="F150" s="729" t="s">
        <v>3145</v>
      </c>
      <c r="G150" s="729" t="s">
        <v>3146</v>
      </c>
      <c r="H150" s="733"/>
      <c r="I150" s="733"/>
      <c r="J150" s="729"/>
      <c r="K150" s="729"/>
      <c r="L150" s="733">
        <v>193</v>
      </c>
      <c r="M150" s="733">
        <v>6433.32</v>
      </c>
      <c r="N150" s="729">
        <v>1</v>
      </c>
      <c r="O150" s="729">
        <v>33.333264248704658</v>
      </c>
      <c r="P150" s="733">
        <v>285</v>
      </c>
      <c r="Q150" s="733">
        <v>9499.98</v>
      </c>
      <c r="R150" s="747">
        <v>1.4766838895002892</v>
      </c>
      <c r="S150" s="734">
        <v>33.333263157894734</v>
      </c>
    </row>
    <row r="151" spans="1:19" ht="14.4" customHeight="1" x14ac:dyDescent="0.3">
      <c r="A151" s="728" t="s">
        <v>553</v>
      </c>
      <c r="B151" s="729" t="s">
        <v>3113</v>
      </c>
      <c r="C151" s="729" t="s">
        <v>577</v>
      </c>
      <c r="D151" s="729" t="s">
        <v>1708</v>
      </c>
      <c r="E151" s="729" t="s">
        <v>3122</v>
      </c>
      <c r="F151" s="729" t="s">
        <v>3147</v>
      </c>
      <c r="G151" s="729" t="s">
        <v>3148</v>
      </c>
      <c r="H151" s="733">
        <v>190</v>
      </c>
      <c r="I151" s="733">
        <v>44650</v>
      </c>
      <c r="J151" s="729">
        <v>0.91695075368628576</v>
      </c>
      <c r="K151" s="729">
        <v>235</v>
      </c>
      <c r="L151" s="733">
        <v>194</v>
      </c>
      <c r="M151" s="733">
        <v>48694</v>
      </c>
      <c r="N151" s="729">
        <v>1</v>
      </c>
      <c r="O151" s="729">
        <v>251</v>
      </c>
      <c r="P151" s="733">
        <v>213</v>
      </c>
      <c r="Q151" s="733">
        <v>53463</v>
      </c>
      <c r="R151" s="747">
        <v>1.097938144329897</v>
      </c>
      <c r="S151" s="734">
        <v>251</v>
      </c>
    </row>
    <row r="152" spans="1:19" ht="14.4" customHeight="1" x14ac:dyDescent="0.3">
      <c r="A152" s="728" t="s">
        <v>553</v>
      </c>
      <c r="B152" s="729" t="s">
        <v>3113</v>
      </c>
      <c r="C152" s="729" t="s">
        <v>577</v>
      </c>
      <c r="D152" s="729" t="s">
        <v>1708</v>
      </c>
      <c r="E152" s="729" t="s">
        <v>3122</v>
      </c>
      <c r="F152" s="729" t="s">
        <v>3149</v>
      </c>
      <c r="G152" s="729" t="s">
        <v>3150</v>
      </c>
      <c r="H152" s="733"/>
      <c r="I152" s="733"/>
      <c r="J152" s="729"/>
      <c r="K152" s="729"/>
      <c r="L152" s="733">
        <v>1</v>
      </c>
      <c r="M152" s="733">
        <v>116</v>
      </c>
      <c r="N152" s="729">
        <v>1</v>
      </c>
      <c r="O152" s="729">
        <v>116</v>
      </c>
      <c r="P152" s="733"/>
      <c r="Q152" s="733"/>
      <c r="R152" s="747"/>
      <c r="S152" s="734"/>
    </row>
    <row r="153" spans="1:19" ht="14.4" customHeight="1" x14ac:dyDescent="0.3">
      <c r="A153" s="728" t="s">
        <v>553</v>
      </c>
      <c r="B153" s="729" t="s">
        <v>3171</v>
      </c>
      <c r="C153" s="729" t="s">
        <v>577</v>
      </c>
      <c r="D153" s="729" t="s">
        <v>3105</v>
      </c>
      <c r="E153" s="729" t="s">
        <v>3114</v>
      </c>
      <c r="F153" s="729" t="s">
        <v>3120</v>
      </c>
      <c r="G153" s="729" t="s">
        <v>3121</v>
      </c>
      <c r="H153" s="733"/>
      <c r="I153" s="733"/>
      <c r="J153" s="729"/>
      <c r="K153" s="729"/>
      <c r="L153" s="733">
        <v>4</v>
      </c>
      <c r="M153" s="733">
        <v>11974</v>
      </c>
      <c r="N153" s="729">
        <v>1</v>
      </c>
      <c r="O153" s="729">
        <v>2993.5</v>
      </c>
      <c r="P153" s="733"/>
      <c r="Q153" s="733"/>
      <c r="R153" s="747"/>
      <c r="S153" s="734"/>
    </row>
    <row r="154" spans="1:19" ht="14.4" customHeight="1" x14ac:dyDescent="0.3">
      <c r="A154" s="728" t="s">
        <v>553</v>
      </c>
      <c r="B154" s="729" t="s">
        <v>3171</v>
      </c>
      <c r="C154" s="729" t="s">
        <v>577</v>
      </c>
      <c r="D154" s="729" t="s">
        <v>3105</v>
      </c>
      <c r="E154" s="729" t="s">
        <v>3122</v>
      </c>
      <c r="F154" s="729" t="s">
        <v>3125</v>
      </c>
      <c r="G154" s="729" t="s">
        <v>3126</v>
      </c>
      <c r="H154" s="733"/>
      <c r="I154" s="733"/>
      <c r="J154" s="729"/>
      <c r="K154" s="729"/>
      <c r="L154" s="733">
        <v>1</v>
      </c>
      <c r="M154" s="733">
        <v>37</v>
      </c>
      <c r="N154" s="729">
        <v>1</v>
      </c>
      <c r="O154" s="729">
        <v>37</v>
      </c>
      <c r="P154" s="733"/>
      <c r="Q154" s="733"/>
      <c r="R154" s="747"/>
      <c r="S154" s="734"/>
    </row>
    <row r="155" spans="1:19" ht="14.4" customHeight="1" x14ac:dyDescent="0.3">
      <c r="A155" s="728" t="s">
        <v>553</v>
      </c>
      <c r="B155" s="729" t="s">
        <v>3171</v>
      </c>
      <c r="C155" s="729" t="s">
        <v>577</v>
      </c>
      <c r="D155" s="729" t="s">
        <v>3105</v>
      </c>
      <c r="E155" s="729" t="s">
        <v>3122</v>
      </c>
      <c r="F155" s="729" t="s">
        <v>3127</v>
      </c>
      <c r="G155" s="729" t="s">
        <v>3128</v>
      </c>
      <c r="H155" s="733"/>
      <c r="I155" s="733"/>
      <c r="J155" s="729"/>
      <c r="K155" s="729"/>
      <c r="L155" s="733">
        <v>1</v>
      </c>
      <c r="M155" s="733">
        <v>5</v>
      </c>
      <c r="N155" s="729">
        <v>1</v>
      </c>
      <c r="O155" s="729">
        <v>5</v>
      </c>
      <c r="P155" s="733"/>
      <c r="Q155" s="733"/>
      <c r="R155" s="747"/>
      <c r="S155" s="734"/>
    </row>
    <row r="156" spans="1:19" ht="14.4" customHeight="1" x14ac:dyDescent="0.3">
      <c r="A156" s="728" t="s">
        <v>553</v>
      </c>
      <c r="B156" s="729" t="s">
        <v>3171</v>
      </c>
      <c r="C156" s="729" t="s">
        <v>577</v>
      </c>
      <c r="D156" s="729" t="s">
        <v>3105</v>
      </c>
      <c r="E156" s="729" t="s">
        <v>3122</v>
      </c>
      <c r="F156" s="729" t="s">
        <v>3174</v>
      </c>
      <c r="G156" s="729" t="s">
        <v>3175</v>
      </c>
      <c r="H156" s="733">
        <v>1</v>
      </c>
      <c r="I156" s="733">
        <v>118</v>
      </c>
      <c r="J156" s="729">
        <v>0.46825396825396826</v>
      </c>
      <c r="K156" s="729">
        <v>118</v>
      </c>
      <c r="L156" s="733">
        <v>2</v>
      </c>
      <c r="M156" s="733">
        <v>252</v>
      </c>
      <c r="N156" s="729">
        <v>1</v>
      </c>
      <c r="O156" s="729">
        <v>126</v>
      </c>
      <c r="P156" s="733">
        <v>1</v>
      </c>
      <c r="Q156" s="733">
        <v>126</v>
      </c>
      <c r="R156" s="747">
        <v>0.5</v>
      </c>
      <c r="S156" s="734">
        <v>126</v>
      </c>
    </row>
    <row r="157" spans="1:19" ht="14.4" customHeight="1" x14ac:dyDescent="0.3">
      <c r="A157" s="728" t="s">
        <v>553</v>
      </c>
      <c r="B157" s="729" t="s">
        <v>3171</v>
      </c>
      <c r="C157" s="729" t="s">
        <v>577</v>
      </c>
      <c r="D157" s="729" t="s">
        <v>3105</v>
      </c>
      <c r="E157" s="729" t="s">
        <v>3122</v>
      </c>
      <c r="F157" s="729" t="s">
        <v>3176</v>
      </c>
      <c r="G157" s="729" t="s">
        <v>3177</v>
      </c>
      <c r="H157" s="733">
        <v>1</v>
      </c>
      <c r="I157" s="733">
        <v>253</v>
      </c>
      <c r="J157" s="729">
        <v>0.32311621966794379</v>
      </c>
      <c r="K157" s="729">
        <v>253</v>
      </c>
      <c r="L157" s="733">
        <v>3</v>
      </c>
      <c r="M157" s="733">
        <v>783</v>
      </c>
      <c r="N157" s="729">
        <v>1</v>
      </c>
      <c r="O157" s="729">
        <v>261</v>
      </c>
      <c r="P157" s="733">
        <v>1</v>
      </c>
      <c r="Q157" s="733">
        <v>261</v>
      </c>
      <c r="R157" s="747">
        <v>0.33333333333333331</v>
      </c>
      <c r="S157" s="734">
        <v>261</v>
      </c>
    </row>
    <row r="158" spans="1:19" ht="14.4" customHeight="1" x14ac:dyDescent="0.3">
      <c r="A158" s="728" t="s">
        <v>553</v>
      </c>
      <c r="B158" s="729" t="s">
        <v>3171</v>
      </c>
      <c r="C158" s="729" t="s">
        <v>577</v>
      </c>
      <c r="D158" s="729" t="s">
        <v>3105</v>
      </c>
      <c r="E158" s="729" t="s">
        <v>3122</v>
      </c>
      <c r="F158" s="729" t="s">
        <v>3145</v>
      </c>
      <c r="G158" s="729" t="s">
        <v>3146</v>
      </c>
      <c r="H158" s="733">
        <v>1</v>
      </c>
      <c r="I158" s="733">
        <v>0</v>
      </c>
      <c r="J158" s="729"/>
      <c r="K158" s="729">
        <v>0</v>
      </c>
      <c r="L158" s="733"/>
      <c r="M158" s="733"/>
      <c r="N158" s="729"/>
      <c r="O158" s="729"/>
      <c r="P158" s="733"/>
      <c r="Q158" s="733"/>
      <c r="R158" s="747"/>
      <c r="S158" s="734"/>
    </row>
    <row r="159" spans="1:19" ht="14.4" customHeight="1" x14ac:dyDescent="0.3">
      <c r="A159" s="728" t="s">
        <v>553</v>
      </c>
      <c r="B159" s="729" t="s">
        <v>3171</v>
      </c>
      <c r="C159" s="729" t="s">
        <v>577</v>
      </c>
      <c r="D159" s="729" t="s">
        <v>1699</v>
      </c>
      <c r="E159" s="729" t="s">
        <v>3114</v>
      </c>
      <c r="F159" s="729" t="s">
        <v>3120</v>
      </c>
      <c r="G159" s="729" t="s">
        <v>3121</v>
      </c>
      <c r="H159" s="733"/>
      <c r="I159" s="733"/>
      <c r="J159" s="729"/>
      <c r="K159" s="729"/>
      <c r="L159" s="733">
        <v>15</v>
      </c>
      <c r="M159" s="733">
        <v>43910.14</v>
      </c>
      <c r="N159" s="729">
        <v>1</v>
      </c>
      <c r="O159" s="729">
        <v>2927.3426666666664</v>
      </c>
      <c r="P159" s="733">
        <v>15</v>
      </c>
      <c r="Q159" s="733">
        <v>43164.72</v>
      </c>
      <c r="R159" s="747">
        <v>0.98302396667375691</v>
      </c>
      <c r="S159" s="734">
        <v>2877.6480000000001</v>
      </c>
    </row>
    <row r="160" spans="1:19" ht="14.4" customHeight="1" x14ac:dyDescent="0.3">
      <c r="A160" s="728" t="s">
        <v>553</v>
      </c>
      <c r="B160" s="729" t="s">
        <v>3171</v>
      </c>
      <c r="C160" s="729" t="s">
        <v>577</v>
      </c>
      <c r="D160" s="729" t="s">
        <v>1699</v>
      </c>
      <c r="E160" s="729" t="s">
        <v>3122</v>
      </c>
      <c r="F160" s="729" t="s">
        <v>3172</v>
      </c>
      <c r="G160" s="729" t="s">
        <v>3173</v>
      </c>
      <c r="H160" s="733"/>
      <c r="I160" s="733"/>
      <c r="J160" s="729"/>
      <c r="K160" s="729"/>
      <c r="L160" s="733">
        <v>3</v>
      </c>
      <c r="M160" s="733">
        <v>753</v>
      </c>
      <c r="N160" s="729">
        <v>1</v>
      </c>
      <c r="O160" s="729">
        <v>251</v>
      </c>
      <c r="P160" s="733">
        <v>12</v>
      </c>
      <c r="Q160" s="733">
        <v>3012</v>
      </c>
      <c r="R160" s="747">
        <v>4</v>
      </c>
      <c r="S160" s="734">
        <v>251</v>
      </c>
    </row>
    <row r="161" spans="1:19" ht="14.4" customHeight="1" x14ac:dyDescent="0.3">
      <c r="A161" s="728" t="s">
        <v>553</v>
      </c>
      <c r="B161" s="729" t="s">
        <v>3171</v>
      </c>
      <c r="C161" s="729" t="s">
        <v>577</v>
      </c>
      <c r="D161" s="729" t="s">
        <v>1699</v>
      </c>
      <c r="E161" s="729" t="s">
        <v>3122</v>
      </c>
      <c r="F161" s="729" t="s">
        <v>3174</v>
      </c>
      <c r="G161" s="729" t="s">
        <v>3175</v>
      </c>
      <c r="H161" s="733">
        <v>7</v>
      </c>
      <c r="I161" s="733">
        <v>826</v>
      </c>
      <c r="J161" s="729">
        <v>0.50427350427350426</v>
      </c>
      <c r="K161" s="729">
        <v>118</v>
      </c>
      <c r="L161" s="733">
        <v>13</v>
      </c>
      <c r="M161" s="733">
        <v>1638</v>
      </c>
      <c r="N161" s="729">
        <v>1</v>
      </c>
      <c r="O161" s="729">
        <v>126</v>
      </c>
      <c r="P161" s="733">
        <v>40</v>
      </c>
      <c r="Q161" s="733">
        <v>5040</v>
      </c>
      <c r="R161" s="747">
        <v>3.0769230769230771</v>
      </c>
      <c r="S161" s="734">
        <v>126</v>
      </c>
    </row>
    <row r="162" spans="1:19" ht="14.4" customHeight="1" x14ac:dyDescent="0.3">
      <c r="A162" s="728" t="s">
        <v>553</v>
      </c>
      <c r="B162" s="729" t="s">
        <v>3171</v>
      </c>
      <c r="C162" s="729" t="s">
        <v>577</v>
      </c>
      <c r="D162" s="729" t="s">
        <v>1699</v>
      </c>
      <c r="E162" s="729" t="s">
        <v>3122</v>
      </c>
      <c r="F162" s="729" t="s">
        <v>3176</v>
      </c>
      <c r="G162" s="729" t="s">
        <v>3177</v>
      </c>
      <c r="H162" s="733">
        <v>7</v>
      </c>
      <c r="I162" s="733">
        <v>1771</v>
      </c>
      <c r="J162" s="729">
        <v>0.84818007662835249</v>
      </c>
      <c r="K162" s="729">
        <v>253</v>
      </c>
      <c r="L162" s="733">
        <v>8</v>
      </c>
      <c r="M162" s="733">
        <v>2088</v>
      </c>
      <c r="N162" s="729">
        <v>1</v>
      </c>
      <c r="O162" s="729">
        <v>261</v>
      </c>
      <c r="P162" s="733">
        <v>13</v>
      </c>
      <c r="Q162" s="733">
        <v>3393</v>
      </c>
      <c r="R162" s="747">
        <v>1.625</v>
      </c>
      <c r="S162" s="734">
        <v>261</v>
      </c>
    </row>
    <row r="163" spans="1:19" ht="14.4" customHeight="1" x14ac:dyDescent="0.3">
      <c r="A163" s="728" t="s">
        <v>553</v>
      </c>
      <c r="B163" s="729" t="s">
        <v>3171</v>
      </c>
      <c r="C163" s="729" t="s">
        <v>577</v>
      </c>
      <c r="D163" s="729" t="s">
        <v>1705</v>
      </c>
      <c r="E163" s="729" t="s">
        <v>3122</v>
      </c>
      <c r="F163" s="729" t="s">
        <v>3174</v>
      </c>
      <c r="G163" s="729" t="s">
        <v>3175</v>
      </c>
      <c r="H163" s="733"/>
      <c r="I163" s="733"/>
      <c r="J163" s="729"/>
      <c r="K163" s="729"/>
      <c r="L163" s="733">
        <v>1</v>
      </c>
      <c r="M163" s="733">
        <v>126</v>
      </c>
      <c r="N163" s="729">
        <v>1</v>
      </c>
      <c r="O163" s="729">
        <v>126</v>
      </c>
      <c r="P163" s="733"/>
      <c r="Q163" s="733"/>
      <c r="R163" s="747"/>
      <c r="S163" s="734"/>
    </row>
    <row r="164" spans="1:19" ht="14.4" customHeight="1" x14ac:dyDescent="0.3">
      <c r="A164" s="728" t="s">
        <v>553</v>
      </c>
      <c r="B164" s="729" t="s">
        <v>3171</v>
      </c>
      <c r="C164" s="729" t="s">
        <v>577</v>
      </c>
      <c r="D164" s="729" t="s">
        <v>1705</v>
      </c>
      <c r="E164" s="729" t="s">
        <v>3122</v>
      </c>
      <c r="F164" s="729" t="s">
        <v>3176</v>
      </c>
      <c r="G164" s="729" t="s">
        <v>3177</v>
      </c>
      <c r="H164" s="733"/>
      <c r="I164" s="733"/>
      <c r="J164" s="729"/>
      <c r="K164" s="729"/>
      <c r="L164" s="733">
        <v>1</v>
      </c>
      <c r="M164" s="733">
        <v>261</v>
      </c>
      <c r="N164" s="729">
        <v>1</v>
      </c>
      <c r="O164" s="729">
        <v>261</v>
      </c>
      <c r="P164" s="733"/>
      <c r="Q164" s="733"/>
      <c r="R164" s="747"/>
      <c r="S164" s="734"/>
    </row>
    <row r="165" spans="1:19" ht="14.4" customHeight="1" x14ac:dyDescent="0.3">
      <c r="A165" s="728" t="s">
        <v>553</v>
      </c>
      <c r="B165" s="729" t="s">
        <v>3171</v>
      </c>
      <c r="C165" s="729" t="s">
        <v>577</v>
      </c>
      <c r="D165" s="729" t="s">
        <v>1707</v>
      </c>
      <c r="E165" s="729" t="s">
        <v>3114</v>
      </c>
      <c r="F165" s="729" t="s">
        <v>3120</v>
      </c>
      <c r="G165" s="729" t="s">
        <v>3121</v>
      </c>
      <c r="H165" s="733"/>
      <c r="I165" s="733"/>
      <c r="J165" s="729"/>
      <c r="K165" s="729"/>
      <c r="L165" s="733">
        <v>12</v>
      </c>
      <c r="M165" s="733">
        <v>35152</v>
      </c>
      <c r="N165" s="729">
        <v>1</v>
      </c>
      <c r="O165" s="729">
        <v>2929.3333333333335</v>
      </c>
      <c r="P165" s="733">
        <v>4</v>
      </c>
      <c r="Q165" s="733">
        <v>11587.24</v>
      </c>
      <c r="R165" s="747">
        <v>0.32963245334547109</v>
      </c>
      <c r="S165" s="734">
        <v>2896.81</v>
      </c>
    </row>
    <row r="166" spans="1:19" ht="14.4" customHeight="1" x14ac:dyDescent="0.3">
      <c r="A166" s="728" t="s">
        <v>553</v>
      </c>
      <c r="B166" s="729" t="s">
        <v>3171</v>
      </c>
      <c r="C166" s="729" t="s">
        <v>577</v>
      </c>
      <c r="D166" s="729" t="s">
        <v>1707</v>
      </c>
      <c r="E166" s="729" t="s">
        <v>3122</v>
      </c>
      <c r="F166" s="729" t="s">
        <v>3174</v>
      </c>
      <c r="G166" s="729" t="s">
        <v>3175</v>
      </c>
      <c r="H166" s="733">
        <v>9</v>
      </c>
      <c r="I166" s="733">
        <v>1062</v>
      </c>
      <c r="J166" s="729">
        <v>1.4047619047619047</v>
      </c>
      <c r="K166" s="729">
        <v>118</v>
      </c>
      <c r="L166" s="733">
        <v>6</v>
      </c>
      <c r="M166" s="733">
        <v>756</v>
      </c>
      <c r="N166" s="729">
        <v>1</v>
      </c>
      <c r="O166" s="729">
        <v>126</v>
      </c>
      <c r="P166" s="733">
        <v>4</v>
      </c>
      <c r="Q166" s="733">
        <v>504</v>
      </c>
      <c r="R166" s="747">
        <v>0.66666666666666663</v>
      </c>
      <c r="S166" s="734">
        <v>126</v>
      </c>
    </row>
    <row r="167" spans="1:19" ht="14.4" customHeight="1" x14ac:dyDescent="0.3">
      <c r="A167" s="728" t="s">
        <v>553</v>
      </c>
      <c r="B167" s="729" t="s">
        <v>3171</v>
      </c>
      <c r="C167" s="729" t="s">
        <v>577</v>
      </c>
      <c r="D167" s="729" t="s">
        <v>1707</v>
      </c>
      <c r="E167" s="729" t="s">
        <v>3122</v>
      </c>
      <c r="F167" s="729" t="s">
        <v>3176</v>
      </c>
      <c r="G167" s="729" t="s">
        <v>3177</v>
      </c>
      <c r="H167" s="733">
        <v>9</v>
      </c>
      <c r="I167" s="733">
        <v>2277</v>
      </c>
      <c r="J167" s="729">
        <v>1.4540229885057472</v>
      </c>
      <c r="K167" s="729">
        <v>253</v>
      </c>
      <c r="L167" s="733">
        <v>6</v>
      </c>
      <c r="M167" s="733">
        <v>1566</v>
      </c>
      <c r="N167" s="729">
        <v>1</v>
      </c>
      <c r="O167" s="729">
        <v>261</v>
      </c>
      <c r="P167" s="733">
        <v>3</v>
      </c>
      <c r="Q167" s="733">
        <v>783</v>
      </c>
      <c r="R167" s="747">
        <v>0.5</v>
      </c>
      <c r="S167" s="734">
        <v>261</v>
      </c>
    </row>
    <row r="168" spans="1:19" ht="14.4" customHeight="1" x14ac:dyDescent="0.3">
      <c r="A168" s="728" t="s">
        <v>553</v>
      </c>
      <c r="B168" s="729" t="s">
        <v>3171</v>
      </c>
      <c r="C168" s="729" t="s">
        <v>577</v>
      </c>
      <c r="D168" s="729" t="s">
        <v>3109</v>
      </c>
      <c r="E168" s="729" t="s">
        <v>3114</v>
      </c>
      <c r="F168" s="729" t="s">
        <v>3120</v>
      </c>
      <c r="G168" s="729" t="s">
        <v>3121</v>
      </c>
      <c r="H168" s="733"/>
      <c r="I168" s="733"/>
      <c r="J168" s="729"/>
      <c r="K168" s="729"/>
      <c r="L168" s="733">
        <v>0</v>
      </c>
      <c r="M168" s="733">
        <v>0</v>
      </c>
      <c r="N168" s="729"/>
      <c r="O168" s="729"/>
      <c r="P168" s="733"/>
      <c r="Q168" s="733"/>
      <c r="R168" s="747"/>
      <c r="S168" s="734"/>
    </row>
    <row r="169" spans="1:19" ht="14.4" customHeight="1" x14ac:dyDescent="0.3">
      <c r="A169" s="728" t="s">
        <v>553</v>
      </c>
      <c r="B169" s="729" t="s">
        <v>3171</v>
      </c>
      <c r="C169" s="729" t="s">
        <v>577</v>
      </c>
      <c r="D169" s="729" t="s">
        <v>3109</v>
      </c>
      <c r="E169" s="729" t="s">
        <v>3122</v>
      </c>
      <c r="F169" s="729" t="s">
        <v>3174</v>
      </c>
      <c r="G169" s="729" t="s">
        <v>3175</v>
      </c>
      <c r="H169" s="733">
        <v>3</v>
      </c>
      <c r="I169" s="733">
        <v>354</v>
      </c>
      <c r="J169" s="729">
        <v>1.4047619047619047</v>
      </c>
      <c r="K169" s="729">
        <v>118</v>
      </c>
      <c r="L169" s="733">
        <v>2</v>
      </c>
      <c r="M169" s="733">
        <v>252</v>
      </c>
      <c r="N169" s="729">
        <v>1</v>
      </c>
      <c r="O169" s="729">
        <v>126</v>
      </c>
      <c r="P169" s="733"/>
      <c r="Q169" s="733"/>
      <c r="R169" s="747"/>
      <c r="S169" s="734"/>
    </row>
    <row r="170" spans="1:19" ht="14.4" customHeight="1" thickBot="1" x14ac:dyDescent="0.35">
      <c r="A170" s="735" t="s">
        <v>553</v>
      </c>
      <c r="B170" s="736" t="s">
        <v>3171</v>
      </c>
      <c r="C170" s="736" t="s">
        <v>577</v>
      </c>
      <c r="D170" s="736" t="s">
        <v>3109</v>
      </c>
      <c r="E170" s="736" t="s">
        <v>3122</v>
      </c>
      <c r="F170" s="736" t="s">
        <v>3176</v>
      </c>
      <c r="G170" s="736" t="s">
        <v>3177</v>
      </c>
      <c r="H170" s="740">
        <v>3</v>
      </c>
      <c r="I170" s="740">
        <v>759</v>
      </c>
      <c r="J170" s="736">
        <v>1.4540229885057472</v>
      </c>
      <c r="K170" s="736">
        <v>253</v>
      </c>
      <c r="L170" s="740">
        <v>2</v>
      </c>
      <c r="M170" s="740">
        <v>522</v>
      </c>
      <c r="N170" s="736">
        <v>1</v>
      </c>
      <c r="O170" s="736">
        <v>261</v>
      </c>
      <c r="P170" s="740"/>
      <c r="Q170" s="740"/>
      <c r="R170" s="748"/>
      <c r="S170" s="74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40" t="s">
        <v>157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" customHeight="1" thickBot="1" x14ac:dyDescent="0.35">
      <c r="A2" s="374" t="s">
        <v>323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26094652.619999986</v>
      </c>
      <c r="C3" s="344">
        <f t="shared" ref="C3:R3" si="0">SUBTOTAL(9,C6:C1048576)</f>
        <v>19.722020445368724</v>
      </c>
      <c r="D3" s="344">
        <f t="shared" si="0"/>
        <v>27294399.619999986</v>
      </c>
      <c r="E3" s="344">
        <f t="shared" si="0"/>
        <v>21</v>
      </c>
      <c r="F3" s="344">
        <f t="shared" si="0"/>
        <v>25141512.559999991</v>
      </c>
      <c r="G3" s="347">
        <f>IF(D3&lt;&gt;0,F3/D3,"")</f>
        <v>0.92112348723646353</v>
      </c>
      <c r="H3" s="343">
        <f t="shared" si="0"/>
        <v>16247459.039999999</v>
      </c>
      <c r="I3" s="344">
        <f t="shared" si="0"/>
        <v>1.3668352118871658</v>
      </c>
      <c r="J3" s="344">
        <f t="shared" si="0"/>
        <v>11886918.69999999</v>
      </c>
      <c r="K3" s="344">
        <f t="shared" si="0"/>
        <v>1</v>
      </c>
      <c r="L3" s="344">
        <f t="shared" si="0"/>
        <v>12027843.069999993</v>
      </c>
      <c r="M3" s="345">
        <f>IF(J3&lt;&gt;0,L3/J3,"")</f>
        <v>1.0118554163241651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4" t="s">
        <v>129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  <c r="N4" s="605" t="s">
        <v>125</v>
      </c>
      <c r="O4" s="606"/>
      <c r="P4" s="606"/>
      <c r="Q4" s="606"/>
      <c r="R4" s="606"/>
      <c r="S4" s="608"/>
    </row>
    <row r="5" spans="1:19" ht="14.4" customHeight="1" thickBot="1" x14ac:dyDescent="0.35">
      <c r="A5" s="825"/>
      <c r="B5" s="826">
        <v>2015</v>
      </c>
      <c r="C5" s="827"/>
      <c r="D5" s="827">
        <v>2016</v>
      </c>
      <c r="E5" s="827"/>
      <c r="F5" s="827">
        <v>2017</v>
      </c>
      <c r="G5" s="861" t="s">
        <v>2</v>
      </c>
      <c r="H5" s="826">
        <v>2015</v>
      </c>
      <c r="I5" s="827"/>
      <c r="J5" s="827">
        <v>2016</v>
      </c>
      <c r="K5" s="827"/>
      <c r="L5" s="827">
        <v>2017</v>
      </c>
      <c r="M5" s="861" t="s">
        <v>2</v>
      </c>
      <c r="N5" s="826">
        <v>2015</v>
      </c>
      <c r="O5" s="827"/>
      <c r="P5" s="827">
        <v>2016</v>
      </c>
      <c r="Q5" s="827"/>
      <c r="R5" s="827">
        <v>2017</v>
      </c>
      <c r="S5" s="861" t="s">
        <v>2</v>
      </c>
    </row>
    <row r="6" spans="1:19" ht="14.4" customHeight="1" x14ac:dyDescent="0.3">
      <c r="A6" s="820" t="s">
        <v>3180</v>
      </c>
      <c r="B6" s="843">
        <v>1525</v>
      </c>
      <c r="C6" s="806">
        <v>1.3543516873889876</v>
      </c>
      <c r="D6" s="843">
        <v>1126</v>
      </c>
      <c r="E6" s="806">
        <v>1</v>
      </c>
      <c r="F6" s="843">
        <v>1412.33</v>
      </c>
      <c r="G6" s="811">
        <v>1.2542895204262876</v>
      </c>
      <c r="H6" s="843"/>
      <c r="I6" s="806"/>
      <c r="J6" s="843"/>
      <c r="K6" s="806"/>
      <c r="L6" s="843"/>
      <c r="M6" s="811"/>
      <c r="N6" s="843"/>
      <c r="O6" s="806"/>
      <c r="P6" s="843"/>
      <c r="Q6" s="806"/>
      <c r="R6" s="843"/>
      <c r="S6" s="231"/>
    </row>
    <row r="7" spans="1:19" ht="14.4" customHeight="1" x14ac:dyDescent="0.3">
      <c r="A7" s="757" t="s">
        <v>3181</v>
      </c>
      <c r="B7" s="845">
        <v>1355.6599999999999</v>
      </c>
      <c r="C7" s="729">
        <v>1.4941201106543374</v>
      </c>
      <c r="D7" s="845">
        <v>907.32999999999993</v>
      </c>
      <c r="E7" s="729">
        <v>1</v>
      </c>
      <c r="F7" s="845">
        <v>1662.33</v>
      </c>
      <c r="G7" s="747">
        <v>1.8321118005576802</v>
      </c>
      <c r="H7" s="845"/>
      <c r="I7" s="729"/>
      <c r="J7" s="845"/>
      <c r="K7" s="729"/>
      <c r="L7" s="845"/>
      <c r="M7" s="747"/>
      <c r="N7" s="845"/>
      <c r="O7" s="729"/>
      <c r="P7" s="845"/>
      <c r="Q7" s="729"/>
      <c r="R7" s="845"/>
      <c r="S7" s="770"/>
    </row>
    <row r="8" spans="1:19" ht="14.4" customHeight="1" x14ac:dyDescent="0.3">
      <c r="A8" s="757" t="s">
        <v>3182</v>
      </c>
      <c r="B8" s="845">
        <v>3041.67</v>
      </c>
      <c r="C8" s="729">
        <v>0.9742696989109545</v>
      </c>
      <c r="D8" s="845">
        <v>3122</v>
      </c>
      <c r="E8" s="729">
        <v>1</v>
      </c>
      <c r="F8" s="845">
        <v>4202.66</v>
      </c>
      <c r="G8" s="747">
        <v>1.3461434977578475</v>
      </c>
      <c r="H8" s="845"/>
      <c r="I8" s="729"/>
      <c r="J8" s="845"/>
      <c r="K8" s="729"/>
      <c r="L8" s="845"/>
      <c r="M8" s="747"/>
      <c r="N8" s="845"/>
      <c r="O8" s="729"/>
      <c r="P8" s="845"/>
      <c r="Q8" s="729"/>
      <c r="R8" s="845"/>
      <c r="S8" s="770"/>
    </row>
    <row r="9" spans="1:19" ht="14.4" customHeight="1" x14ac:dyDescent="0.3">
      <c r="A9" s="757" t="s">
        <v>3183</v>
      </c>
      <c r="B9" s="845">
        <v>235</v>
      </c>
      <c r="C9" s="729"/>
      <c r="D9" s="845"/>
      <c r="E9" s="729"/>
      <c r="F9" s="845">
        <v>251</v>
      </c>
      <c r="G9" s="747"/>
      <c r="H9" s="845"/>
      <c r="I9" s="729"/>
      <c r="J9" s="845"/>
      <c r="K9" s="729"/>
      <c r="L9" s="845"/>
      <c r="M9" s="747"/>
      <c r="N9" s="845"/>
      <c r="O9" s="729"/>
      <c r="P9" s="845"/>
      <c r="Q9" s="729"/>
      <c r="R9" s="845"/>
      <c r="S9" s="770"/>
    </row>
    <row r="10" spans="1:19" ht="14.4" customHeight="1" x14ac:dyDescent="0.3">
      <c r="A10" s="757" t="s">
        <v>3184</v>
      </c>
      <c r="B10" s="845"/>
      <c r="C10" s="729"/>
      <c r="D10" s="845">
        <v>372</v>
      </c>
      <c r="E10" s="729">
        <v>1</v>
      </c>
      <c r="F10" s="845"/>
      <c r="G10" s="747"/>
      <c r="H10" s="845"/>
      <c r="I10" s="729"/>
      <c r="J10" s="845"/>
      <c r="K10" s="729"/>
      <c r="L10" s="845"/>
      <c r="M10" s="747"/>
      <c r="N10" s="845"/>
      <c r="O10" s="729"/>
      <c r="P10" s="845"/>
      <c r="Q10" s="729"/>
      <c r="R10" s="845"/>
      <c r="S10" s="770"/>
    </row>
    <row r="11" spans="1:19" ht="14.4" customHeight="1" x14ac:dyDescent="0.3">
      <c r="A11" s="757" t="s">
        <v>1680</v>
      </c>
      <c r="B11" s="845">
        <v>26021095.329999998</v>
      </c>
      <c r="C11" s="729">
        <v>0.95640893446555986</v>
      </c>
      <c r="D11" s="845">
        <v>27207080.979999997</v>
      </c>
      <c r="E11" s="729">
        <v>1</v>
      </c>
      <c r="F11" s="845">
        <v>25058682.309999995</v>
      </c>
      <c r="G11" s="747">
        <v>0.92103531166833752</v>
      </c>
      <c r="H11" s="845">
        <v>16247459.039999999</v>
      </c>
      <c r="I11" s="729">
        <v>1.3668352118871658</v>
      </c>
      <c r="J11" s="845">
        <v>11886918.69999999</v>
      </c>
      <c r="K11" s="729">
        <v>1</v>
      </c>
      <c r="L11" s="845">
        <v>12027843.069999993</v>
      </c>
      <c r="M11" s="747">
        <v>1.0118554163241651</v>
      </c>
      <c r="N11" s="845"/>
      <c r="O11" s="729"/>
      <c r="P11" s="845"/>
      <c r="Q11" s="729"/>
      <c r="R11" s="845"/>
      <c r="S11" s="770"/>
    </row>
    <row r="12" spans="1:19" ht="14.4" customHeight="1" x14ac:dyDescent="0.3">
      <c r="A12" s="757" t="s">
        <v>3185</v>
      </c>
      <c r="B12" s="845">
        <v>2998.67</v>
      </c>
      <c r="C12" s="729">
        <v>0.50525189553496208</v>
      </c>
      <c r="D12" s="845">
        <v>5935</v>
      </c>
      <c r="E12" s="729">
        <v>1</v>
      </c>
      <c r="F12" s="845">
        <v>6565.32</v>
      </c>
      <c r="G12" s="747">
        <v>1.1062038753159225</v>
      </c>
      <c r="H12" s="845"/>
      <c r="I12" s="729"/>
      <c r="J12" s="845"/>
      <c r="K12" s="729"/>
      <c r="L12" s="845"/>
      <c r="M12" s="747"/>
      <c r="N12" s="845"/>
      <c r="O12" s="729"/>
      <c r="P12" s="845"/>
      <c r="Q12" s="729"/>
      <c r="R12" s="845"/>
      <c r="S12" s="770"/>
    </row>
    <row r="13" spans="1:19" ht="14.4" customHeight="1" x14ac:dyDescent="0.3">
      <c r="A13" s="757" t="s">
        <v>3186</v>
      </c>
      <c r="B13" s="845">
        <v>118</v>
      </c>
      <c r="C13" s="729">
        <v>0.3129973474801061</v>
      </c>
      <c r="D13" s="845">
        <v>377</v>
      </c>
      <c r="E13" s="729">
        <v>1</v>
      </c>
      <c r="F13" s="845">
        <v>126</v>
      </c>
      <c r="G13" s="747">
        <v>0.33421750663129973</v>
      </c>
      <c r="H13" s="845"/>
      <c r="I13" s="729"/>
      <c r="J13" s="845"/>
      <c r="K13" s="729"/>
      <c r="L13" s="845"/>
      <c r="M13" s="747"/>
      <c r="N13" s="845"/>
      <c r="O13" s="729"/>
      <c r="P13" s="845"/>
      <c r="Q13" s="729"/>
      <c r="R13" s="845"/>
      <c r="S13" s="770"/>
    </row>
    <row r="14" spans="1:19" ht="14.4" customHeight="1" x14ac:dyDescent="0.3">
      <c r="A14" s="757" t="s">
        <v>3187</v>
      </c>
      <c r="B14" s="845">
        <v>705</v>
      </c>
      <c r="C14" s="729">
        <v>2.808764940239044</v>
      </c>
      <c r="D14" s="845">
        <v>251</v>
      </c>
      <c r="E14" s="729">
        <v>1</v>
      </c>
      <c r="F14" s="845">
        <v>1004</v>
      </c>
      <c r="G14" s="747">
        <v>4</v>
      </c>
      <c r="H14" s="845"/>
      <c r="I14" s="729"/>
      <c r="J14" s="845"/>
      <c r="K14" s="729"/>
      <c r="L14" s="845"/>
      <c r="M14" s="747"/>
      <c r="N14" s="845"/>
      <c r="O14" s="729"/>
      <c r="P14" s="845"/>
      <c r="Q14" s="729"/>
      <c r="R14" s="845"/>
      <c r="S14" s="770"/>
    </row>
    <row r="15" spans="1:19" ht="14.4" customHeight="1" x14ac:dyDescent="0.3">
      <c r="A15" s="757" t="s">
        <v>3188</v>
      </c>
      <c r="B15" s="845">
        <v>10350.33</v>
      </c>
      <c r="C15" s="729">
        <v>0.92678456303724932</v>
      </c>
      <c r="D15" s="845">
        <v>11168</v>
      </c>
      <c r="E15" s="729">
        <v>1</v>
      </c>
      <c r="F15" s="845">
        <v>14173</v>
      </c>
      <c r="G15" s="747">
        <v>1.2690723495702005</v>
      </c>
      <c r="H15" s="845"/>
      <c r="I15" s="729"/>
      <c r="J15" s="845"/>
      <c r="K15" s="729"/>
      <c r="L15" s="845"/>
      <c r="M15" s="747"/>
      <c r="N15" s="845"/>
      <c r="O15" s="729"/>
      <c r="P15" s="845"/>
      <c r="Q15" s="729"/>
      <c r="R15" s="845"/>
      <c r="S15" s="770"/>
    </row>
    <row r="16" spans="1:19" ht="14.4" customHeight="1" x14ac:dyDescent="0.3">
      <c r="A16" s="757" t="s">
        <v>3189</v>
      </c>
      <c r="B16" s="845">
        <v>353</v>
      </c>
      <c r="C16" s="729"/>
      <c r="D16" s="845"/>
      <c r="E16" s="729"/>
      <c r="F16" s="845">
        <v>251</v>
      </c>
      <c r="G16" s="747"/>
      <c r="H16" s="845"/>
      <c r="I16" s="729"/>
      <c r="J16" s="845"/>
      <c r="K16" s="729"/>
      <c r="L16" s="845"/>
      <c r="M16" s="747"/>
      <c r="N16" s="845"/>
      <c r="O16" s="729"/>
      <c r="P16" s="845"/>
      <c r="Q16" s="729"/>
      <c r="R16" s="845"/>
      <c r="S16" s="770"/>
    </row>
    <row r="17" spans="1:19" ht="14.4" customHeight="1" x14ac:dyDescent="0.3">
      <c r="A17" s="757" t="s">
        <v>3190</v>
      </c>
      <c r="B17" s="845">
        <v>235</v>
      </c>
      <c r="C17" s="729"/>
      <c r="D17" s="845"/>
      <c r="E17" s="729"/>
      <c r="F17" s="845"/>
      <c r="G17" s="747"/>
      <c r="H17" s="845"/>
      <c r="I17" s="729"/>
      <c r="J17" s="845"/>
      <c r="K17" s="729"/>
      <c r="L17" s="845"/>
      <c r="M17" s="747"/>
      <c r="N17" s="845"/>
      <c r="O17" s="729"/>
      <c r="P17" s="845"/>
      <c r="Q17" s="729"/>
      <c r="R17" s="845"/>
      <c r="S17" s="770"/>
    </row>
    <row r="18" spans="1:19" ht="14.4" customHeight="1" x14ac:dyDescent="0.3">
      <c r="A18" s="757" t="s">
        <v>3191</v>
      </c>
      <c r="B18" s="845">
        <v>118</v>
      </c>
      <c r="C18" s="729"/>
      <c r="D18" s="845"/>
      <c r="E18" s="729"/>
      <c r="F18" s="845">
        <v>373</v>
      </c>
      <c r="G18" s="747"/>
      <c r="H18" s="845"/>
      <c r="I18" s="729"/>
      <c r="J18" s="845"/>
      <c r="K18" s="729"/>
      <c r="L18" s="845"/>
      <c r="M18" s="747"/>
      <c r="N18" s="845"/>
      <c r="O18" s="729"/>
      <c r="P18" s="845"/>
      <c r="Q18" s="729"/>
      <c r="R18" s="845"/>
      <c r="S18" s="770"/>
    </row>
    <row r="19" spans="1:19" ht="14.4" customHeight="1" x14ac:dyDescent="0.3">
      <c r="A19" s="757" t="s">
        <v>3192</v>
      </c>
      <c r="B19" s="845"/>
      <c r="C19" s="729"/>
      <c r="D19" s="845">
        <v>126</v>
      </c>
      <c r="E19" s="729">
        <v>1</v>
      </c>
      <c r="F19" s="845"/>
      <c r="G19" s="747"/>
      <c r="H19" s="845"/>
      <c r="I19" s="729"/>
      <c r="J19" s="845"/>
      <c r="K19" s="729"/>
      <c r="L19" s="845"/>
      <c r="M19" s="747"/>
      <c r="N19" s="845"/>
      <c r="O19" s="729"/>
      <c r="P19" s="845"/>
      <c r="Q19" s="729"/>
      <c r="R19" s="845"/>
      <c r="S19" s="770"/>
    </row>
    <row r="20" spans="1:19" ht="14.4" customHeight="1" x14ac:dyDescent="0.3">
      <c r="A20" s="757" t="s">
        <v>3193</v>
      </c>
      <c r="B20" s="845">
        <v>2131.33</v>
      </c>
      <c r="C20" s="729">
        <v>1.117441659282872</v>
      </c>
      <c r="D20" s="845">
        <v>1907.33</v>
      </c>
      <c r="E20" s="729">
        <v>1</v>
      </c>
      <c r="F20" s="845">
        <v>1632</v>
      </c>
      <c r="G20" s="747">
        <v>0.85564637477520933</v>
      </c>
      <c r="H20" s="845"/>
      <c r="I20" s="729"/>
      <c r="J20" s="845"/>
      <c r="K20" s="729"/>
      <c r="L20" s="845"/>
      <c r="M20" s="747"/>
      <c r="N20" s="845"/>
      <c r="O20" s="729"/>
      <c r="P20" s="845"/>
      <c r="Q20" s="729"/>
      <c r="R20" s="845"/>
      <c r="S20" s="770"/>
    </row>
    <row r="21" spans="1:19" ht="14.4" customHeight="1" x14ac:dyDescent="0.3">
      <c r="A21" s="757" t="s">
        <v>3194</v>
      </c>
      <c r="B21" s="845">
        <v>31002.999999999993</v>
      </c>
      <c r="C21" s="729">
        <v>0.75800121219559691</v>
      </c>
      <c r="D21" s="845">
        <v>40900.990000000005</v>
      </c>
      <c r="E21" s="729">
        <v>1</v>
      </c>
      <c r="F21" s="845">
        <v>29011.630000000008</v>
      </c>
      <c r="G21" s="747">
        <v>0.70931363764055599</v>
      </c>
      <c r="H21" s="845"/>
      <c r="I21" s="729"/>
      <c r="J21" s="845"/>
      <c r="K21" s="729"/>
      <c r="L21" s="845"/>
      <c r="M21" s="747"/>
      <c r="N21" s="845"/>
      <c r="O21" s="729"/>
      <c r="P21" s="845"/>
      <c r="Q21" s="729"/>
      <c r="R21" s="845"/>
      <c r="S21" s="770"/>
    </row>
    <row r="22" spans="1:19" ht="14.4" customHeight="1" x14ac:dyDescent="0.3">
      <c r="A22" s="757" t="s">
        <v>3195</v>
      </c>
      <c r="B22" s="845">
        <v>774.33</v>
      </c>
      <c r="C22" s="729">
        <v>0.66848825464245953</v>
      </c>
      <c r="D22" s="845">
        <v>1158.33</v>
      </c>
      <c r="E22" s="729">
        <v>1</v>
      </c>
      <c r="F22" s="845">
        <v>126</v>
      </c>
      <c r="G22" s="747">
        <v>0.10877729144544301</v>
      </c>
      <c r="H22" s="845"/>
      <c r="I22" s="729"/>
      <c r="J22" s="845"/>
      <c r="K22" s="729"/>
      <c r="L22" s="845"/>
      <c r="M22" s="747"/>
      <c r="N22" s="845"/>
      <c r="O22" s="729"/>
      <c r="P22" s="845"/>
      <c r="Q22" s="729"/>
      <c r="R22" s="845"/>
      <c r="S22" s="770"/>
    </row>
    <row r="23" spans="1:19" ht="14.4" customHeight="1" x14ac:dyDescent="0.3">
      <c r="A23" s="757" t="s">
        <v>3196</v>
      </c>
      <c r="B23" s="845"/>
      <c r="C23" s="729"/>
      <c r="D23" s="845"/>
      <c r="E23" s="729"/>
      <c r="F23" s="845">
        <v>373</v>
      </c>
      <c r="G23" s="747"/>
      <c r="H23" s="845"/>
      <c r="I23" s="729"/>
      <c r="J23" s="845"/>
      <c r="K23" s="729"/>
      <c r="L23" s="845"/>
      <c r="M23" s="747"/>
      <c r="N23" s="845"/>
      <c r="O23" s="729"/>
      <c r="P23" s="845"/>
      <c r="Q23" s="729"/>
      <c r="R23" s="845"/>
      <c r="S23" s="770"/>
    </row>
    <row r="24" spans="1:19" ht="14.4" customHeight="1" x14ac:dyDescent="0.3">
      <c r="A24" s="757" t="s">
        <v>3197</v>
      </c>
      <c r="B24" s="845">
        <v>4328.99</v>
      </c>
      <c r="C24" s="729">
        <v>1.3102269975786924</v>
      </c>
      <c r="D24" s="845">
        <v>3304</v>
      </c>
      <c r="E24" s="729">
        <v>1</v>
      </c>
      <c r="F24" s="845">
        <v>3133</v>
      </c>
      <c r="G24" s="747">
        <v>0.94824455205811142</v>
      </c>
      <c r="H24" s="845"/>
      <c r="I24" s="729"/>
      <c r="J24" s="845"/>
      <c r="K24" s="729"/>
      <c r="L24" s="845"/>
      <c r="M24" s="747"/>
      <c r="N24" s="845"/>
      <c r="O24" s="729"/>
      <c r="P24" s="845"/>
      <c r="Q24" s="729"/>
      <c r="R24" s="845"/>
      <c r="S24" s="770"/>
    </row>
    <row r="25" spans="1:19" ht="14.4" customHeight="1" x14ac:dyDescent="0.3">
      <c r="A25" s="757" t="s">
        <v>3198</v>
      </c>
      <c r="B25" s="845">
        <v>470</v>
      </c>
      <c r="C25" s="729">
        <v>1.8650793650793651</v>
      </c>
      <c r="D25" s="845">
        <v>252</v>
      </c>
      <c r="E25" s="729">
        <v>1</v>
      </c>
      <c r="F25" s="845"/>
      <c r="G25" s="747"/>
      <c r="H25" s="845"/>
      <c r="I25" s="729"/>
      <c r="J25" s="845"/>
      <c r="K25" s="729"/>
      <c r="L25" s="845"/>
      <c r="M25" s="747"/>
      <c r="N25" s="845"/>
      <c r="O25" s="729"/>
      <c r="P25" s="845"/>
      <c r="Q25" s="729"/>
      <c r="R25" s="845"/>
      <c r="S25" s="770"/>
    </row>
    <row r="26" spans="1:19" ht="14.4" customHeight="1" x14ac:dyDescent="0.3">
      <c r="A26" s="757" t="s">
        <v>3199</v>
      </c>
      <c r="B26" s="845">
        <v>2422</v>
      </c>
      <c r="C26" s="729">
        <v>1.1042569973510599</v>
      </c>
      <c r="D26" s="845">
        <v>2193.33</v>
      </c>
      <c r="E26" s="729">
        <v>1</v>
      </c>
      <c r="F26" s="845">
        <v>4464</v>
      </c>
      <c r="G26" s="747">
        <v>2.0352614517651242</v>
      </c>
      <c r="H26" s="845"/>
      <c r="I26" s="729"/>
      <c r="J26" s="845"/>
      <c r="K26" s="729"/>
      <c r="L26" s="845"/>
      <c r="M26" s="747"/>
      <c r="N26" s="845"/>
      <c r="O26" s="729"/>
      <c r="P26" s="845"/>
      <c r="Q26" s="729"/>
      <c r="R26" s="845"/>
      <c r="S26" s="770"/>
    </row>
    <row r="27" spans="1:19" ht="14.4" customHeight="1" x14ac:dyDescent="0.3">
      <c r="A27" s="757" t="s">
        <v>3200</v>
      </c>
      <c r="B27" s="845">
        <v>761.33</v>
      </c>
      <c r="C27" s="729">
        <v>0.36620009620009619</v>
      </c>
      <c r="D27" s="845">
        <v>2079</v>
      </c>
      <c r="E27" s="729">
        <v>1</v>
      </c>
      <c r="F27" s="845">
        <v>540</v>
      </c>
      <c r="G27" s="747">
        <v>0.25974025974025972</v>
      </c>
      <c r="H27" s="845"/>
      <c r="I27" s="729"/>
      <c r="J27" s="845"/>
      <c r="K27" s="729"/>
      <c r="L27" s="845"/>
      <c r="M27" s="747"/>
      <c r="N27" s="845"/>
      <c r="O27" s="729"/>
      <c r="P27" s="845"/>
      <c r="Q27" s="729"/>
      <c r="R27" s="845"/>
      <c r="S27" s="770"/>
    </row>
    <row r="28" spans="1:19" ht="14.4" customHeight="1" x14ac:dyDescent="0.3">
      <c r="A28" s="757" t="s">
        <v>3201</v>
      </c>
      <c r="B28" s="845">
        <v>6951.66</v>
      </c>
      <c r="C28" s="729">
        <v>1.3735743924125667</v>
      </c>
      <c r="D28" s="845">
        <v>5061</v>
      </c>
      <c r="E28" s="729">
        <v>1</v>
      </c>
      <c r="F28" s="845">
        <v>6055.33</v>
      </c>
      <c r="G28" s="747">
        <v>1.1964690772574589</v>
      </c>
      <c r="H28" s="845"/>
      <c r="I28" s="729"/>
      <c r="J28" s="845"/>
      <c r="K28" s="729"/>
      <c r="L28" s="845"/>
      <c r="M28" s="747"/>
      <c r="N28" s="845"/>
      <c r="O28" s="729"/>
      <c r="P28" s="845"/>
      <c r="Q28" s="729"/>
      <c r="R28" s="845"/>
      <c r="S28" s="770"/>
    </row>
    <row r="29" spans="1:19" ht="14.4" customHeight="1" x14ac:dyDescent="0.3">
      <c r="A29" s="757" t="s">
        <v>3202</v>
      </c>
      <c r="B29" s="845">
        <v>2168.33</v>
      </c>
      <c r="C29" s="729">
        <v>1.0037031379465173</v>
      </c>
      <c r="D29" s="845">
        <v>2160.33</v>
      </c>
      <c r="E29" s="729">
        <v>1</v>
      </c>
      <c r="F29" s="845">
        <v>3832.66</v>
      </c>
      <c r="G29" s="747">
        <v>1.7741085852624368</v>
      </c>
      <c r="H29" s="845"/>
      <c r="I29" s="729"/>
      <c r="J29" s="845"/>
      <c r="K29" s="729"/>
      <c r="L29" s="845"/>
      <c r="M29" s="747"/>
      <c r="N29" s="845"/>
      <c r="O29" s="729"/>
      <c r="P29" s="845"/>
      <c r="Q29" s="729"/>
      <c r="R29" s="845"/>
      <c r="S29" s="770"/>
    </row>
    <row r="30" spans="1:19" ht="14.4" customHeight="1" x14ac:dyDescent="0.3">
      <c r="A30" s="757" t="s">
        <v>3203</v>
      </c>
      <c r="B30" s="845">
        <v>503.33</v>
      </c>
      <c r="C30" s="729">
        <v>0.57261660978384521</v>
      </c>
      <c r="D30" s="845">
        <v>879</v>
      </c>
      <c r="E30" s="729">
        <v>1</v>
      </c>
      <c r="F30" s="845">
        <v>126</v>
      </c>
      <c r="G30" s="747">
        <v>0.14334470989761092</v>
      </c>
      <c r="H30" s="845"/>
      <c r="I30" s="729"/>
      <c r="J30" s="845"/>
      <c r="K30" s="729"/>
      <c r="L30" s="845"/>
      <c r="M30" s="747"/>
      <c r="N30" s="845"/>
      <c r="O30" s="729"/>
      <c r="P30" s="845"/>
      <c r="Q30" s="729"/>
      <c r="R30" s="845"/>
      <c r="S30" s="770"/>
    </row>
    <row r="31" spans="1:19" ht="14.4" customHeight="1" thickBot="1" x14ac:dyDescent="0.35">
      <c r="A31" s="849" t="s">
        <v>3204</v>
      </c>
      <c r="B31" s="847">
        <v>1007.66</v>
      </c>
      <c r="C31" s="736">
        <v>0.24948254518445159</v>
      </c>
      <c r="D31" s="847">
        <v>4039</v>
      </c>
      <c r="E31" s="736">
        <v>1</v>
      </c>
      <c r="F31" s="847">
        <v>3515.99</v>
      </c>
      <c r="G31" s="748">
        <v>0.87051002723446391</v>
      </c>
      <c r="H31" s="847"/>
      <c r="I31" s="736"/>
      <c r="J31" s="847"/>
      <c r="K31" s="736"/>
      <c r="L31" s="847"/>
      <c r="M31" s="748"/>
      <c r="N31" s="847"/>
      <c r="O31" s="736"/>
      <c r="P31" s="847"/>
      <c r="Q31" s="736"/>
      <c r="R31" s="847"/>
      <c r="S31" s="77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8" t="s">
        <v>3846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16255.319999999998</v>
      </c>
      <c r="G3" s="208">
        <f t="shared" si="0"/>
        <v>42342111.659999989</v>
      </c>
      <c r="H3" s="208"/>
      <c r="I3" s="208"/>
      <c r="J3" s="208">
        <f t="shared" si="0"/>
        <v>16115.800000000001</v>
      </c>
      <c r="K3" s="208">
        <f t="shared" si="0"/>
        <v>39181318.320000008</v>
      </c>
      <c r="L3" s="208"/>
      <c r="M3" s="208"/>
      <c r="N3" s="208">
        <f t="shared" si="0"/>
        <v>15777.08</v>
      </c>
      <c r="O3" s="208">
        <f t="shared" si="0"/>
        <v>37169355.629999988</v>
      </c>
      <c r="P3" s="79">
        <f>IF(K3=0,0,O3/K3)</f>
        <v>0.94864994910155898</v>
      </c>
      <c r="Q3" s="209">
        <f>IF(N3=0,0,O3/N3)</f>
        <v>2355.9084209498833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121</v>
      </c>
      <c r="E4" s="614" t="s">
        <v>81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2"/>
      <c r="B5" s="850"/>
      <c r="C5" s="852"/>
      <c r="D5" s="862"/>
      <c r="E5" s="854"/>
      <c r="F5" s="863" t="s">
        <v>91</v>
      </c>
      <c r="G5" s="864" t="s">
        <v>14</v>
      </c>
      <c r="H5" s="865"/>
      <c r="I5" s="865"/>
      <c r="J5" s="863" t="s">
        <v>91</v>
      </c>
      <c r="K5" s="864" t="s">
        <v>14</v>
      </c>
      <c r="L5" s="865"/>
      <c r="M5" s="865"/>
      <c r="N5" s="863" t="s">
        <v>91</v>
      </c>
      <c r="O5" s="864" t="s">
        <v>14</v>
      </c>
      <c r="P5" s="866"/>
      <c r="Q5" s="859"/>
    </row>
    <row r="6" spans="1:17" ht="14.4" customHeight="1" x14ac:dyDescent="0.3">
      <c r="A6" s="805" t="s">
        <v>3205</v>
      </c>
      <c r="B6" s="806" t="s">
        <v>3113</v>
      </c>
      <c r="C6" s="806" t="s">
        <v>3122</v>
      </c>
      <c r="D6" s="806" t="s">
        <v>3135</v>
      </c>
      <c r="E6" s="806" t="s">
        <v>3136</v>
      </c>
      <c r="F6" s="225">
        <v>2</v>
      </c>
      <c r="G6" s="225">
        <v>236</v>
      </c>
      <c r="H6" s="225">
        <v>0.93650793650793651</v>
      </c>
      <c r="I6" s="225">
        <v>118</v>
      </c>
      <c r="J6" s="225">
        <v>2</v>
      </c>
      <c r="K6" s="225">
        <v>252</v>
      </c>
      <c r="L6" s="225">
        <v>1</v>
      </c>
      <c r="M6" s="225">
        <v>126</v>
      </c>
      <c r="N6" s="225">
        <v>4</v>
      </c>
      <c r="O6" s="225">
        <v>504</v>
      </c>
      <c r="P6" s="811">
        <v>2</v>
      </c>
      <c r="Q6" s="819">
        <v>126</v>
      </c>
    </row>
    <row r="7" spans="1:17" ht="14.4" customHeight="1" x14ac:dyDescent="0.3">
      <c r="A7" s="728" t="s">
        <v>3205</v>
      </c>
      <c r="B7" s="729" t="s">
        <v>3113</v>
      </c>
      <c r="C7" s="729" t="s">
        <v>3122</v>
      </c>
      <c r="D7" s="729" t="s">
        <v>3145</v>
      </c>
      <c r="E7" s="729" t="s">
        <v>3146</v>
      </c>
      <c r="F7" s="733">
        <v>1</v>
      </c>
      <c r="G7" s="733">
        <v>0</v>
      </c>
      <c r="H7" s="733"/>
      <c r="I7" s="733">
        <v>0</v>
      </c>
      <c r="J7" s="733"/>
      <c r="K7" s="733"/>
      <c r="L7" s="733"/>
      <c r="M7" s="733"/>
      <c r="N7" s="733">
        <v>1</v>
      </c>
      <c r="O7" s="733">
        <v>33.33</v>
      </c>
      <c r="P7" s="747"/>
      <c r="Q7" s="734">
        <v>33.33</v>
      </c>
    </row>
    <row r="8" spans="1:17" ht="14.4" customHeight="1" x14ac:dyDescent="0.3">
      <c r="A8" s="728" t="s">
        <v>3205</v>
      </c>
      <c r="B8" s="729" t="s">
        <v>3113</v>
      </c>
      <c r="C8" s="729" t="s">
        <v>3122</v>
      </c>
      <c r="D8" s="729" t="s">
        <v>3147</v>
      </c>
      <c r="E8" s="729" t="s">
        <v>3148</v>
      </c>
      <c r="F8" s="733">
        <v>4</v>
      </c>
      <c r="G8" s="733">
        <v>940</v>
      </c>
      <c r="H8" s="733">
        <v>1.8725099601593624</v>
      </c>
      <c r="I8" s="733">
        <v>235</v>
      </c>
      <c r="J8" s="733">
        <v>2</v>
      </c>
      <c r="K8" s="733">
        <v>502</v>
      </c>
      <c r="L8" s="733">
        <v>1</v>
      </c>
      <c r="M8" s="733">
        <v>251</v>
      </c>
      <c r="N8" s="733">
        <v>2</v>
      </c>
      <c r="O8" s="733">
        <v>502</v>
      </c>
      <c r="P8" s="747">
        <v>1</v>
      </c>
      <c r="Q8" s="734">
        <v>251</v>
      </c>
    </row>
    <row r="9" spans="1:17" ht="14.4" customHeight="1" x14ac:dyDescent="0.3">
      <c r="A9" s="728" t="s">
        <v>3205</v>
      </c>
      <c r="B9" s="729" t="s">
        <v>3113</v>
      </c>
      <c r="C9" s="729" t="s">
        <v>3122</v>
      </c>
      <c r="D9" s="729" t="s">
        <v>3167</v>
      </c>
      <c r="E9" s="729" t="s">
        <v>3168</v>
      </c>
      <c r="F9" s="733">
        <v>1</v>
      </c>
      <c r="G9" s="733">
        <v>349</v>
      </c>
      <c r="H9" s="733">
        <v>0.93817204301075274</v>
      </c>
      <c r="I9" s="733">
        <v>349</v>
      </c>
      <c r="J9" s="733">
        <v>1</v>
      </c>
      <c r="K9" s="733">
        <v>372</v>
      </c>
      <c r="L9" s="733">
        <v>1</v>
      </c>
      <c r="M9" s="733">
        <v>372</v>
      </c>
      <c r="N9" s="733">
        <v>1</v>
      </c>
      <c r="O9" s="733">
        <v>373</v>
      </c>
      <c r="P9" s="747">
        <v>1.0026881720430108</v>
      </c>
      <c r="Q9" s="734">
        <v>373</v>
      </c>
    </row>
    <row r="10" spans="1:17" ht="14.4" customHeight="1" x14ac:dyDescent="0.3">
      <c r="A10" s="728" t="s">
        <v>3206</v>
      </c>
      <c r="B10" s="729" t="s">
        <v>3113</v>
      </c>
      <c r="C10" s="729" t="s">
        <v>3122</v>
      </c>
      <c r="D10" s="729" t="s">
        <v>3135</v>
      </c>
      <c r="E10" s="729" t="s">
        <v>3136</v>
      </c>
      <c r="F10" s="733"/>
      <c r="G10" s="733"/>
      <c r="H10" s="733"/>
      <c r="I10" s="733"/>
      <c r="J10" s="733"/>
      <c r="K10" s="733"/>
      <c r="L10" s="733"/>
      <c r="M10" s="733"/>
      <c r="N10" s="733">
        <v>2</v>
      </c>
      <c r="O10" s="733">
        <v>252</v>
      </c>
      <c r="P10" s="747"/>
      <c r="Q10" s="734">
        <v>126</v>
      </c>
    </row>
    <row r="11" spans="1:17" ht="14.4" customHeight="1" x14ac:dyDescent="0.3">
      <c r="A11" s="728" t="s">
        <v>3206</v>
      </c>
      <c r="B11" s="729" t="s">
        <v>3113</v>
      </c>
      <c r="C11" s="729" t="s">
        <v>3122</v>
      </c>
      <c r="D11" s="729" t="s">
        <v>3145</v>
      </c>
      <c r="E11" s="729" t="s">
        <v>3146</v>
      </c>
      <c r="F11" s="733">
        <v>2</v>
      </c>
      <c r="G11" s="733">
        <v>66.66</v>
      </c>
      <c r="H11" s="733">
        <v>2</v>
      </c>
      <c r="I11" s="733">
        <v>33.33</v>
      </c>
      <c r="J11" s="733">
        <v>1</v>
      </c>
      <c r="K11" s="733">
        <v>33.33</v>
      </c>
      <c r="L11" s="733">
        <v>1</v>
      </c>
      <c r="M11" s="733">
        <v>33.33</v>
      </c>
      <c r="N11" s="733">
        <v>1</v>
      </c>
      <c r="O11" s="733">
        <v>33.33</v>
      </c>
      <c r="P11" s="747">
        <v>1</v>
      </c>
      <c r="Q11" s="734">
        <v>33.33</v>
      </c>
    </row>
    <row r="12" spans="1:17" ht="14.4" customHeight="1" x14ac:dyDescent="0.3">
      <c r="A12" s="728" t="s">
        <v>3206</v>
      </c>
      <c r="B12" s="729" t="s">
        <v>3113</v>
      </c>
      <c r="C12" s="729" t="s">
        <v>3122</v>
      </c>
      <c r="D12" s="729" t="s">
        <v>3147</v>
      </c>
      <c r="E12" s="729" t="s">
        <v>3148</v>
      </c>
      <c r="F12" s="733">
        <v>4</v>
      </c>
      <c r="G12" s="733">
        <v>940</v>
      </c>
      <c r="H12" s="733">
        <v>1.8725099601593624</v>
      </c>
      <c r="I12" s="733">
        <v>235</v>
      </c>
      <c r="J12" s="733">
        <v>2</v>
      </c>
      <c r="K12" s="733">
        <v>502</v>
      </c>
      <c r="L12" s="733">
        <v>1</v>
      </c>
      <c r="M12" s="733">
        <v>251</v>
      </c>
      <c r="N12" s="733">
        <v>4</v>
      </c>
      <c r="O12" s="733">
        <v>1004</v>
      </c>
      <c r="P12" s="747">
        <v>2</v>
      </c>
      <c r="Q12" s="734">
        <v>251</v>
      </c>
    </row>
    <row r="13" spans="1:17" ht="14.4" customHeight="1" x14ac:dyDescent="0.3">
      <c r="A13" s="728" t="s">
        <v>3206</v>
      </c>
      <c r="B13" s="729" t="s">
        <v>3113</v>
      </c>
      <c r="C13" s="729" t="s">
        <v>3122</v>
      </c>
      <c r="D13" s="729" t="s">
        <v>3167</v>
      </c>
      <c r="E13" s="729" t="s">
        <v>3168</v>
      </c>
      <c r="F13" s="733">
        <v>1</v>
      </c>
      <c r="G13" s="733">
        <v>349</v>
      </c>
      <c r="H13" s="733">
        <v>0.93817204301075274</v>
      </c>
      <c r="I13" s="733">
        <v>349</v>
      </c>
      <c r="J13" s="733">
        <v>1</v>
      </c>
      <c r="K13" s="733">
        <v>372</v>
      </c>
      <c r="L13" s="733">
        <v>1</v>
      </c>
      <c r="M13" s="733">
        <v>372</v>
      </c>
      <c r="N13" s="733">
        <v>1</v>
      </c>
      <c r="O13" s="733">
        <v>373</v>
      </c>
      <c r="P13" s="747">
        <v>1.0026881720430108</v>
      </c>
      <c r="Q13" s="734">
        <v>373</v>
      </c>
    </row>
    <row r="14" spans="1:17" ht="14.4" customHeight="1" x14ac:dyDescent="0.3">
      <c r="A14" s="728" t="s">
        <v>3207</v>
      </c>
      <c r="B14" s="729" t="s">
        <v>3113</v>
      </c>
      <c r="C14" s="729" t="s">
        <v>3122</v>
      </c>
      <c r="D14" s="729" t="s">
        <v>3125</v>
      </c>
      <c r="E14" s="729" t="s">
        <v>3126</v>
      </c>
      <c r="F14" s="733">
        <v>1</v>
      </c>
      <c r="G14" s="733">
        <v>35</v>
      </c>
      <c r="H14" s="733"/>
      <c r="I14" s="733">
        <v>35</v>
      </c>
      <c r="J14" s="733"/>
      <c r="K14" s="733"/>
      <c r="L14" s="733"/>
      <c r="M14" s="733"/>
      <c r="N14" s="733"/>
      <c r="O14" s="733"/>
      <c r="P14" s="747"/>
      <c r="Q14" s="734"/>
    </row>
    <row r="15" spans="1:17" ht="14.4" customHeight="1" x14ac:dyDescent="0.3">
      <c r="A15" s="728" t="s">
        <v>3207</v>
      </c>
      <c r="B15" s="729" t="s">
        <v>3113</v>
      </c>
      <c r="C15" s="729" t="s">
        <v>3122</v>
      </c>
      <c r="D15" s="729" t="s">
        <v>3135</v>
      </c>
      <c r="E15" s="729" t="s">
        <v>3136</v>
      </c>
      <c r="F15" s="733">
        <v>5</v>
      </c>
      <c r="G15" s="733">
        <v>590</v>
      </c>
      <c r="H15" s="733">
        <v>0.93650793650793651</v>
      </c>
      <c r="I15" s="733">
        <v>118</v>
      </c>
      <c r="J15" s="733">
        <v>5</v>
      </c>
      <c r="K15" s="733">
        <v>630</v>
      </c>
      <c r="L15" s="733">
        <v>1</v>
      </c>
      <c r="M15" s="733">
        <v>126</v>
      </c>
      <c r="N15" s="733">
        <v>10</v>
      </c>
      <c r="O15" s="733">
        <v>1260</v>
      </c>
      <c r="P15" s="747">
        <v>2</v>
      </c>
      <c r="Q15" s="734">
        <v>126</v>
      </c>
    </row>
    <row r="16" spans="1:17" ht="14.4" customHeight="1" x14ac:dyDescent="0.3">
      <c r="A16" s="728" t="s">
        <v>3207</v>
      </c>
      <c r="B16" s="729" t="s">
        <v>3113</v>
      </c>
      <c r="C16" s="729" t="s">
        <v>3122</v>
      </c>
      <c r="D16" s="729" t="s">
        <v>3145</v>
      </c>
      <c r="E16" s="729" t="s">
        <v>3146</v>
      </c>
      <c r="F16" s="733">
        <v>6</v>
      </c>
      <c r="G16" s="733">
        <v>66.67</v>
      </c>
      <c r="H16" s="733"/>
      <c r="I16" s="733">
        <v>11.111666666666666</v>
      </c>
      <c r="J16" s="733"/>
      <c r="K16" s="733"/>
      <c r="L16" s="733"/>
      <c r="M16" s="733"/>
      <c r="N16" s="733">
        <v>2</v>
      </c>
      <c r="O16" s="733">
        <v>66.66</v>
      </c>
      <c r="P16" s="747"/>
      <c r="Q16" s="734">
        <v>33.33</v>
      </c>
    </row>
    <row r="17" spans="1:17" ht="14.4" customHeight="1" x14ac:dyDescent="0.3">
      <c r="A17" s="728" t="s">
        <v>3207</v>
      </c>
      <c r="B17" s="729" t="s">
        <v>3113</v>
      </c>
      <c r="C17" s="729" t="s">
        <v>3122</v>
      </c>
      <c r="D17" s="729" t="s">
        <v>3147</v>
      </c>
      <c r="E17" s="729" t="s">
        <v>3148</v>
      </c>
      <c r="F17" s="733">
        <v>10</v>
      </c>
      <c r="G17" s="733">
        <v>2350</v>
      </c>
      <c r="H17" s="733">
        <v>2.3406374501992033</v>
      </c>
      <c r="I17" s="733">
        <v>235</v>
      </c>
      <c r="J17" s="733">
        <v>4</v>
      </c>
      <c r="K17" s="733">
        <v>1004</v>
      </c>
      <c r="L17" s="733">
        <v>1</v>
      </c>
      <c r="M17" s="733">
        <v>251</v>
      </c>
      <c r="N17" s="733">
        <v>7</v>
      </c>
      <c r="O17" s="733">
        <v>1757</v>
      </c>
      <c r="P17" s="747">
        <v>1.75</v>
      </c>
      <c r="Q17" s="734">
        <v>251</v>
      </c>
    </row>
    <row r="18" spans="1:17" ht="14.4" customHeight="1" x14ac:dyDescent="0.3">
      <c r="A18" s="728" t="s">
        <v>3207</v>
      </c>
      <c r="B18" s="729" t="s">
        <v>3113</v>
      </c>
      <c r="C18" s="729" t="s">
        <v>3122</v>
      </c>
      <c r="D18" s="729" t="s">
        <v>3167</v>
      </c>
      <c r="E18" s="729" t="s">
        <v>3168</v>
      </c>
      <c r="F18" s="733"/>
      <c r="G18" s="733"/>
      <c r="H18" s="733"/>
      <c r="I18" s="733"/>
      <c r="J18" s="733">
        <v>4</v>
      </c>
      <c r="K18" s="733">
        <v>1488</v>
      </c>
      <c r="L18" s="733">
        <v>1</v>
      </c>
      <c r="M18" s="733">
        <v>372</v>
      </c>
      <c r="N18" s="733">
        <v>3</v>
      </c>
      <c r="O18" s="733">
        <v>1119</v>
      </c>
      <c r="P18" s="747">
        <v>0.75201612903225812</v>
      </c>
      <c r="Q18" s="734">
        <v>373</v>
      </c>
    </row>
    <row r="19" spans="1:17" ht="14.4" customHeight="1" x14ac:dyDescent="0.3">
      <c r="A19" s="728" t="s">
        <v>3208</v>
      </c>
      <c r="B19" s="729" t="s">
        <v>3113</v>
      </c>
      <c r="C19" s="729" t="s">
        <v>3122</v>
      </c>
      <c r="D19" s="729" t="s">
        <v>3147</v>
      </c>
      <c r="E19" s="729" t="s">
        <v>3148</v>
      </c>
      <c r="F19" s="733">
        <v>1</v>
      </c>
      <c r="G19" s="733">
        <v>235</v>
      </c>
      <c r="H19" s="733"/>
      <c r="I19" s="733">
        <v>235</v>
      </c>
      <c r="J19" s="733"/>
      <c r="K19" s="733"/>
      <c r="L19" s="733"/>
      <c r="M19" s="733"/>
      <c r="N19" s="733">
        <v>1</v>
      </c>
      <c r="O19" s="733">
        <v>251</v>
      </c>
      <c r="P19" s="747"/>
      <c r="Q19" s="734">
        <v>251</v>
      </c>
    </row>
    <row r="20" spans="1:17" ht="14.4" customHeight="1" x14ac:dyDescent="0.3">
      <c r="A20" s="728" t="s">
        <v>3209</v>
      </c>
      <c r="B20" s="729" t="s">
        <v>3113</v>
      </c>
      <c r="C20" s="729" t="s">
        <v>3122</v>
      </c>
      <c r="D20" s="729" t="s">
        <v>3167</v>
      </c>
      <c r="E20" s="729" t="s">
        <v>3168</v>
      </c>
      <c r="F20" s="733"/>
      <c r="G20" s="733"/>
      <c r="H20" s="733"/>
      <c r="I20" s="733"/>
      <c r="J20" s="733">
        <v>1</v>
      </c>
      <c r="K20" s="733">
        <v>372</v>
      </c>
      <c r="L20" s="733">
        <v>1</v>
      </c>
      <c r="M20" s="733">
        <v>372</v>
      </c>
      <c r="N20" s="733"/>
      <c r="O20" s="733"/>
      <c r="P20" s="747"/>
      <c r="Q20" s="734"/>
    </row>
    <row r="21" spans="1:17" ht="14.4" customHeight="1" x14ac:dyDescent="0.3">
      <c r="A21" s="728" t="s">
        <v>553</v>
      </c>
      <c r="B21" s="729" t="s">
        <v>3113</v>
      </c>
      <c r="C21" s="729" t="s">
        <v>3122</v>
      </c>
      <c r="D21" s="729" t="s">
        <v>3125</v>
      </c>
      <c r="E21" s="729" t="s">
        <v>3126</v>
      </c>
      <c r="F21" s="733">
        <v>2</v>
      </c>
      <c r="G21" s="733">
        <v>70</v>
      </c>
      <c r="H21" s="733">
        <v>0.63063063063063063</v>
      </c>
      <c r="I21" s="733">
        <v>35</v>
      </c>
      <c r="J21" s="733">
        <v>3</v>
      </c>
      <c r="K21" s="733">
        <v>111</v>
      </c>
      <c r="L21" s="733">
        <v>1</v>
      </c>
      <c r="M21" s="733">
        <v>37</v>
      </c>
      <c r="N21" s="733">
        <v>4</v>
      </c>
      <c r="O21" s="733">
        <v>148</v>
      </c>
      <c r="P21" s="747">
        <v>1.3333333333333333</v>
      </c>
      <c r="Q21" s="734">
        <v>37</v>
      </c>
    </row>
    <row r="22" spans="1:17" ht="14.4" customHeight="1" x14ac:dyDescent="0.3">
      <c r="A22" s="728" t="s">
        <v>553</v>
      </c>
      <c r="B22" s="729" t="s">
        <v>3113</v>
      </c>
      <c r="C22" s="729" t="s">
        <v>3122</v>
      </c>
      <c r="D22" s="729" t="s">
        <v>3127</v>
      </c>
      <c r="E22" s="729" t="s">
        <v>3128</v>
      </c>
      <c r="F22" s="733">
        <v>69</v>
      </c>
      <c r="G22" s="733">
        <v>345</v>
      </c>
      <c r="H22" s="733">
        <v>0.85185185185185186</v>
      </c>
      <c r="I22" s="733">
        <v>5</v>
      </c>
      <c r="J22" s="733">
        <v>81</v>
      </c>
      <c r="K22" s="733">
        <v>405</v>
      </c>
      <c r="L22" s="733">
        <v>1</v>
      </c>
      <c r="M22" s="733">
        <v>5</v>
      </c>
      <c r="N22" s="733">
        <v>83</v>
      </c>
      <c r="O22" s="733">
        <v>415</v>
      </c>
      <c r="P22" s="747">
        <v>1.0246913580246915</v>
      </c>
      <c r="Q22" s="734">
        <v>5</v>
      </c>
    </row>
    <row r="23" spans="1:17" ht="14.4" customHeight="1" x14ac:dyDescent="0.3">
      <c r="A23" s="728" t="s">
        <v>553</v>
      </c>
      <c r="B23" s="729" t="s">
        <v>3113</v>
      </c>
      <c r="C23" s="729" t="s">
        <v>3122</v>
      </c>
      <c r="D23" s="729" t="s">
        <v>3129</v>
      </c>
      <c r="E23" s="729" t="s">
        <v>3130</v>
      </c>
      <c r="F23" s="733"/>
      <c r="G23" s="733"/>
      <c r="H23" s="733"/>
      <c r="I23" s="733"/>
      <c r="J23" s="733">
        <v>1</v>
      </c>
      <c r="K23" s="733">
        <v>5</v>
      </c>
      <c r="L23" s="733">
        <v>1</v>
      </c>
      <c r="M23" s="733">
        <v>5</v>
      </c>
      <c r="N23" s="733"/>
      <c r="O23" s="733"/>
      <c r="P23" s="747"/>
      <c r="Q23" s="734"/>
    </row>
    <row r="24" spans="1:17" ht="14.4" customHeight="1" x14ac:dyDescent="0.3">
      <c r="A24" s="728" t="s">
        <v>553</v>
      </c>
      <c r="B24" s="729" t="s">
        <v>3113</v>
      </c>
      <c r="C24" s="729" t="s">
        <v>3122</v>
      </c>
      <c r="D24" s="729" t="s">
        <v>3135</v>
      </c>
      <c r="E24" s="729" t="s">
        <v>3136</v>
      </c>
      <c r="F24" s="733">
        <v>2</v>
      </c>
      <c r="G24" s="733">
        <v>236</v>
      </c>
      <c r="H24" s="733">
        <v>0.6243386243386243</v>
      </c>
      <c r="I24" s="733">
        <v>118</v>
      </c>
      <c r="J24" s="733">
        <v>3</v>
      </c>
      <c r="K24" s="733">
        <v>378</v>
      </c>
      <c r="L24" s="733">
        <v>1</v>
      </c>
      <c r="M24" s="733">
        <v>126</v>
      </c>
      <c r="N24" s="733">
        <v>3</v>
      </c>
      <c r="O24" s="733">
        <v>378</v>
      </c>
      <c r="P24" s="747">
        <v>1</v>
      </c>
      <c r="Q24" s="734">
        <v>126</v>
      </c>
    </row>
    <row r="25" spans="1:17" ht="14.4" customHeight="1" x14ac:dyDescent="0.3">
      <c r="A25" s="728" t="s">
        <v>553</v>
      </c>
      <c r="B25" s="729" t="s">
        <v>3113</v>
      </c>
      <c r="C25" s="729" t="s">
        <v>3122</v>
      </c>
      <c r="D25" s="729" t="s">
        <v>3145</v>
      </c>
      <c r="E25" s="729" t="s">
        <v>3146</v>
      </c>
      <c r="F25" s="733">
        <v>27</v>
      </c>
      <c r="G25" s="733">
        <v>133.32999999999998</v>
      </c>
      <c r="H25" s="733">
        <v>0.66671667166716675</v>
      </c>
      <c r="I25" s="733">
        <v>4.938148148148148</v>
      </c>
      <c r="J25" s="733">
        <v>6</v>
      </c>
      <c r="K25" s="733">
        <v>199.97999999999996</v>
      </c>
      <c r="L25" s="733">
        <v>1</v>
      </c>
      <c r="M25" s="733">
        <v>33.329999999999991</v>
      </c>
      <c r="N25" s="733">
        <v>10</v>
      </c>
      <c r="O25" s="733">
        <v>333.30999999999995</v>
      </c>
      <c r="P25" s="747">
        <v>1.6667166716671669</v>
      </c>
      <c r="Q25" s="734">
        <v>33.330999999999996</v>
      </c>
    </row>
    <row r="26" spans="1:17" ht="14.4" customHeight="1" x14ac:dyDescent="0.3">
      <c r="A26" s="728" t="s">
        <v>553</v>
      </c>
      <c r="B26" s="729" t="s">
        <v>3113</v>
      </c>
      <c r="C26" s="729" t="s">
        <v>3122</v>
      </c>
      <c r="D26" s="729" t="s">
        <v>3147</v>
      </c>
      <c r="E26" s="729" t="s">
        <v>3148</v>
      </c>
      <c r="F26" s="733">
        <v>5</v>
      </c>
      <c r="G26" s="733">
        <v>1175</v>
      </c>
      <c r="H26" s="733">
        <v>0.93625498007968122</v>
      </c>
      <c r="I26" s="733">
        <v>235</v>
      </c>
      <c r="J26" s="733">
        <v>5</v>
      </c>
      <c r="K26" s="733">
        <v>1255</v>
      </c>
      <c r="L26" s="733">
        <v>1</v>
      </c>
      <c r="M26" s="733">
        <v>251</v>
      </c>
      <c r="N26" s="733">
        <v>8</v>
      </c>
      <c r="O26" s="733">
        <v>2008</v>
      </c>
      <c r="P26" s="747">
        <v>1.6</v>
      </c>
      <c r="Q26" s="734">
        <v>251</v>
      </c>
    </row>
    <row r="27" spans="1:17" ht="14.4" customHeight="1" x14ac:dyDescent="0.3">
      <c r="A27" s="728" t="s">
        <v>553</v>
      </c>
      <c r="B27" s="729" t="s">
        <v>3113</v>
      </c>
      <c r="C27" s="729" t="s">
        <v>3122</v>
      </c>
      <c r="D27" s="729" t="s">
        <v>3167</v>
      </c>
      <c r="E27" s="729" t="s">
        <v>3168</v>
      </c>
      <c r="F27" s="733">
        <v>2</v>
      </c>
      <c r="G27" s="733">
        <v>698</v>
      </c>
      <c r="H27" s="733">
        <v>0.93817204301075274</v>
      </c>
      <c r="I27" s="733">
        <v>349</v>
      </c>
      <c r="J27" s="733">
        <v>2</v>
      </c>
      <c r="K27" s="733">
        <v>744</v>
      </c>
      <c r="L27" s="733">
        <v>1</v>
      </c>
      <c r="M27" s="733">
        <v>372</v>
      </c>
      <c r="N27" s="733">
        <v>4</v>
      </c>
      <c r="O27" s="733">
        <v>1492</v>
      </c>
      <c r="P27" s="747">
        <v>2.0053763440860215</v>
      </c>
      <c r="Q27" s="734">
        <v>373</v>
      </c>
    </row>
    <row r="28" spans="1:17" ht="14.4" customHeight="1" x14ac:dyDescent="0.3">
      <c r="A28" s="728" t="s">
        <v>553</v>
      </c>
      <c r="B28" s="729" t="s">
        <v>3210</v>
      </c>
      <c r="C28" s="729" t="s">
        <v>3122</v>
      </c>
      <c r="D28" s="729" t="s">
        <v>3211</v>
      </c>
      <c r="E28" s="729" t="s">
        <v>3212</v>
      </c>
      <c r="F28" s="733">
        <v>1</v>
      </c>
      <c r="G28" s="733">
        <v>917</v>
      </c>
      <c r="H28" s="733"/>
      <c r="I28" s="733">
        <v>917</v>
      </c>
      <c r="J28" s="733"/>
      <c r="K28" s="733"/>
      <c r="L28" s="733"/>
      <c r="M28" s="733"/>
      <c r="N28" s="733"/>
      <c r="O28" s="733"/>
      <c r="P28" s="747"/>
      <c r="Q28" s="734"/>
    </row>
    <row r="29" spans="1:17" ht="14.4" customHeight="1" x14ac:dyDescent="0.3">
      <c r="A29" s="728" t="s">
        <v>553</v>
      </c>
      <c r="B29" s="729" t="s">
        <v>3210</v>
      </c>
      <c r="C29" s="729" t="s">
        <v>3122</v>
      </c>
      <c r="D29" s="729" t="s">
        <v>3213</v>
      </c>
      <c r="E29" s="729" t="s">
        <v>3214</v>
      </c>
      <c r="F29" s="733">
        <v>5</v>
      </c>
      <c r="G29" s="733">
        <v>34260</v>
      </c>
      <c r="H29" s="733">
        <v>0.48956844812803657</v>
      </c>
      <c r="I29" s="733">
        <v>6852</v>
      </c>
      <c r="J29" s="733">
        <v>10</v>
      </c>
      <c r="K29" s="733">
        <v>69980</v>
      </c>
      <c r="L29" s="733">
        <v>1</v>
      </c>
      <c r="M29" s="733">
        <v>6998</v>
      </c>
      <c r="N29" s="733">
        <v>15</v>
      </c>
      <c r="O29" s="733">
        <v>105030</v>
      </c>
      <c r="P29" s="747">
        <v>1.5008573878250928</v>
      </c>
      <c r="Q29" s="734">
        <v>7002</v>
      </c>
    </row>
    <row r="30" spans="1:17" ht="14.4" customHeight="1" x14ac:dyDescent="0.3">
      <c r="A30" s="728" t="s">
        <v>553</v>
      </c>
      <c r="B30" s="729" t="s">
        <v>3210</v>
      </c>
      <c r="C30" s="729" t="s">
        <v>3122</v>
      </c>
      <c r="D30" s="729" t="s">
        <v>3215</v>
      </c>
      <c r="E30" s="729" t="s">
        <v>3216</v>
      </c>
      <c r="F30" s="733">
        <v>1</v>
      </c>
      <c r="G30" s="733">
        <v>8684</v>
      </c>
      <c r="H30" s="733"/>
      <c r="I30" s="733">
        <v>8684</v>
      </c>
      <c r="J30" s="733"/>
      <c r="K30" s="733"/>
      <c r="L30" s="733"/>
      <c r="M30" s="733"/>
      <c r="N30" s="733"/>
      <c r="O30" s="733"/>
      <c r="P30" s="747"/>
      <c r="Q30" s="734"/>
    </row>
    <row r="31" spans="1:17" ht="14.4" customHeight="1" x14ac:dyDescent="0.3">
      <c r="A31" s="728" t="s">
        <v>553</v>
      </c>
      <c r="B31" s="729" t="s">
        <v>3210</v>
      </c>
      <c r="C31" s="729" t="s">
        <v>3122</v>
      </c>
      <c r="D31" s="729" t="s">
        <v>3217</v>
      </c>
      <c r="E31" s="729" t="s">
        <v>3218</v>
      </c>
      <c r="F31" s="733"/>
      <c r="G31" s="733"/>
      <c r="H31" s="733"/>
      <c r="I31" s="733"/>
      <c r="J31" s="733">
        <v>1</v>
      </c>
      <c r="K31" s="733">
        <v>3297</v>
      </c>
      <c r="L31" s="733">
        <v>1</v>
      </c>
      <c r="M31" s="733">
        <v>3297</v>
      </c>
      <c r="N31" s="733"/>
      <c r="O31" s="733"/>
      <c r="P31" s="747"/>
      <c r="Q31" s="734"/>
    </row>
    <row r="32" spans="1:17" ht="14.4" customHeight="1" x14ac:dyDescent="0.3">
      <c r="A32" s="728" t="s">
        <v>553</v>
      </c>
      <c r="B32" s="729" t="s">
        <v>3210</v>
      </c>
      <c r="C32" s="729" t="s">
        <v>3122</v>
      </c>
      <c r="D32" s="729" t="s">
        <v>3219</v>
      </c>
      <c r="E32" s="729" t="s">
        <v>3220</v>
      </c>
      <c r="F32" s="733">
        <v>1</v>
      </c>
      <c r="G32" s="733">
        <v>9052</v>
      </c>
      <c r="H32" s="733"/>
      <c r="I32" s="733">
        <v>9052</v>
      </c>
      <c r="J32" s="733"/>
      <c r="K32" s="733"/>
      <c r="L32" s="733"/>
      <c r="M32" s="733"/>
      <c r="N32" s="733"/>
      <c r="O32" s="733"/>
      <c r="P32" s="747"/>
      <c r="Q32" s="734"/>
    </row>
    <row r="33" spans="1:17" ht="14.4" customHeight="1" x14ac:dyDescent="0.3">
      <c r="A33" s="728" t="s">
        <v>553</v>
      </c>
      <c r="B33" s="729" t="s">
        <v>3210</v>
      </c>
      <c r="C33" s="729" t="s">
        <v>3122</v>
      </c>
      <c r="D33" s="729" t="s">
        <v>3221</v>
      </c>
      <c r="E33" s="729" t="s">
        <v>3222</v>
      </c>
      <c r="F33" s="733">
        <v>2</v>
      </c>
      <c r="G33" s="733">
        <v>9114</v>
      </c>
      <c r="H33" s="733">
        <v>0.65109301328761249</v>
      </c>
      <c r="I33" s="733">
        <v>4557</v>
      </c>
      <c r="J33" s="733">
        <v>3</v>
      </c>
      <c r="K33" s="733">
        <v>13998</v>
      </c>
      <c r="L33" s="733">
        <v>1</v>
      </c>
      <c r="M33" s="733">
        <v>4666</v>
      </c>
      <c r="N33" s="733">
        <v>4</v>
      </c>
      <c r="O33" s="733">
        <v>18668</v>
      </c>
      <c r="P33" s="747">
        <v>1.3336190884412058</v>
      </c>
      <c r="Q33" s="734">
        <v>4667</v>
      </c>
    </row>
    <row r="34" spans="1:17" ht="14.4" customHeight="1" x14ac:dyDescent="0.3">
      <c r="A34" s="728" t="s">
        <v>553</v>
      </c>
      <c r="B34" s="729" t="s">
        <v>3223</v>
      </c>
      <c r="C34" s="729" t="s">
        <v>3122</v>
      </c>
      <c r="D34" s="729" t="s">
        <v>3224</v>
      </c>
      <c r="E34" s="729" t="s">
        <v>3225</v>
      </c>
      <c r="F34" s="733"/>
      <c r="G34" s="733"/>
      <c r="H34" s="733"/>
      <c r="I34" s="733"/>
      <c r="J34" s="733">
        <v>1</v>
      </c>
      <c r="K34" s="733">
        <v>207</v>
      </c>
      <c r="L34" s="733">
        <v>1</v>
      </c>
      <c r="M34" s="733">
        <v>207</v>
      </c>
      <c r="N34" s="733"/>
      <c r="O34" s="733"/>
      <c r="P34" s="747"/>
      <c r="Q34" s="734"/>
    </row>
    <row r="35" spans="1:17" ht="14.4" customHeight="1" x14ac:dyDescent="0.3">
      <c r="A35" s="728" t="s">
        <v>553</v>
      </c>
      <c r="B35" s="729" t="s">
        <v>3223</v>
      </c>
      <c r="C35" s="729" t="s">
        <v>3122</v>
      </c>
      <c r="D35" s="729" t="s">
        <v>3226</v>
      </c>
      <c r="E35" s="729" t="s">
        <v>3227</v>
      </c>
      <c r="F35" s="733"/>
      <c r="G35" s="733"/>
      <c r="H35" s="733"/>
      <c r="I35" s="733"/>
      <c r="J35" s="733">
        <v>1</v>
      </c>
      <c r="K35" s="733">
        <v>3650</v>
      </c>
      <c r="L35" s="733">
        <v>1</v>
      </c>
      <c r="M35" s="733">
        <v>3650</v>
      </c>
      <c r="N35" s="733"/>
      <c r="O35" s="733"/>
      <c r="P35" s="747"/>
      <c r="Q35" s="734"/>
    </row>
    <row r="36" spans="1:17" ht="14.4" customHeight="1" x14ac:dyDescent="0.3">
      <c r="A36" s="728" t="s">
        <v>553</v>
      </c>
      <c r="B36" s="729" t="s">
        <v>3223</v>
      </c>
      <c r="C36" s="729" t="s">
        <v>3122</v>
      </c>
      <c r="D36" s="729" t="s">
        <v>3228</v>
      </c>
      <c r="E36" s="729" t="s">
        <v>3229</v>
      </c>
      <c r="F36" s="733">
        <v>2</v>
      </c>
      <c r="G36" s="733">
        <v>2908</v>
      </c>
      <c r="H36" s="733"/>
      <c r="I36" s="733">
        <v>1454</v>
      </c>
      <c r="J36" s="733"/>
      <c r="K36" s="733"/>
      <c r="L36" s="733"/>
      <c r="M36" s="733"/>
      <c r="N36" s="733"/>
      <c r="O36" s="733"/>
      <c r="P36" s="747"/>
      <c r="Q36" s="734"/>
    </row>
    <row r="37" spans="1:17" ht="14.4" customHeight="1" x14ac:dyDescent="0.3">
      <c r="A37" s="728" t="s">
        <v>553</v>
      </c>
      <c r="B37" s="729" t="s">
        <v>3223</v>
      </c>
      <c r="C37" s="729" t="s">
        <v>3122</v>
      </c>
      <c r="D37" s="729" t="s">
        <v>3230</v>
      </c>
      <c r="E37" s="729" t="s">
        <v>3231</v>
      </c>
      <c r="F37" s="733"/>
      <c r="G37" s="733"/>
      <c r="H37" s="733"/>
      <c r="I37" s="733"/>
      <c r="J37" s="733">
        <v>1</v>
      </c>
      <c r="K37" s="733">
        <v>120</v>
      </c>
      <c r="L37" s="733">
        <v>1</v>
      </c>
      <c r="M37" s="733">
        <v>120</v>
      </c>
      <c r="N37" s="733"/>
      <c r="O37" s="733"/>
      <c r="P37" s="747"/>
      <c r="Q37" s="734"/>
    </row>
    <row r="38" spans="1:17" ht="14.4" customHeight="1" x14ac:dyDescent="0.3">
      <c r="A38" s="728" t="s">
        <v>553</v>
      </c>
      <c r="B38" s="729" t="s">
        <v>3223</v>
      </c>
      <c r="C38" s="729" t="s">
        <v>3122</v>
      </c>
      <c r="D38" s="729" t="s">
        <v>3232</v>
      </c>
      <c r="E38" s="729" t="s">
        <v>3233</v>
      </c>
      <c r="F38" s="733"/>
      <c r="G38" s="733"/>
      <c r="H38" s="733"/>
      <c r="I38" s="733"/>
      <c r="J38" s="733">
        <v>1</v>
      </c>
      <c r="K38" s="733">
        <v>331</v>
      </c>
      <c r="L38" s="733">
        <v>1</v>
      </c>
      <c r="M38" s="733">
        <v>331</v>
      </c>
      <c r="N38" s="733"/>
      <c r="O38" s="733"/>
      <c r="P38" s="747"/>
      <c r="Q38" s="734"/>
    </row>
    <row r="39" spans="1:17" ht="14.4" customHeight="1" x14ac:dyDescent="0.3">
      <c r="A39" s="728" t="s">
        <v>553</v>
      </c>
      <c r="B39" s="729" t="s">
        <v>3223</v>
      </c>
      <c r="C39" s="729" t="s">
        <v>3122</v>
      </c>
      <c r="D39" s="729" t="s">
        <v>3234</v>
      </c>
      <c r="E39" s="729" t="s">
        <v>3235</v>
      </c>
      <c r="F39" s="733"/>
      <c r="G39" s="733"/>
      <c r="H39" s="733"/>
      <c r="I39" s="733"/>
      <c r="J39" s="733">
        <v>1</v>
      </c>
      <c r="K39" s="733">
        <v>1380</v>
      </c>
      <c r="L39" s="733">
        <v>1</v>
      </c>
      <c r="M39" s="733">
        <v>1380</v>
      </c>
      <c r="N39" s="733"/>
      <c r="O39" s="733"/>
      <c r="P39" s="747"/>
      <c r="Q39" s="734"/>
    </row>
    <row r="40" spans="1:17" ht="14.4" customHeight="1" x14ac:dyDescent="0.3">
      <c r="A40" s="728" t="s">
        <v>553</v>
      </c>
      <c r="B40" s="729" t="s">
        <v>3236</v>
      </c>
      <c r="C40" s="729" t="s">
        <v>3114</v>
      </c>
      <c r="D40" s="729" t="s">
        <v>3237</v>
      </c>
      <c r="E40" s="729" t="s">
        <v>1966</v>
      </c>
      <c r="F40" s="733">
        <v>12</v>
      </c>
      <c r="G40" s="733">
        <v>951.72</v>
      </c>
      <c r="H40" s="733">
        <v>3.049407241268824</v>
      </c>
      <c r="I40" s="733">
        <v>79.31</v>
      </c>
      <c r="J40" s="733">
        <v>5</v>
      </c>
      <c r="K40" s="733">
        <v>312.10000000000002</v>
      </c>
      <c r="L40" s="733">
        <v>1</v>
      </c>
      <c r="M40" s="733">
        <v>62.42</v>
      </c>
      <c r="N40" s="733"/>
      <c r="O40" s="733"/>
      <c r="P40" s="747"/>
      <c r="Q40" s="734"/>
    </row>
    <row r="41" spans="1:17" ht="14.4" customHeight="1" x14ac:dyDescent="0.3">
      <c r="A41" s="728" t="s">
        <v>553</v>
      </c>
      <c r="B41" s="729" t="s">
        <v>3236</v>
      </c>
      <c r="C41" s="729" t="s">
        <v>3114</v>
      </c>
      <c r="D41" s="729" t="s">
        <v>3238</v>
      </c>
      <c r="E41" s="729" t="s">
        <v>1966</v>
      </c>
      <c r="F41" s="733">
        <v>47</v>
      </c>
      <c r="G41" s="733">
        <v>5303.01</v>
      </c>
      <c r="H41" s="733">
        <v>1.2164317762668944</v>
      </c>
      <c r="I41" s="733">
        <v>112.83</v>
      </c>
      <c r="J41" s="733">
        <v>51</v>
      </c>
      <c r="K41" s="733">
        <v>4359.4799999999996</v>
      </c>
      <c r="L41" s="733">
        <v>1</v>
      </c>
      <c r="M41" s="733">
        <v>85.47999999999999</v>
      </c>
      <c r="N41" s="733">
        <v>17</v>
      </c>
      <c r="O41" s="733">
        <v>1361.3600000000001</v>
      </c>
      <c r="P41" s="747">
        <v>0.31227577600998291</v>
      </c>
      <c r="Q41" s="734">
        <v>80.080000000000013</v>
      </c>
    </row>
    <row r="42" spans="1:17" ht="14.4" customHeight="1" x14ac:dyDescent="0.3">
      <c r="A42" s="728" t="s">
        <v>553</v>
      </c>
      <c r="B42" s="729" t="s">
        <v>3236</v>
      </c>
      <c r="C42" s="729" t="s">
        <v>3114</v>
      </c>
      <c r="D42" s="729" t="s">
        <v>3239</v>
      </c>
      <c r="E42" s="729" t="s">
        <v>1966</v>
      </c>
      <c r="F42" s="733">
        <v>52</v>
      </c>
      <c r="G42" s="733">
        <v>3958.76</v>
      </c>
      <c r="H42" s="733">
        <v>2</v>
      </c>
      <c r="I42" s="733">
        <v>76.13000000000001</v>
      </c>
      <c r="J42" s="733">
        <v>26</v>
      </c>
      <c r="K42" s="733">
        <v>1979.38</v>
      </c>
      <c r="L42" s="733">
        <v>1</v>
      </c>
      <c r="M42" s="733">
        <v>76.13000000000001</v>
      </c>
      <c r="N42" s="733"/>
      <c r="O42" s="733"/>
      <c r="P42" s="747"/>
      <c r="Q42" s="734"/>
    </row>
    <row r="43" spans="1:17" ht="14.4" customHeight="1" x14ac:dyDescent="0.3">
      <c r="A43" s="728" t="s">
        <v>553</v>
      </c>
      <c r="B43" s="729" t="s">
        <v>3236</v>
      </c>
      <c r="C43" s="729" t="s">
        <v>3114</v>
      </c>
      <c r="D43" s="729" t="s">
        <v>3240</v>
      </c>
      <c r="E43" s="729" t="s">
        <v>3241</v>
      </c>
      <c r="F43" s="733"/>
      <c r="G43" s="733"/>
      <c r="H43" s="733"/>
      <c r="I43" s="733"/>
      <c r="J43" s="733">
        <v>1.4</v>
      </c>
      <c r="K43" s="733">
        <v>617.74</v>
      </c>
      <c r="L43" s="733">
        <v>1</v>
      </c>
      <c r="M43" s="733">
        <v>441.24285714285719</v>
      </c>
      <c r="N43" s="733"/>
      <c r="O43" s="733"/>
      <c r="P43" s="747"/>
      <c r="Q43" s="734"/>
    </row>
    <row r="44" spans="1:17" ht="14.4" customHeight="1" x14ac:dyDescent="0.3">
      <c r="A44" s="728" t="s">
        <v>553</v>
      </c>
      <c r="B44" s="729" t="s">
        <v>3236</v>
      </c>
      <c r="C44" s="729" t="s">
        <v>3114</v>
      </c>
      <c r="D44" s="729" t="s">
        <v>3242</v>
      </c>
      <c r="E44" s="729" t="s">
        <v>932</v>
      </c>
      <c r="F44" s="733">
        <v>55</v>
      </c>
      <c r="G44" s="733">
        <v>3219.95</v>
      </c>
      <c r="H44" s="733">
        <v>2.506187733499377</v>
      </c>
      <c r="I44" s="733">
        <v>58.54454545454545</v>
      </c>
      <c r="J44" s="733">
        <v>22</v>
      </c>
      <c r="K44" s="733">
        <v>1284.8000000000002</v>
      </c>
      <c r="L44" s="733">
        <v>1</v>
      </c>
      <c r="M44" s="733">
        <v>58.400000000000006</v>
      </c>
      <c r="N44" s="733">
        <v>49</v>
      </c>
      <c r="O44" s="733">
        <v>2861.6</v>
      </c>
      <c r="P44" s="747">
        <v>2.2272727272727271</v>
      </c>
      <c r="Q44" s="734">
        <v>58.4</v>
      </c>
    </row>
    <row r="45" spans="1:17" ht="14.4" customHeight="1" x14ac:dyDescent="0.3">
      <c r="A45" s="728" t="s">
        <v>553</v>
      </c>
      <c r="B45" s="729" t="s">
        <v>3236</v>
      </c>
      <c r="C45" s="729" t="s">
        <v>3114</v>
      </c>
      <c r="D45" s="729" t="s">
        <v>3243</v>
      </c>
      <c r="E45" s="729" t="s">
        <v>1016</v>
      </c>
      <c r="F45" s="733">
        <v>11</v>
      </c>
      <c r="G45" s="733">
        <v>1711.48</v>
      </c>
      <c r="H45" s="733"/>
      <c r="I45" s="733">
        <v>155.58909090909091</v>
      </c>
      <c r="J45" s="733"/>
      <c r="K45" s="733"/>
      <c r="L45" s="733"/>
      <c r="M45" s="733"/>
      <c r="N45" s="733">
        <v>1</v>
      </c>
      <c r="O45" s="733">
        <v>155.59</v>
      </c>
      <c r="P45" s="747"/>
      <c r="Q45" s="734">
        <v>155.59</v>
      </c>
    </row>
    <row r="46" spans="1:17" ht="14.4" customHeight="1" x14ac:dyDescent="0.3">
      <c r="A46" s="728" t="s">
        <v>553</v>
      </c>
      <c r="B46" s="729" t="s">
        <v>3236</v>
      </c>
      <c r="C46" s="729" t="s">
        <v>3114</v>
      </c>
      <c r="D46" s="729" t="s">
        <v>3244</v>
      </c>
      <c r="E46" s="729" t="s">
        <v>3245</v>
      </c>
      <c r="F46" s="733"/>
      <c r="G46" s="733"/>
      <c r="H46" s="733"/>
      <c r="I46" s="733"/>
      <c r="J46" s="733">
        <v>0.2</v>
      </c>
      <c r="K46" s="733">
        <v>136.22</v>
      </c>
      <c r="L46" s="733">
        <v>1</v>
      </c>
      <c r="M46" s="733">
        <v>681.09999999999991</v>
      </c>
      <c r="N46" s="733">
        <v>5.9</v>
      </c>
      <c r="O46" s="733">
        <v>3287.1299999999997</v>
      </c>
      <c r="P46" s="747">
        <v>24.131038026721477</v>
      </c>
      <c r="Q46" s="734">
        <v>557.14067796610163</v>
      </c>
    </row>
    <row r="47" spans="1:17" ht="14.4" customHeight="1" x14ac:dyDescent="0.3">
      <c r="A47" s="728" t="s">
        <v>553</v>
      </c>
      <c r="B47" s="729" t="s">
        <v>3236</v>
      </c>
      <c r="C47" s="729" t="s">
        <v>3114</v>
      </c>
      <c r="D47" s="729" t="s">
        <v>3246</v>
      </c>
      <c r="E47" s="729" t="s">
        <v>3247</v>
      </c>
      <c r="F47" s="733"/>
      <c r="G47" s="733"/>
      <c r="H47" s="733"/>
      <c r="I47" s="733"/>
      <c r="J47" s="733"/>
      <c r="K47" s="733"/>
      <c r="L47" s="733"/>
      <c r="M47" s="733"/>
      <c r="N47" s="733">
        <v>1</v>
      </c>
      <c r="O47" s="733">
        <v>42.88</v>
      </c>
      <c r="P47" s="747"/>
      <c r="Q47" s="734">
        <v>42.88</v>
      </c>
    </row>
    <row r="48" spans="1:17" ht="14.4" customHeight="1" x14ac:dyDescent="0.3">
      <c r="A48" s="728" t="s">
        <v>553</v>
      </c>
      <c r="B48" s="729" t="s">
        <v>3236</v>
      </c>
      <c r="C48" s="729" t="s">
        <v>3114</v>
      </c>
      <c r="D48" s="729" t="s">
        <v>3248</v>
      </c>
      <c r="E48" s="729" t="s">
        <v>3249</v>
      </c>
      <c r="F48" s="733"/>
      <c r="G48" s="733"/>
      <c r="H48" s="733"/>
      <c r="I48" s="733"/>
      <c r="J48" s="733">
        <v>32</v>
      </c>
      <c r="K48" s="733">
        <v>2471.04</v>
      </c>
      <c r="L48" s="733">
        <v>1</v>
      </c>
      <c r="M48" s="733">
        <v>77.22</v>
      </c>
      <c r="N48" s="733"/>
      <c r="O48" s="733"/>
      <c r="P48" s="747"/>
      <c r="Q48" s="734"/>
    </row>
    <row r="49" spans="1:17" ht="14.4" customHeight="1" x14ac:dyDescent="0.3">
      <c r="A49" s="728" t="s">
        <v>553</v>
      </c>
      <c r="B49" s="729" t="s">
        <v>3236</v>
      </c>
      <c r="C49" s="729" t="s">
        <v>3114</v>
      </c>
      <c r="D49" s="729" t="s">
        <v>3250</v>
      </c>
      <c r="E49" s="729" t="s">
        <v>3251</v>
      </c>
      <c r="F49" s="733">
        <v>16</v>
      </c>
      <c r="G49" s="733">
        <v>5812</v>
      </c>
      <c r="H49" s="733">
        <v>1.2153376786046619</v>
      </c>
      <c r="I49" s="733">
        <v>363.25</v>
      </c>
      <c r="J49" s="733">
        <v>17.599999999999998</v>
      </c>
      <c r="K49" s="733">
        <v>4782.21</v>
      </c>
      <c r="L49" s="733">
        <v>1</v>
      </c>
      <c r="M49" s="733">
        <v>271.71647727272733</v>
      </c>
      <c r="N49" s="733">
        <v>22.5</v>
      </c>
      <c r="O49" s="733">
        <v>6113.62</v>
      </c>
      <c r="P49" s="747">
        <v>1.2784089364540663</v>
      </c>
      <c r="Q49" s="734">
        <v>271.71644444444445</v>
      </c>
    </row>
    <row r="50" spans="1:17" ht="14.4" customHeight="1" x14ac:dyDescent="0.3">
      <c r="A50" s="728" t="s">
        <v>553</v>
      </c>
      <c r="B50" s="729" t="s">
        <v>3236</v>
      </c>
      <c r="C50" s="729" t="s">
        <v>3114</v>
      </c>
      <c r="D50" s="729" t="s">
        <v>3252</v>
      </c>
      <c r="E50" s="729" t="s">
        <v>3253</v>
      </c>
      <c r="F50" s="733">
        <v>72</v>
      </c>
      <c r="G50" s="733">
        <v>4443.3700000000008</v>
      </c>
      <c r="H50" s="733">
        <v>65.228567234292427</v>
      </c>
      <c r="I50" s="733">
        <v>61.713472222222236</v>
      </c>
      <c r="J50" s="733">
        <v>1</v>
      </c>
      <c r="K50" s="733">
        <v>68.12</v>
      </c>
      <c r="L50" s="733">
        <v>1</v>
      </c>
      <c r="M50" s="733">
        <v>68.12</v>
      </c>
      <c r="N50" s="733">
        <v>1</v>
      </c>
      <c r="O50" s="733">
        <v>67.06</v>
      </c>
      <c r="P50" s="747">
        <v>0.98443922489724012</v>
      </c>
      <c r="Q50" s="734">
        <v>67.06</v>
      </c>
    </row>
    <row r="51" spans="1:17" ht="14.4" customHeight="1" x14ac:dyDescent="0.3">
      <c r="A51" s="728" t="s">
        <v>553</v>
      </c>
      <c r="B51" s="729" t="s">
        <v>3236</v>
      </c>
      <c r="C51" s="729" t="s">
        <v>3114</v>
      </c>
      <c r="D51" s="729" t="s">
        <v>3254</v>
      </c>
      <c r="E51" s="729" t="s">
        <v>3255</v>
      </c>
      <c r="F51" s="733"/>
      <c r="G51" s="733"/>
      <c r="H51" s="733"/>
      <c r="I51" s="733"/>
      <c r="J51" s="733">
        <v>2.1</v>
      </c>
      <c r="K51" s="733">
        <v>6853.84</v>
      </c>
      <c r="L51" s="733">
        <v>1</v>
      </c>
      <c r="M51" s="733">
        <v>3263.7333333333331</v>
      </c>
      <c r="N51" s="733"/>
      <c r="O51" s="733"/>
      <c r="P51" s="747"/>
      <c r="Q51" s="734"/>
    </row>
    <row r="52" spans="1:17" ht="14.4" customHeight="1" x14ac:dyDescent="0.3">
      <c r="A52" s="728" t="s">
        <v>553</v>
      </c>
      <c r="B52" s="729" t="s">
        <v>3236</v>
      </c>
      <c r="C52" s="729" t="s">
        <v>3114</v>
      </c>
      <c r="D52" s="729" t="s">
        <v>3256</v>
      </c>
      <c r="E52" s="729" t="s">
        <v>1578</v>
      </c>
      <c r="F52" s="733">
        <v>14</v>
      </c>
      <c r="G52" s="733">
        <v>920.5</v>
      </c>
      <c r="H52" s="733">
        <v>1.4</v>
      </c>
      <c r="I52" s="733">
        <v>65.75</v>
      </c>
      <c r="J52" s="733">
        <v>10</v>
      </c>
      <c r="K52" s="733">
        <v>657.5</v>
      </c>
      <c r="L52" s="733">
        <v>1</v>
      </c>
      <c r="M52" s="733">
        <v>65.75</v>
      </c>
      <c r="N52" s="733">
        <v>90</v>
      </c>
      <c r="O52" s="733">
        <v>5917.5</v>
      </c>
      <c r="P52" s="747">
        <v>9</v>
      </c>
      <c r="Q52" s="734">
        <v>65.75</v>
      </c>
    </row>
    <row r="53" spans="1:17" ht="14.4" customHeight="1" x14ac:dyDescent="0.3">
      <c r="A53" s="728" t="s">
        <v>553</v>
      </c>
      <c r="B53" s="729" t="s">
        <v>3236</v>
      </c>
      <c r="C53" s="729" t="s">
        <v>3114</v>
      </c>
      <c r="D53" s="729" t="s">
        <v>3257</v>
      </c>
      <c r="E53" s="729" t="s">
        <v>3258</v>
      </c>
      <c r="F53" s="733">
        <v>1.1000000000000001</v>
      </c>
      <c r="G53" s="733">
        <v>51.02</v>
      </c>
      <c r="H53" s="733"/>
      <c r="I53" s="733">
        <v>46.381818181818183</v>
      </c>
      <c r="J53" s="733"/>
      <c r="K53" s="733"/>
      <c r="L53" s="733"/>
      <c r="M53" s="733"/>
      <c r="N53" s="733"/>
      <c r="O53" s="733"/>
      <c r="P53" s="747"/>
      <c r="Q53" s="734"/>
    </row>
    <row r="54" spans="1:17" ht="14.4" customHeight="1" x14ac:dyDescent="0.3">
      <c r="A54" s="728" t="s">
        <v>553</v>
      </c>
      <c r="B54" s="729" t="s">
        <v>3236</v>
      </c>
      <c r="C54" s="729" t="s">
        <v>3114</v>
      </c>
      <c r="D54" s="729" t="s">
        <v>3259</v>
      </c>
      <c r="E54" s="729" t="s">
        <v>922</v>
      </c>
      <c r="F54" s="733">
        <v>6.8999999999999995</v>
      </c>
      <c r="G54" s="733">
        <v>639.99</v>
      </c>
      <c r="H54" s="733">
        <v>2.461121365943701</v>
      </c>
      <c r="I54" s="733">
        <v>92.752173913043492</v>
      </c>
      <c r="J54" s="733">
        <v>3.3</v>
      </c>
      <c r="K54" s="733">
        <v>260.04000000000002</v>
      </c>
      <c r="L54" s="733">
        <v>1</v>
      </c>
      <c r="M54" s="733">
        <v>78.800000000000011</v>
      </c>
      <c r="N54" s="733">
        <v>4.6999999999999993</v>
      </c>
      <c r="O54" s="733">
        <v>370.38</v>
      </c>
      <c r="P54" s="747">
        <v>1.424319335486848</v>
      </c>
      <c r="Q54" s="734">
        <v>78.80425531914895</v>
      </c>
    </row>
    <row r="55" spans="1:17" ht="14.4" customHeight="1" x14ac:dyDescent="0.3">
      <c r="A55" s="728" t="s">
        <v>553</v>
      </c>
      <c r="B55" s="729" t="s">
        <v>3236</v>
      </c>
      <c r="C55" s="729" t="s">
        <v>3114</v>
      </c>
      <c r="D55" s="729" t="s">
        <v>3260</v>
      </c>
      <c r="E55" s="729" t="s">
        <v>1503</v>
      </c>
      <c r="F55" s="733">
        <v>10</v>
      </c>
      <c r="G55" s="733">
        <v>701.5</v>
      </c>
      <c r="H55" s="733">
        <v>0.30303030303030304</v>
      </c>
      <c r="I55" s="733">
        <v>70.150000000000006</v>
      </c>
      <c r="J55" s="733">
        <v>33</v>
      </c>
      <c r="K55" s="733">
        <v>2314.9499999999998</v>
      </c>
      <c r="L55" s="733">
        <v>1</v>
      </c>
      <c r="M55" s="733">
        <v>70.149999999999991</v>
      </c>
      <c r="N55" s="733">
        <v>30</v>
      </c>
      <c r="O55" s="733">
        <v>2104.5</v>
      </c>
      <c r="P55" s="747">
        <v>0.90909090909090917</v>
      </c>
      <c r="Q55" s="734">
        <v>70.150000000000006</v>
      </c>
    </row>
    <row r="56" spans="1:17" ht="14.4" customHeight="1" x14ac:dyDescent="0.3">
      <c r="A56" s="728" t="s">
        <v>553</v>
      </c>
      <c r="B56" s="729" t="s">
        <v>3236</v>
      </c>
      <c r="C56" s="729" t="s">
        <v>3114</v>
      </c>
      <c r="D56" s="729" t="s">
        <v>3261</v>
      </c>
      <c r="E56" s="729" t="s">
        <v>3262</v>
      </c>
      <c r="F56" s="733">
        <v>0.1</v>
      </c>
      <c r="G56" s="733">
        <v>79.97</v>
      </c>
      <c r="H56" s="733">
        <v>4.1663193431417493E-2</v>
      </c>
      <c r="I56" s="733">
        <v>799.69999999999993</v>
      </c>
      <c r="J56" s="733">
        <v>2.4</v>
      </c>
      <c r="K56" s="733">
        <v>1919.44</v>
      </c>
      <c r="L56" s="733">
        <v>1</v>
      </c>
      <c r="M56" s="733">
        <v>799.76666666666677</v>
      </c>
      <c r="N56" s="733"/>
      <c r="O56" s="733"/>
      <c r="P56" s="747"/>
      <c r="Q56" s="734"/>
    </row>
    <row r="57" spans="1:17" ht="14.4" customHeight="1" x14ac:dyDescent="0.3">
      <c r="A57" s="728" t="s">
        <v>553</v>
      </c>
      <c r="B57" s="729" t="s">
        <v>3236</v>
      </c>
      <c r="C57" s="729" t="s">
        <v>3114</v>
      </c>
      <c r="D57" s="729" t="s">
        <v>3263</v>
      </c>
      <c r="E57" s="729" t="s">
        <v>924</v>
      </c>
      <c r="F57" s="733">
        <v>6</v>
      </c>
      <c r="G57" s="733">
        <v>554.94000000000005</v>
      </c>
      <c r="H57" s="733"/>
      <c r="I57" s="733">
        <v>92.490000000000009</v>
      </c>
      <c r="J57" s="733"/>
      <c r="K57" s="733"/>
      <c r="L57" s="733"/>
      <c r="M57" s="733"/>
      <c r="N57" s="733">
        <v>13</v>
      </c>
      <c r="O57" s="733">
        <v>1202.3699999999999</v>
      </c>
      <c r="P57" s="747"/>
      <c r="Q57" s="734">
        <v>92.49</v>
      </c>
    </row>
    <row r="58" spans="1:17" ht="14.4" customHeight="1" x14ac:dyDescent="0.3">
      <c r="A58" s="728" t="s">
        <v>553</v>
      </c>
      <c r="B58" s="729" t="s">
        <v>3236</v>
      </c>
      <c r="C58" s="729" t="s">
        <v>3114</v>
      </c>
      <c r="D58" s="729" t="s">
        <v>3264</v>
      </c>
      <c r="E58" s="729" t="s">
        <v>3265</v>
      </c>
      <c r="F58" s="733">
        <v>48.6</v>
      </c>
      <c r="G58" s="733">
        <v>19041.48</v>
      </c>
      <c r="H58" s="733">
        <v>0.97786720321931586</v>
      </c>
      <c r="I58" s="733">
        <v>391.79999999999995</v>
      </c>
      <c r="J58" s="733">
        <v>49.7</v>
      </c>
      <c r="K58" s="733">
        <v>19472.46</v>
      </c>
      <c r="L58" s="733">
        <v>1</v>
      </c>
      <c r="M58" s="733">
        <v>391.79999999999995</v>
      </c>
      <c r="N58" s="733">
        <v>47.530000000000008</v>
      </c>
      <c r="O58" s="733">
        <v>18622.240000000002</v>
      </c>
      <c r="P58" s="747">
        <v>0.95633730920489768</v>
      </c>
      <c r="Q58" s="734">
        <v>391.79970544918996</v>
      </c>
    </row>
    <row r="59" spans="1:17" ht="14.4" customHeight="1" x14ac:dyDescent="0.3">
      <c r="A59" s="728" t="s">
        <v>553</v>
      </c>
      <c r="B59" s="729" t="s">
        <v>3236</v>
      </c>
      <c r="C59" s="729" t="s">
        <v>3114</v>
      </c>
      <c r="D59" s="729" t="s">
        <v>3266</v>
      </c>
      <c r="E59" s="729" t="s">
        <v>3267</v>
      </c>
      <c r="F59" s="733"/>
      <c r="G59" s="733"/>
      <c r="H59" s="733"/>
      <c r="I59" s="733"/>
      <c r="J59" s="733">
        <v>4</v>
      </c>
      <c r="K59" s="733">
        <v>876.8</v>
      </c>
      <c r="L59" s="733">
        <v>1</v>
      </c>
      <c r="M59" s="733">
        <v>219.2</v>
      </c>
      <c r="N59" s="733">
        <v>27</v>
      </c>
      <c r="O59" s="733">
        <v>5918.4</v>
      </c>
      <c r="P59" s="747">
        <v>6.75</v>
      </c>
      <c r="Q59" s="734">
        <v>219.2</v>
      </c>
    </row>
    <row r="60" spans="1:17" ht="14.4" customHeight="1" x14ac:dyDescent="0.3">
      <c r="A60" s="728" t="s">
        <v>553</v>
      </c>
      <c r="B60" s="729" t="s">
        <v>3236</v>
      </c>
      <c r="C60" s="729" t="s">
        <v>3114</v>
      </c>
      <c r="D60" s="729" t="s">
        <v>3268</v>
      </c>
      <c r="E60" s="729" t="s">
        <v>3269</v>
      </c>
      <c r="F60" s="733">
        <v>3.3</v>
      </c>
      <c r="G60" s="733">
        <v>2548.14</v>
      </c>
      <c r="H60" s="733"/>
      <c r="I60" s="733">
        <v>772.16363636363633</v>
      </c>
      <c r="J60" s="733"/>
      <c r="K60" s="733"/>
      <c r="L60" s="733"/>
      <c r="M60" s="733"/>
      <c r="N60" s="733"/>
      <c r="O60" s="733"/>
      <c r="P60" s="747"/>
      <c r="Q60" s="734"/>
    </row>
    <row r="61" spans="1:17" ht="14.4" customHeight="1" x14ac:dyDescent="0.3">
      <c r="A61" s="728" t="s">
        <v>553</v>
      </c>
      <c r="B61" s="729" t="s">
        <v>3236</v>
      </c>
      <c r="C61" s="729" t="s">
        <v>3114</v>
      </c>
      <c r="D61" s="729" t="s">
        <v>3270</v>
      </c>
      <c r="E61" s="729" t="s">
        <v>3271</v>
      </c>
      <c r="F61" s="733"/>
      <c r="G61" s="733"/>
      <c r="H61" s="733"/>
      <c r="I61" s="733"/>
      <c r="J61" s="733">
        <v>2</v>
      </c>
      <c r="K61" s="733">
        <v>5101.3599999999997</v>
      </c>
      <c r="L61" s="733">
        <v>1</v>
      </c>
      <c r="M61" s="733">
        <v>2550.6799999999998</v>
      </c>
      <c r="N61" s="733"/>
      <c r="O61" s="733"/>
      <c r="P61" s="747"/>
      <c r="Q61" s="734"/>
    </row>
    <row r="62" spans="1:17" ht="14.4" customHeight="1" x14ac:dyDescent="0.3">
      <c r="A62" s="728" t="s">
        <v>553</v>
      </c>
      <c r="B62" s="729" t="s">
        <v>3236</v>
      </c>
      <c r="C62" s="729" t="s">
        <v>3114</v>
      </c>
      <c r="D62" s="729" t="s">
        <v>3272</v>
      </c>
      <c r="E62" s="729" t="s">
        <v>1596</v>
      </c>
      <c r="F62" s="733"/>
      <c r="G62" s="733"/>
      <c r="H62" s="733"/>
      <c r="I62" s="733"/>
      <c r="J62" s="733">
        <v>1.6</v>
      </c>
      <c r="K62" s="733">
        <v>686</v>
      </c>
      <c r="L62" s="733">
        <v>1</v>
      </c>
      <c r="M62" s="733">
        <v>428.75</v>
      </c>
      <c r="N62" s="733">
        <v>0.1</v>
      </c>
      <c r="O62" s="733">
        <v>38.26</v>
      </c>
      <c r="P62" s="747">
        <v>5.5772594752186586E-2</v>
      </c>
      <c r="Q62" s="734">
        <v>382.59999999999997</v>
      </c>
    </row>
    <row r="63" spans="1:17" ht="14.4" customHeight="1" x14ac:dyDescent="0.3">
      <c r="A63" s="728" t="s">
        <v>553</v>
      </c>
      <c r="B63" s="729" t="s">
        <v>3236</v>
      </c>
      <c r="C63" s="729" t="s">
        <v>3114</v>
      </c>
      <c r="D63" s="729" t="s">
        <v>3273</v>
      </c>
      <c r="E63" s="729" t="s">
        <v>1596</v>
      </c>
      <c r="F63" s="733"/>
      <c r="G63" s="733"/>
      <c r="H63" s="733"/>
      <c r="I63" s="733"/>
      <c r="J63" s="733">
        <v>0.4</v>
      </c>
      <c r="K63" s="733">
        <v>343.02</v>
      </c>
      <c r="L63" s="733">
        <v>1</v>
      </c>
      <c r="M63" s="733">
        <v>857.55</v>
      </c>
      <c r="N63" s="733"/>
      <c r="O63" s="733"/>
      <c r="P63" s="747"/>
      <c r="Q63" s="734"/>
    </row>
    <row r="64" spans="1:17" ht="14.4" customHeight="1" x14ac:dyDescent="0.3">
      <c r="A64" s="728" t="s">
        <v>553</v>
      </c>
      <c r="B64" s="729" t="s">
        <v>3236</v>
      </c>
      <c r="C64" s="729" t="s">
        <v>3114</v>
      </c>
      <c r="D64" s="729" t="s">
        <v>3274</v>
      </c>
      <c r="E64" s="729" t="s">
        <v>1495</v>
      </c>
      <c r="F64" s="733"/>
      <c r="G64" s="733"/>
      <c r="H64" s="733"/>
      <c r="I64" s="733"/>
      <c r="J64" s="733">
        <v>13</v>
      </c>
      <c r="K64" s="733">
        <v>854.75</v>
      </c>
      <c r="L64" s="733">
        <v>1</v>
      </c>
      <c r="M64" s="733">
        <v>65.75</v>
      </c>
      <c r="N64" s="733"/>
      <c r="O64" s="733"/>
      <c r="P64" s="747"/>
      <c r="Q64" s="734"/>
    </row>
    <row r="65" spans="1:17" ht="14.4" customHeight="1" x14ac:dyDescent="0.3">
      <c r="A65" s="728" t="s">
        <v>553</v>
      </c>
      <c r="B65" s="729" t="s">
        <v>3236</v>
      </c>
      <c r="C65" s="729" t="s">
        <v>3114</v>
      </c>
      <c r="D65" s="729" t="s">
        <v>3275</v>
      </c>
      <c r="E65" s="729" t="s">
        <v>3245</v>
      </c>
      <c r="F65" s="733"/>
      <c r="G65" s="733"/>
      <c r="H65" s="733"/>
      <c r="I65" s="733"/>
      <c r="J65" s="733"/>
      <c r="K65" s="733"/>
      <c r="L65" s="733"/>
      <c r="M65" s="733"/>
      <c r="N65" s="733">
        <v>0.3</v>
      </c>
      <c r="O65" s="733">
        <v>100.58</v>
      </c>
      <c r="P65" s="747"/>
      <c r="Q65" s="734">
        <v>335.26666666666665</v>
      </c>
    </row>
    <row r="66" spans="1:17" ht="14.4" customHeight="1" x14ac:dyDescent="0.3">
      <c r="A66" s="728" t="s">
        <v>553</v>
      </c>
      <c r="B66" s="729" t="s">
        <v>3236</v>
      </c>
      <c r="C66" s="729" t="s">
        <v>3114</v>
      </c>
      <c r="D66" s="729" t="s">
        <v>3276</v>
      </c>
      <c r="E66" s="729" t="s">
        <v>1407</v>
      </c>
      <c r="F66" s="733"/>
      <c r="G66" s="733"/>
      <c r="H66" s="733"/>
      <c r="I66" s="733"/>
      <c r="J66" s="733">
        <v>1.9</v>
      </c>
      <c r="K66" s="733">
        <v>4038.64</v>
      </c>
      <c r="L66" s="733">
        <v>1</v>
      </c>
      <c r="M66" s="733">
        <v>2125.6</v>
      </c>
      <c r="N66" s="733">
        <v>0.2</v>
      </c>
      <c r="O66" s="733">
        <v>425.12</v>
      </c>
      <c r="P66" s="747">
        <v>0.10526315789473685</v>
      </c>
      <c r="Q66" s="734">
        <v>2125.6</v>
      </c>
    </row>
    <row r="67" spans="1:17" ht="14.4" customHeight="1" x14ac:dyDescent="0.3">
      <c r="A67" s="728" t="s">
        <v>553</v>
      </c>
      <c r="B67" s="729" t="s">
        <v>3236</v>
      </c>
      <c r="C67" s="729" t="s">
        <v>3114</v>
      </c>
      <c r="D67" s="729" t="s">
        <v>3277</v>
      </c>
      <c r="E67" s="729" t="s">
        <v>1415</v>
      </c>
      <c r="F67" s="733">
        <v>0.5</v>
      </c>
      <c r="G67" s="733">
        <v>315</v>
      </c>
      <c r="H67" s="733">
        <v>0.10638297872340426</v>
      </c>
      <c r="I67" s="733">
        <v>630</v>
      </c>
      <c r="J67" s="733">
        <v>4.7</v>
      </c>
      <c r="K67" s="733">
        <v>2961</v>
      </c>
      <c r="L67" s="733">
        <v>1</v>
      </c>
      <c r="M67" s="733">
        <v>630</v>
      </c>
      <c r="N67" s="733"/>
      <c r="O67" s="733"/>
      <c r="P67" s="747"/>
      <c r="Q67" s="734"/>
    </row>
    <row r="68" spans="1:17" ht="14.4" customHeight="1" x14ac:dyDescent="0.3">
      <c r="A68" s="728" t="s">
        <v>553</v>
      </c>
      <c r="B68" s="729" t="s">
        <v>3236</v>
      </c>
      <c r="C68" s="729" t="s">
        <v>3114</v>
      </c>
      <c r="D68" s="729" t="s">
        <v>3278</v>
      </c>
      <c r="E68" s="729" t="s">
        <v>1415</v>
      </c>
      <c r="F68" s="733">
        <v>1.1000000000000001</v>
      </c>
      <c r="G68" s="733">
        <v>1259.5</v>
      </c>
      <c r="H68" s="733">
        <v>0.36766959654136611</v>
      </c>
      <c r="I68" s="733">
        <v>1145</v>
      </c>
      <c r="J68" s="733">
        <v>3.6</v>
      </c>
      <c r="K68" s="733">
        <v>3425.63</v>
      </c>
      <c r="L68" s="733">
        <v>1</v>
      </c>
      <c r="M68" s="733">
        <v>951.56388888888887</v>
      </c>
      <c r="N68" s="733">
        <v>5.8</v>
      </c>
      <c r="O68" s="733">
        <v>4644.6400000000003</v>
      </c>
      <c r="P68" s="747">
        <v>1.3558498728700998</v>
      </c>
      <c r="Q68" s="734">
        <v>800.80000000000007</v>
      </c>
    </row>
    <row r="69" spans="1:17" ht="14.4" customHeight="1" x14ac:dyDescent="0.3">
      <c r="A69" s="728" t="s">
        <v>553</v>
      </c>
      <c r="B69" s="729" t="s">
        <v>3236</v>
      </c>
      <c r="C69" s="729" t="s">
        <v>3114</v>
      </c>
      <c r="D69" s="729" t="s">
        <v>3279</v>
      </c>
      <c r="E69" s="729" t="s">
        <v>3280</v>
      </c>
      <c r="F69" s="733">
        <v>0.1</v>
      </c>
      <c r="G69" s="733">
        <v>144.68</v>
      </c>
      <c r="H69" s="733"/>
      <c r="I69" s="733">
        <v>1446.8</v>
      </c>
      <c r="J69" s="733"/>
      <c r="K69" s="733"/>
      <c r="L69" s="733"/>
      <c r="M69" s="733"/>
      <c r="N69" s="733"/>
      <c r="O69" s="733"/>
      <c r="P69" s="747"/>
      <c r="Q69" s="734"/>
    </row>
    <row r="70" spans="1:17" ht="14.4" customHeight="1" x14ac:dyDescent="0.3">
      <c r="A70" s="728" t="s">
        <v>553</v>
      </c>
      <c r="B70" s="729" t="s">
        <v>3236</v>
      </c>
      <c r="C70" s="729" t="s">
        <v>3114</v>
      </c>
      <c r="D70" s="729" t="s">
        <v>3281</v>
      </c>
      <c r="E70" s="729" t="s">
        <v>1582</v>
      </c>
      <c r="F70" s="733"/>
      <c r="G70" s="733"/>
      <c r="H70" s="733"/>
      <c r="I70" s="733"/>
      <c r="J70" s="733"/>
      <c r="K70" s="733"/>
      <c r="L70" s="733"/>
      <c r="M70" s="733"/>
      <c r="N70" s="733">
        <v>2.6</v>
      </c>
      <c r="O70" s="733">
        <v>8485.75</v>
      </c>
      <c r="P70" s="747"/>
      <c r="Q70" s="734">
        <v>3263.75</v>
      </c>
    </row>
    <row r="71" spans="1:17" ht="14.4" customHeight="1" x14ac:dyDescent="0.3">
      <c r="A71" s="728" t="s">
        <v>553</v>
      </c>
      <c r="B71" s="729" t="s">
        <v>3236</v>
      </c>
      <c r="C71" s="729" t="s">
        <v>3114</v>
      </c>
      <c r="D71" s="729" t="s">
        <v>3282</v>
      </c>
      <c r="E71" s="729" t="s">
        <v>3283</v>
      </c>
      <c r="F71" s="733"/>
      <c r="G71" s="733"/>
      <c r="H71" s="733"/>
      <c r="I71" s="733"/>
      <c r="J71" s="733"/>
      <c r="K71" s="733"/>
      <c r="L71" s="733"/>
      <c r="M71" s="733"/>
      <c r="N71" s="733">
        <v>7</v>
      </c>
      <c r="O71" s="733">
        <v>208624.78000000003</v>
      </c>
      <c r="P71" s="747"/>
      <c r="Q71" s="734">
        <v>29803.540000000005</v>
      </c>
    </row>
    <row r="72" spans="1:17" ht="14.4" customHeight="1" x14ac:dyDescent="0.3">
      <c r="A72" s="728" t="s">
        <v>553</v>
      </c>
      <c r="B72" s="729" t="s">
        <v>3236</v>
      </c>
      <c r="C72" s="729" t="s">
        <v>3284</v>
      </c>
      <c r="D72" s="729" t="s">
        <v>3285</v>
      </c>
      <c r="E72" s="729" t="s">
        <v>3286</v>
      </c>
      <c r="F72" s="733">
        <v>16</v>
      </c>
      <c r="G72" s="733">
        <v>29849.279999999999</v>
      </c>
      <c r="H72" s="733">
        <v>0.74448376599649868</v>
      </c>
      <c r="I72" s="733">
        <v>1865.58</v>
      </c>
      <c r="J72" s="733">
        <v>20</v>
      </c>
      <c r="K72" s="733">
        <v>40093.93</v>
      </c>
      <c r="L72" s="733">
        <v>1</v>
      </c>
      <c r="M72" s="733">
        <v>2004.6965</v>
      </c>
      <c r="N72" s="733">
        <v>13</v>
      </c>
      <c r="O72" s="733">
        <v>27768.29</v>
      </c>
      <c r="P72" s="747">
        <v>0.69258089690883384</v>
      </c>
      <c r="Q72" s="734">
        <v>2136.0223076923075</v>
      </c>
    </row>
    <row r="73" spans="1:17" ht="14.4" customHeight="1" x14ac:dyDescent="0.3">
      <c r="A73" s="728" t="s">
        <v>553</v>
      </c>
      <c r="B73" s="729" t="s">
        <v>3236</v>
      </c>
      <c r="C73" s="729" t="s">
        <v>3284</v>
      </c>
      <c r="D73" s="729" t="s">
        <v>3287</v>
      </c>
      <c r="E73" s="729" t="s">
        <v>3288</v>
      </c>
      <c r="F73" s="733"/>
      <c r="G73" s="733"/>
      <c r="H73" s="733"/>
      <c r="I73" s="733"/>
      <c r="J73" s="733"/>
      <c r="K73" s="733"/>
      <c r="L73" s="733"/>
      <c r="M73" s="733"/>
      <c r="N73" s="733">
        <v>2</v>
      </c>
      <c r="O73" s="733">
        <v>5282.3</v>
      </c>
      <c r="P73" s="747"/>
      <c r="Q73" s="734">
        <v>2641.15</v>
      </c>
    </row>
    <row r="74" spans="1:17" ht="14.4" customHeight="1" x14ac:dyDescent="0.3">
      <c r="A74" s="728" t="s">
        <v>553</v>
      </c>
      <c r="B74" s="729" t="s">
        <v>3236</v>
      </c>
      <c r="C74" s="729" t="s">
        <v>3284</v>
      </c>
      <c r="D74" s="729" t="s">
        <v>3289</v>
      </c>
      <c r="E74" s="729" t="s">
        <v>3290</v>
      </c>
      <c r="F74" s="733">
        <v>2</v>
      </c>
      <c r="G74" s="733">
        <v>3731.16</v>
      </c>
      <c r="H74" s="733"/>
      <c r="I74" s="733">
        <v>1865.58</v>
      </c>
      <c r="J74" s="733"/>
      <c r="K74" s="733"/>
      <c r="L74" s="733"/>
      <c r="M74" s="733"/>
      <c r="N74" s="733"/>
      <c r="O74" s="733"/>
      <c r="P74" s="747"/>
      <c r="Q74" s="734"/>
    </row>
    <row r="75" spans="1:17" ht="14.4" customHeight="1" x14ac:dyDescent="0.3">
      <c r="A75" s="728" t="s">
        <v>553</v>
      </c>
      <c r="B75" s="729" t="s">
        <v>3236</v>
      </c>
      <c r="C75" s="729" t="s">
        <v>3284</v>
      </c>
      <c r="D75" s="729" t="s">
        <v>3291</v>
      </c>
      <c r="E75" s="729" t="s">
        <v>3292</v>
      </c>
      <c r="F75" s="733"/>
      <c r="G75" s="733"/>
      <c r="H75" s="733"/>
      <c r="I75" s="733"/>
      <c r="J75" s="733">
        <v>1</v>
      </c>
      <c r="K75" s="733">
        <v>8292.09</v>
      </c>
      <c r="L75" s="733">
        <v>1</v>
      </c>
      <c r="M75" s="733">
        <v>8292.09</v>
      </c>
      <c r="N75" s="733"/>
      <c r="O75" s="733"/>
      <c r="P75" s="747"/>
      <c r="Q75" s="734"/>
    </row>
    <row r="76" spans="1:17" ht="14.4" customHeight="1" x14ac:dyDescent="0.3">
      <c r="A76" s="728" t="s">
        <v>553</v>
      </c>
      <c r="B76" s="729" t="s">
        <v>3236</v>
      </c>
      <c r="C76" s="729" t="s">
        <v>3284</v>
      </c>
      <c r="D76" s="729" t="s">
        <v>3293</v>
      </c>
      <c r="E76" s="729" t="s">
        <v>3294</v>
      </c>
      <c r="F76" s="733"/>
      <c r="G76" s="733"/>
      <c r="H76" s="733"/>
      <c r="I76" s="733"/>
      <c r="J76" s="733">
        <v>1</v>
      </c>
      <c r="K76" s="733">
        <v>9904.81</v>
      </c>
      <c r="L76" s="733">
        <v>1</v>
      </c>
      <c r="M76" s="733">
        <v>9904.81</v>
      </c>
      <c r="N76" s="733"/>
      <c r="O76" s="733"/>
      <c r="P76" s="747"/>
      <c r="Q76" s="734"/>
    </row>
    <row r="77" spans="1:17" ht="14.4" customHeight="1" x14ac:dyDescent="0.3">
      <c r="A77" s="728" t="s">
        <v>553</v>
      </c>
      <c r="B77" s="729" t="s">
        <v>3236</v>
      </c>
      <c r="C77" s="729" t="s">
        <v>3284</v>
      </c>
      <c r="D77" s="729" t="s">
        <v>3295</v>
      </c>
      <c r="E77" s="729" t="s">
        <v>3296</v>
      </c>
      <c r="F77" s="733">
        <v>3</v>
      </c>
      <c r="G77" s="733">
        <v>2776.71</v>
      </c>
      <c r="H77" s="733">
        <v>0.20100971419181238</v>
      </c>
      <c r="I77" s="733">
        <v>925.57</v>
      </c>
      <c r="J77" s="733">
        <v>13</v>
      </c>
      <c r="K77" s="733">
        <v>13813.810000000001</v>
      </c>
      <c r="L77" s="733">
        <v>1</v>
      </c>
      <c r="M77" s="733">
        <v>1062.6007692307694</v>
      </c>
      <c r="N77" s="733">
        <v>9</v>
      </c>
      <c r="O77" s="733">
        <v>10904.49</v>
      </c>
      <c r="P77" s="747">
        <v>0.789390472288239</v>
      </c>
      <c r="Q77" s="734">
        <v>1211.6099999999999</v>
      </c>
    </row>
    <row r="78" spans="1:17" ht="14.4" customHeight="1" x14ac:dyDescent="0.3">
      <c r="A78" s="728" t="s">
        <v>553</v>
      </c>
      <c r="B78" s="729" t="s">
        <v>3236</v>
      </c>
      <c r="C78" s="729" t="s">
        <v>3284</v>
      </c>
      <c r="D78" s="729" t="s">
        <v>3297</v>
      </c>
      <c r="E78" s="729" t="s">
        <v>3298</v>
      </c>
      <c r="F78" s="733"/>
      <c r="G78" s="733"/>
      <c r="H78" s="733"/>
      <c r="I78" s="733"/>
      <c r="J78" s="733">
        <v>1</v>
      </c>
      <c r="K78" s="733">
        <v>241.81</v>
      </c>
      <c r="L78" s="733">
        <v>1</v>
      </c>
      <c r="M78" s="733">
        <v>241.81</v>
      </c>
      <c r="N78" s="733"/>
      <c r="O78" s="733"/>
      <c r="P78" s="747"/>
      <c r="Q78" s="734"/>
    </row>
    <row r="79" spans="1:17" ht="14.4" customHeight="1" x14ac:dyDescent="0.3">
      <c r="A79" s="728" t="s">
        <v>553</v>
      </c>
      <c r="B79" s="729" t="s">
        <v>3236</v>
      </c>
      <c r="C79" s="729" t="s">
        <v>3299</v>
      </c>
      <c r="D79" s="729" t="s">
        <v>3300</v>
      </c>
      <c r="E79" s="729" t="s">
        <v>3301</v>
      </c>
      <c r="F79" s="733">
        <v>258</v>
      </c>
      <c r="G79" s="733">
        <v>177246</v>
      </c>
      <c r="H79" s="733">
        <v>1.075</v>
      </c>
      <c r="I79" s="733">
        <v>687</v>
      </c>
      <c r="J79" s="733">
        <v>240</v>
      </c>
      <c r="K79" s="733">
        <v>164880</v>
      </c>
      <c r="L79" s="733">
        <v>1</v>
      </c>
      <c r="M79" s="733">
        <v>687</v>
      </c>
      <c r="N79" s="733">
        <v>260</v>
      </c>
      <c r="O79" s="733">
        <v>178620</v>
      </c>
      <c r="P79" s="747">
        <v>1.0833333333333333</v>
      </c>
      <c r="Q79" s="734">
        <v>687</v>
      </c>
    </row>
    <row r="80" spans="1:17" ht="14.4" customHeight="1" x14ac:dyDescent="0.3">
      <c r="A80" s="728" t="s">
        <v>553</v>
      </c>
      <c r="B80" s="729" t="s">
        <v>3236</v>
      </c>
      <c r="C80" s="729" t="s">
        <v>3299</v>
      </c>
      <c r="D80" s="729" t="s">
        <v>3302</v>
      </c>
      <c r="E80" s="729" t="s">
        <v>3303</v>
      </c>
      <c r="F80" s="733">
        <v>407</v>
      </c>
      <c r="G80" s="733">
        <v>97680</v>
      </c>
      <c r="H80" s="733">
        <v>0.92710706150341682</v>
      </c>
      <c r="I80" s="733">
        <v>240</v>
      </c>
      <c r="J80" s="733">
        <v>439</v>
      </c>
      <c r="K80" s="733">
        <v>105360</v>
      </c>
      <c r="L80" s="733">
        <v>1</v>
      </c>
      <c r="M80" s="733">
        <v>240</v>
      </c>
      <c r="N80" s="733">
        <v>361</v>
      </c>
      <c r="O80" s="733">
        <v>86640</v>
      </c>
      <c r="P80" s="747">
        <v>0.82232346241457854</v>
      </c>
      <c r="Q80" s="734">
        <v>240</v>
      </c>
    </row>
    <row r="81" spans="1:17" ht="14.4" customHeight="1" x14ac:dyDescent="0.3">
      <c r="A81" s="728" t="s">
        <v>553</v>
      </c>
      <c r="B81" s="729" t="s">
        <v>3236</v>
      </c>
      <c r="C81" s="729" t="s">
        <v>3299</v>
      </c>
      <c r="D81" s="729" t="s">
        <v>3304</v>
      </c>
      <c r="E81" s="729" t="s">
        <v>3303</v>
      </c>
      <c r="F81" s="733">
        <v>14</v>
      </c>
      <c r="G81" s="733">
        <v>3458</v>
      </c>
      <c r="H81" s="733">
        <v>7</v>
      </c>
      <c r="I81" s="733">
        <v>247</v>
      </c>
      <c r="J81" s="733">
        <v>2</v>
      </c>
      <c r="K81" s="733">
        <v>494</v>
      </c>
      <c r="L81" s="733">
        <v>1</v>
      </c>
      <c r="M81" s="733">
        <v>247</v>
      </c>
      <c r="N81" s="733">
        <v>14</v>
      </c>
      <c r="O81" s="733">
        <v>3458</v>
      </c>
      <c r="P81" s="747">
        <v>7</v>
      </c>
      <c r="Q81" s="734">
        <v>247</v>
      </c>
    </row>
    <row r="82" spans="1:17" ht="14.4" customHeight="1" x14ac:dyDescent="0.3">
      <c r="A82" s="728" t="s">
        <v>553</v>
      </c>
      <c r="B82" s="729" t="s">
        <v>3236</v>
      </c>
      <c r="C82" s="729" t="s">
        <v>3299</v>
      </c>
      <c r="D82" s="729" t="s">
        <v>3305</v>
      </c>
      <c r="E82" s="729" t="s">
        <v>3303</v>
      </c>
      <c r="F82" s="733">
        <v>23.189999999999998</v>
      </c>
      <c r="G82" s="733">
        <v>28196.600000000002</v>
      </c>
      <c r="H82" s="733">
        <v>0.97576218984669705</v>
      </c>
      <c r="I82" s="733">
        <v>1215.8947822337216</v>
      </c>
      <c r="J82" s="733">
        <v>23.770000000000003</v>
      </c>
      <c r="K82" s="733">
        <v>28896.999999999996</v>
      </c>
      <c r="L82" s="733">
        <v>1</v>
      </c>
      <c r="M82" s="733">
        <v>1215.6920488010094</v>
      </c>
      <c r="N82" s="733">
        <v>19.12</v>
      </c>
      <c r="O82" s="733">
        <v>23249.919999999998</v>
      </c>
      <c r="P82" s="747">
        <v>0.80457902204381082</v>
      </c>
      <c r="Q82" s="734">
        <v>1215.9999999999998</v>
      </c>
    </row>
    <row r="83" spans="1:17" ht="14.4" customHeight="1" x14ac:dyDescent="0.3">
      <c r="A83" s="728" t="s">
        <v>553</v>
      </c>
      <c r="B83" s="729" t="s">
        <v>3236</v>
      </c>
      <c r="C83" s="729" t="s">
        <v>3299</v>
      </c>
      <c r="D83" s="729" t="s">
        <v>3306</v>
      </c>
      <c r="E83" s="729" t="s">
        <v>3307</v>
      </c>
      <c r="F83" s="733">
        <v>8.5</v>
      </c>
      <c r="G83" s="733">
        <v>37842.51</v>
      </c>
      <c r="H83" s="733">
        <v>2.8333333333333335</v>
      </c>
      <c r="I83" s="733">
        <v>4452.0600000000004</v>
      </c>
      <c r="J83" s="733">
        <v>3</v>
      </c>
      <c r="K83" s="733">
        <v>13356.18</v>
      </c>
      <c r="L83" s="733">
        <v>1</v>
      </c>
      <c r="M83" s="733">
        <v>4452.0600000000004</v>
      </c>
      <c r="N83" s="733">
        <v>6.5</v>
      </c>
      <c r="O83" s="733">
        <v>28938.390000000003</v>
      </c>
      <c r="P83" s="747">
        <v>2.166666666666667</v>
      </c>
      <c r="Q83" s="734">
        <v>4452.0600000000004</v>
      </c>
    </row>
    <row r="84" spans="1:17" ht="14.4" customHeight="1" x14ac:dyDescent="0.3">
      <c r="A84" s="728" t="s">
        <v>553</v>
      </c>
      <c r="B84" s="729" t="s">
        <v>3236</v>
      </c>
      <c r="C84" s="729" t="s">
        <v>3299</v>
      </c>
      <c r="D84" s="729" t="s">
        <v>3308</v>
      </c>
      <c r="E84" s="729" t="s">
        <v>3309</v>
      </c>
      <c r="F84" s="733">
        <v>1</v>
      </c>
      <c r="G84" s="733">
        <v>518.70000000000005</v>
      </c>
      <c r="H84" s="733"/>
      <c r="I84" s="733">
        <v>518.70000000000005</v>
      </c>
      <c r="J84" s="733"/>
      <c r="K84" s="733"/>
      <c r="L84" s="733"/>
      <c r="M84" s="733"/>
      <c r="N84" s="733">
        <v>1</v>
      </c>
      <c r="O84" s="733">
        <v>518.70000000000005</v>
      </c>
      <c r="P84" s="747"/>
      <c r="Q84" s="734">
        <v>518.70000000000005</v>
      </c>
    </row>
    <row r="85" spans="1:17" ht="14.4" customHeight="1" x14ac:dyDescent="0.3">
      <c r="A85" s="728" t="s">
        <v>553</v>
      </c>
      <c r="B85" s="729" t="s">
        <v>3236</v>
      </c>
      <c r="C85" s="729" t="s">
        <v>3299</v>
      </c>
      <c r="D85" s="729" t="s">
        <v>3310</v>
      </c>
      <c r="E85" s="729" t="s">
        <v>3311</v>
      </c>
      <c r="F85" s="733">
        <v>203</v>
      </c>
      <c r="G85" s="733">
        <v>45441.55</v>
      </c>
      <c r="H85" s="733">
        <v>1.0000000000000002</v>
      </c>
      <c r="I85" s="733">
        <v>223.85000000000002</v>
      </c>
      <c r="J85" s="733">
        <v>203</v>
      </c>
      <c r="K85" s="733">
        <v>45441.549999999988</v>
      </c>
      <c r="L85" s="733">
        <v>1</v>
      </c>
      <c r="M85" s="733">
        <v>223.84999999999994</v>
      </c>
      <c r="N85" s="733">
        <v>193</v>
      </c>
      <c r="O85" s="733">
        <v>43203.049999999996</v>
      </c>
      <c r="P85" s="747">
        <v>0.95073891625615781</v>
      </c>
      <c r="Q85" s="734">
        <v>223.84999999999997</v>
      </c>
    </row>
    <row r="86" spans="1:17" ht="14.4" customHeight="1" x14ac:dyDescent="0.3">
      <c r="A86" s="728" t="s">
        <v>553</v>
      </c>
      <c r="B86" s="729" t="s">
        <v>3236</v>
      </c>
      <c r="C86" s="729" t="s">
        <v>3299</v>
      </c>
      <c r="D86" s="729" t="s">
        <v>3312</v>
      </c>
      <c r="E86" s="729" t="s">
        <v>3313</v>
      </c>
      <c r="F86" s="733">
        <v>1</v>
      </c>
      <c r="G86" s="733">
        <v>9375.98</v>
      </c>
      <c r="H86" s="733"/>
      <c r="I86" s="733">
        <v>9375.98</v>
      </c>
      <c r="J86" s="733"/>
      <c r="K86" s="733"/>
      <c r="L86" s="733"/>
      <c r="M86" s="733"/>
      <c r="N86" s="733">
        <v>1</v>
      </c>
      <c r="O86" s="733">
        <v>9375.98</v>
      </c>
      <c r="P86" s="747"/>
      <c r="Q86" s="734">
        <v>9375.98</v>
      </c>
    </row>
    <row r="87" spans="1:17" ht="14.4" customHeight="1" x14ac:dyDescent="0.3">
      <c r="A87" s="728" t="s">
        <v>553</v>
      </c>
      <c r="B87" s="729" t="s">
        <v>3236</v>
      </c>
      <c r="C87" s="729" t="s">
        <v>3299</v>
      </c>
      <c r="D87" s="729" t="s">
        <v>3314</v>
      </c>
      <c r="E87" s="729" t="s">
        <v>3315</v>
      </c>
      <c r="F87" s="733">
        <v>2</v>
      </c>
      <c r="G87" s="733">
        <v>13194.16</v>
      </c>
      <c r="H87" s="733"/>
      <c r="I87" s="733">
        <v>6597.08</v>
      </c>
      <c r="J87" s="733"/>
      <c r="K87" s="733"/>
      <c r="L87" s="733"/>
      <c r="M87" s="733"/>
      <c r="N87" s="733">
        <v>1</v>
      </c>
      <c r="O87" s="733">
        <v>6597.08</v>
      </c>
      <c r="P87" s="747"/>
      <c r="Q87" s="734">
        <v>6597.08</v>
      </c>
    </row>
    <row r="88" spans="1:17" ht="14.4" customHeight="1" x14ac:dyDescent="0.3">
      <c r="A88" s="728" t="s">
        <v>553</v>
      </c>
      <c r="B88" s="729" t="s">
        <v>3236</v>
      </c>
      <c r="C88" s="729" t="s">
        <v>3299</v>
      </c>
      <c r="D88" s="729" t="s">
        <v>3316</v>
      </c>
      <c r="E88" s="729" t="s">
        <v>3317</v>
      </c>
      <c r="F88" s="733">
        <v>1</v>
      </c>
      <c r="G88" s="733">
        <v>4101.82</v>
      </c>
      <c r="H88" s="733"/>
      <c r="I88" s="733">
        <v>4101.82</v>
      </c>
      <c r="J88" s="733"/>
      <c r="K88" s="733"/>
      <c r="L88" s="733"/>
      <c r="M88" s="733"/>
      <c r="N88" s="733"/>
      <c r="O88" s="733"/>
      <c r="P88" s="747"/>
      <c r="Q88" s="734"/>
    </row>
    <row r="89" spans="1:17" ht="14.4" customHeight="1" x14ac:dyDescent="0.3">
      <c r="A89" s="728" t="s">
        <v>553</v>
      </c>
      <c r="B89" s="729" t="s">
        <v>3236</v>
      </c>
      <c r="C89" s="729" t="s">
        <v>3299</v>
      </c>
      <c r="D89" s="729" t="s">
        <v>3318</v>
      </c>
      <c r="E89" s="729" t="s">
        <v>3319</v>
      </c>
      <c r="F89" s="733">
        <v>1</v>
      </c>
      <c r="G89" s="733">
        <v>2156.67</v>
      </c>
      <c r="H89" s="733">
        <v>1</v>
      </c>
      <c r="I89" s="733">
        <v>2156.67</v>
      </c>
      <c r="J89" s="733">
        <v>1</v>
      </c>
      <c r="K89" s="733">
        <v>2156.67</v>
      </c>
      <c r="L89" s="733">
        <v>1</v>
      </c>
      <c r="M89" s="733">
        <v>2156.67</v>
      </c>
      <c r="N89" s="733">
        <v>4</v>
      </c>
      <c r="O89" s="733">
        <v>8626.68</v>
      </c>
      <c r="P89" s="747">
        <v>4</v>
      </c>
      <c r="Q89" s="734">
        <v>2156.67</v>
      </c>
    </row>
    <row r="90" spans="1:17" ht="14.4" customHeight="1" x14ac:dyDescent="0.3">
      <c r="A90" s="728" t="s">
        <v>553</v>
      </c>
      <c r="B90" s="729" t="s">
        <v>3236</v>
      </c>
      <c r="C90" s="729" t="s">
        <v>3299</v>
      </c>
      <c r="D90" s="729" t="s">
        <v>3320</v>
      </c>
      <c r="E90" s="729" t="s">
        <v>3319</v>
      </c>
      <c r="F90" s="733"/>
      <c r="G90" s="733"/>
      <c r="H90" s="733"/>
      <c r="I90" s="733"/>
      <c r="J90" s="733">
        <v>5</v>
      </c>
      <c r="K90" s="733">
        <v>28541.45</v>
      </c>
      <c r="L90" s="733">
        <v>1</v>
      </c>
      <c r="M90" s="733">
        <v>5708.29</v>
      </c>
      <c r="N90" s="733">
        <v>2</v>
      </c>
      <c r="O90" s="733">
        <v>11416.58</v>
      </c>
      <c r="P90" s="747">
        <v>0.39999999999999997</v>
      </c>
      <c r="Q90" s="734">
        <v>5708.29</v>
      </c>
    </row>
    <row r="91" spans="1:17" ht="14.4" customHeight="1" x14ac:dyDescent="0.3">
      <c r="A91" s="728" t="s">
        <v>553</v>
      </c>
      <c r="B91" s="729" t="s">
        <v>3236</v>
      </c>
      <c r="C91" s="729" t="s">
        <v>3299</v>
      </c>
      <c r="D91" s="729" t="s">
        <v>3321</v>
      </c>
      <c r="E91" s="729" t="s">
        <v>3322</v>
      </c>
      <c r="F91" s="733">
        <v>1</v>
      </c>
      <c r="G91" s="733">
        <v>3938.18</v>
      </c>
      <c r="H91" s="733">
        <v>1</v>
      </c>
      <c r="I91" s="733">
        <v>3938.18</v>
      </c>
      <c r="J91" s="733">
        <v>1</v>
      </c>
      <c r="K91" s="733">
        <v>3938.18</v>
      </c>
      <c r="L91" s="733">
        <v>1</v>
      </c>
      <c r="M91" s="733">
        <v>3938.18</v>
      </c>
      <c r="N91" s="733">
        <v>4</v>
      </c>
      <c r="O91" s="733">
        <v>15752.72</v>
      </c>
      <c r="P91" s="747">
        <v>4</v>
      </c>
      <c r="Q91" s="734">
        <v>3938.18</v>
      </c>
    </row>
    <row r="92" spans="1:17" ht="14.4" customHeight="1" x14ac:dyDescent="0.3">
      <c r="A92" s="728" t="s">
        <v>553</v>
      </c>
      <c r="B92" s="729" t="s">
        <v>3236</v>
      </c>
      <c r="C92" s="729" t="s">
        <v>3299</v>
      </c>
      <c r="D92" s="729" t="s">
        <v>3323</v>
      </c>
      <c r="E92" s="729" t="s">
        <v>3324</v>
      </c>
      <c r="F92" s="733">
        <v>2</v>
      </c>
      <c r="G92" s="733">
        <v>7856.68</v>
      </c>
      <c r="H92" s="733">
        <v>0.66666666666666663</v>
      </c>
      <c r="I92" s="733">
        <v>3928.34</v>
      </c>
      <c r="J92" s="733">
        <v>3</v>
      </c>
      <c r="K92" s="733">
        <v>11785.02</v>
      </c>
      <c r="L92" s="733">
        <v>1</v>
      </c>
      <c r="M92" s="733">
        <v>3928.34</v>
      </c>
      <c r="N92" s="733">
        <v>4</v>
      </c>
      <c r="O92" s="733">
        <v>15713.36</v>
      </c>
      <c r="P92" s="747">
        <v>1.3333333333333333</v>
      </c>
      <c r="Q92" s="734">
        <v>3928.34</v>
      </c>
    </row>
    <row r="93" spans="1:17" ht="14.4" customHeight="1" x14ac:dyDescent="0.3">
      <c r="A93" s="728" t="s">
        <v>553</v>
      </c>
      <c r="B93" s="729" t="s">
        <v>3236</v>
      </c>
      <c r="C93" s="729" t="s">
        <v>3299</v>
      </c>
      <c r="D93" s="729" t="s">
        <v>3325</v>
      </c>
      <c r="E93" s="729" t="s">
        <v>3326</v>
      </c>
      <c r="F93" s="733">
        <v>1</v>
      </c>
      <c r="G93" s="733">
        <v>3939.22</v>
      </c>
      <c r="H93" s="733"/>
      <c r="I93" s="733">
        <v>3939.22</v>
      </c>
      <c r="J93" s="733"/>
      <c r="K93" s="733"/>
      <c r="L93" s="733"/>
      <c r="M93" s="733"/>
      <c r="N93" s="733"/>
      <c r="O93" s="733"/>
      <c r="P93" s="747"/>
      <c r="Q93" s="734"/>
    </row>
    <row r="94" spans="1:17" ht="14.4" customHeight="1" x14ac:dyDescent="0.3">
      <c r="A94" s="728" t="s">
        <v>553</v>
      </c>
      <c r="B94" s="729" t="s">
        <v>3236</v>
      </c>
      <c r="C94" s="729" t="s">
        <v>3299</v>
      </c>
      <c r="D94" s="729" t="s">
        <v>3327</v>
      </c>
      <c r="E94" s="729" t="s">
        <v>3328</v>
      </c>
      <c r="F94" s="733">
        <v>2</v>
      </c>
      <c r="G94" s="733">
        <v>8770.74</v>
      </c>
      <c r="H94" s="733">
        <v>2</v>
      </c>
      <c r="I94" s="733">
        <v>4385.37</v>
      </c>
      <c r="J94" s="733">
        <v>1</v>
      </c>
      <c r="K94" s="733">
        <v>4385.37</v>
      </c>
      <c r="L94" s="733">
        <v>1</v>
      </c>
      <c r="M94" s="733">
        <v>4385.37</v>
      </c>
      <c r="N94" s="733">
        <v>3</v>
      </c>
      <c r="O94" s="733">
        <v>13156.11</v>
      </c>
      <c r="P94" s="747">
        <v>3</v>
      </c>
      <c r="Q94" s="734">
        <v>4385.37</v>
      </c>
    </row>
    <row r="95" spans="1:17" ht="14.4" customHeight="1" x14ac:dyDescent="0.3">
      <c r="A95" s="728" t="s">
        <v>553</v>
      </c>
      <c r="B95" s="729" t="s">
        <v>3236</v>
      </c>
      <c r="C95" s="729" t="s">
        <v>3299</v>
      </c>
      <c r="D95" s="729" t="s">
        <v>3329</v>
      </c>
      <c r="E95" s="729" t="s">
        <v>3330</v>
      </c>
      <c r="F95" s="733">
        <v>1</v>
      </c>
      <c r="G95" s="733">
        <v>5255.92</v>
      </c>
      <c r="H95" s="733"/>
      <c r="I95" s="733">
        <v>5255.92</v>
      </c>
      <c r="J95" s="733"/>
      <c r="K95" s="733"/>
      <c r="L95" s="733"/>
      <c r="M95" s="733"/>
      <c r="N95" s="733">
        <v>1</v>
      </c>
      <c r="O95" s="733">
        <v>5255.92</v>
      </c>
      <c r="P95" s="747"/>
      <c r="Q95" s="734">
        <v>5255.92</v>
      </c>
    </row>
    <row r="96" spans="1:17" ht="14.4" customHeight="1" x14ac:dyDescent="0.3">
      <c r="A96" s="728" t="s">
        <v>553</v>
      </c>
      <c r="B96" s="729" t="s">
        <v>3236</v>
      </c>
      <c r="C96" s="729" t="s">
        <v>3299</v>
      </c>
      <c r="D96" s="729" t="s">
        <v>3331</v>
      </c>
      <c r="E96" s="729" t="s">
        <v>3332</v>
      </c>
      <c r="F96" s="733">
        <v>1</v>
      </c>
      <c r="G96" s="733">
        <v>3928.34</v>
      </c>
      <c r="H96" s="733">
        <v>0.16666666666666666</v>
      </c>
      <c r="I96" s="733">
        <v>3928.34</v>
      </c>
      <c r="J96" s="733">
        <v>6</v>
      </c>
      <c r="K96" s="733">
        <v>23570.04</v>
      </c>
      <c r="L96" s="733">
        <v>1</v>
      </c>
      <c r="M96" s="733">
        <v>3928.34</v>
      </c>
      <c r="N96" s="733"/>
      <c r="O96" s="733"/>
      <c r="P96" s="747"/>
      <c r="Q96" s="734"/>
    </row>
    <row r="97" spans="1:17" ht="14.4" customHeight="1" x14ac:dyDescent="0.3">
      <c r="A97" s="728" t="s">
        <v>553</v>
      </c>
      <c r="B97" s="729" t="s">
        <v>3236</v>
      </c>
      <c r="C97" s="729" t="s">
        <v>3299</v>
      </c>
      <c r="D97" s="729" t="s">
        <v>3333</v>
      </c>
      <c r="E97" s="729" t="s">
        <v>3334</v>
      </c>
      <c r="F97" s="733">
        <v>21</v>
      </c>
      <c r="G97" s="733">
        <v>294699.3</v>
      </c>
      <c r="H97" s="733">
        <v>5.25</v>
      </c>
      <c r="I97" s="733">
        <v>14033.3</v>
      </c>
      <c r="J97" s="733">
        <v>4</v>
      </c>
      <c r="K97" s="733">
        <v>56133.2</v>
      </c>
      <c r="L97" s="733">
        <v>1</v>
      </c>
      <c r="M97" s="733">
        <v>14033.3</v>
      </c>
      <c r="N97" s="733"/>
      <c r="O97" s="733"/>
      <c r="P97" s="747"/>
      <c r="Q97" s="734"/>
    </row>
    <row r="98" spans="1:17" ht="14.4" customHeight="1" x14ac:dyDescent="0.3">
      <c r="A98" s="728" t="s">
        <v>553</v>
      </c>
      <c r="B98" s="729" t="s">
        <v>3236</v>
      </c>
      <c r="C98" s="729" t="s">
        <v>3299</v>
      </c>
      <c r="D98" s="729" t="s">
        <v>3335</v>
      </c>
      <c r="E98" s="729" t="s">
        <v>3334</v>
      </c>
      <c r="F98" s="733">
        <v>10</v>
      </c>
      <c r="G98" s="733">
        <v>26779.599999999999</v>
      </c>
      <c r="H98" s="733">
        <v>5</v>
      </c>
      <c r="I98" s="733">
        <v>2677.96</v>
      </c>
      <c r="J98" s="733">
        <v>2</v>
      </c>
      <c r="K98" s="733">
        <v>5355.92</v>
      </c>
      <c r="L98" s="733">
        <v>1</v>
      </c>
      <c r="M98" s="733">
        <v>2677.96</v>
      </c>
      <c r="N98" s="733"/>
      <c r="O98" s="733"/>
      <c r="P98" s="747"/>
      <c r="Q98" s="734"/>
    </row>
    <row r="99" spans="1:17" ht="14.4" customHeight="1" x14ac:dyDescent="0.3">
      <c r="A99" s="728" t="s">
        <v>553</v>
      </c>
      <c r="B99" s="729" t="s">
        <v>3236</v>
      </c>
      <c r="C99" s="729" t="s">
        <v>3299</v>
      </c>
      <c r="D99" s="729" t="s">
        <v>3336</v>
      </c>
      <c r="E99" s="729" t="s">
        <v>3337</v>
      </c>
      <c r="F99" s="733">
        <v>1</v>
      </c>
      <c r="G99" s="733">
        <v>3353.67</v>
      </c>
      <c r="H99" s="733">
        <v>1</v>
      </c>
      <c r="I99" s="733">
        <v>3353.67</v>
      </c>
      <c r="J99" s="733">
        <v>1</v>
      </c>
      <c r="K99" s="733">
        <v>3353.67</v>
      </c>
      <c r="L99" s="733">
        <v>1</v>
      </c>
      <c r="M99" s="733">
        <v>3353.67</v>
      </c>
      <c r="N99" s="733">
        <v>4</v>
      </c>
      <c r="O99" s="733">
        <v>13414.68</v>
      </c>
      <c r="P99" s="747">
        <v>4</v>
      </c>
      <c r="Q99" s="734">
        <v>3353.67</v>
      </c>
    </row>
    <row r="100" spans="1:17" ht="14.4" customHeight="1" x14ac:dyDescent="0.3">
      <c r="A100" s="728" t="s">
        <v>553</v>
      </c>
      <c r="B100" s="729" t="s">
        <v>3236</v>
      </c>
      <c r="C100" s="729" t="s">
        <v>3299</v>
      </c>
      <c r="D100" s="729" t="s">
        <v>3338</v>
      </c>
      <c r="E100" s="729" t="s">
        <v>3339</v>
      </c>
      <c r="F100" s="733">
        <v>6</v>
      </c>
      <c r="G100" s="733">
        <v>257109.36</v>
      </c>
      <c r="H100" s="733"/>
      <c r="I100" s="733">
        <v>42851.56</v>
      </c>
      <c r="J100" s="733"/>
      <c r="K100" s="733"/>
      <c r="L100" s="733"/>
      <c r="M100" s="733"/>
      <c r="N100" s="733"/>
      <c r="O100" s="733"/>
      <c r="P100" s="747"/>
      <c r="Q100" s="734"/>
    </row>
    <row r="101" spans="1:17" ht="14.4" customHeight="1" x14ac:dyDescent="0.3">
      <c r="A101" s="728" t="s">
        <v>553</v>
      </c>
      <c r="B101" s="729" t="s">
        <v>3236</v>
      </c>
      <c r="C101" s="729" t="s">
        <v>3299</v>
      </c>
      <c r="D101" s="729" t="s">
        <v>3340</v>
      </c>
      <c r="E101" s="729" t="s">
        <v>3341</v>
      </c>
      <c r="F101" s="733">
        <v>4</v>
      </c>
      <c r="G101" s="733">
        <v>18704</v>
      </c>
      <c r="H101" s="733">
        <v>4</v>
      </c>
      <c r="I101" s="733">
        <v>4676</v>
      </c>
      <c r="J101" s="733">
        <v>1</v>
      </c>
      <c r="K101" s="733">
        <v>4676</v>
      </c>
      <c r="L101" s="733">
        <v>1</v>
      </c>
      <c r="M101" s="733">
        <v>4676</v>
      </c>
      <c r="N101" s="733">
        <v>1</v>
      </c>
      <c r="O101" s="733">
        <v>4676</v>
      </c>
      <c r="P101" s="747">
        <v>1</v>
      </c>
      <c r="Q101" s="734">
        <v>4676</v>
      </c>
    </row>
    <row r="102" spans="1:17" ht="14.4" customHeight="1" x14ac:dyDescent="0.3">
      <c r="A102" s="728" t="s">
        <v>553</v>
      </c>
      <c r="B102" s="729" t="s">
        <v>3236</v>
      </c>
      <c r="C102" s="729" t="s">
        <v>3299</v>
      </c>
      <c r="D102" s="729" t="s">
        <v>3342</v>
      </c>
      <c r="E102" s="729" t="s">
        <v>3341</v>
      </c>
      <c r="F102" s="733"/>
      <c r="G102" s="733"/>
      <c r="H102" s="733"/>
      <c r="I102" s="733"/>
      <c r="J102" s="733">
        <v>1</v>
      </c>
      <c r="K102" s="733">
        <v>5239</v>
      </c>
      <c r="L102" s="733">
        <v>1</v>
      </c>
      <c r="M102" s="733">
        <v>5239</v>
      </c>
      <c r="N102" s="733">
        <v>1</v>
      </c>
      <c r="O102" s="733">
        <v>5239</v>
      </c>
      <c r="P102" s="747">
        <v>1</v>
      </c>
      <c r="Q102" s="734">
        <v>5239</v>
      </c>
    </row>
    <row r="103" spans="1:17" ht="14.4" customHeight="1" x14ac:dyDescent="0.3">
      <c r="A103" s="728" t="s">
        <v>553</v>
      </c>
      <c r="B103" s="729" t="s">
        <v>3236</v>
      </c>
      <c r="C103" s="729" t="s">
        <v>3299</v>
      </c>
      <c r="D103" s="729" t="s">
        <v>3343</v>
      </c>
      <c r="E103" s="729" t="s">
        <v>3341</v>
      </c>
      <c r="F103" s="733">
        <v>1</v>
      </c>
      <c r="G103" s="733">
        <v>5823</v>
      </c>
      <c r="H103" s="733">
        <v>1</v>
      </c>
      <c r="I103" s="733">
        <v>5823</v>
      </c>
      <c r="J103" s="733">
        <v>1</v>
      </c>
      <c r="K103" s="733">
        <v>5823</v>
      </c>
      <c r="L103" s="733">
        <v>1</v>
      </c>
      <c r="M103" s="733">
        <v>5823</v>
      </c>
      <c r="N103" s="733"/>
      <c r="O103" s="733"/>
      <c r="P103" s="747"/>
      <c r="Q103" s="734"/>
    </row>
    <row r="104" spans="1:17" ht="14.4" customHeight="1" x14ac:dyDescent="0.3">
      <c r="A104" s="728" t="s">
        <v>553</v>
      </c>
      <c r="B104" s="729" t="s">
        <v>3236</v>
      </c>
      <c r="C104" s="729" t="s">
        <v>3299</v>
      </c>
      <c r="D104" s="729" t="s">
        <v>3344</v>
      </c>
      <c r="E104" s="729" t="s">
        <v>3345</v>
      </c>
      <c r="F104" s="733">
        <v>21</v>
      </c>
      <c r="G104" s="733">
        <v>12432</v>
      </c>
      <c r="H104" s="733">
        <v>1.5</v>
      </c>
      <c r="I104" s="733">
        <v>592</v>
      </c>
      <c r="J104" s="733">
        <v>14</v>
      </c>
      <c r="K104" s="733">
        <v>8288</v>
      </c>
      <c r="L104" s="733">
        <v>1</v>
      </c>
      <c r="M104" s="733">
        <v>592</v>
      </c>
      <c r="N104" s="733">
        <v>8</v>
      </c>
      <c r="O104" s="733">
        <v>4736</v>
      </c>
      <c r="P104" s="747">
        <v>0.5714285714285714</v>
      </c>
      <c r="Q104" s="734">
        <v>592</v>
      </c>
    </row>
    <row r="105" spans="1:17" ht="14.4" customHeight="1" x14ac:dyDescent="0.3">
      <c r="A105" s="728" t="s">
        <v>553</v>
      </c>
      <c r="B105" s="729" t="s">
        <v>3236</v>
      </c>
      <c r="C105" s="729" t="s">
        <v>3299</v>
      </c>
      <c r="D105" s="729" t="s">
        <v>3346</v>
      </c>
      <c r="E105" s="729" t="s">
        <v>3347</v>
      </c>
      <c r="F105" s="733">
        <v>1</v>
      </c>
      <c r="G105" s="733">
        <v>6593.35</v>
      </c>
      <c r="H105" s="733"/>
      <c r="I105" s="733">
        <v>6593.35</v>
      </c>
      <c r="J105" s="733"/>
      <c r="K105" s="733"/>
      <c r="L105" s="733"/>
      <c r="M105" s="733"/>
      <c r="N105" s="733">
        <v>1</v>
      </c>
      <c r="O105" s="733">
        <v>6593.35</v>
      </c>
      <c r="P105" s="747"/>
      <c r="Q105" s="734">
        <v>6593.35</v>
      </c>
    </row>
    <row r="106" spans="1:17" ht="14.4" customHeight="1" x14ac:dyDescent="0.3">
      <c r="A106" s="728" t="s">
        <v>553</v>
      </c>
      <c r="B106" s="729" t="s">
        <v>3236</v>
      </c>
      <c r="C106" s="729" t="s">
        <v>3299</v>
      </c>
      <c r="D106" s="729" t="s">
        <v>3348</v>
      </c>
      <c r="E106" s="729" t="s">
        <v>3347</v>
      </c>
      <c r="F106" s="733">
        <v>2</v>
      </c>
      <c r="G106" s="733">
        <v>3957.88</v>
      </c>
      <c r="H106" s="733">
        <v>2</v>
      </c>
      <c r="I106" s="733">
        <v>1978.94</v>
      </c>
      <c r="J106" s="733">
        <v>1</v>
      </c>
      <c r="K106" s="733">
        <v>1978.94</v>
      </c>
      <c r="L106" s="733">
        <v>1</v>
      </c>
      <c r="M106" s="733">
        <v>1978.94</v>
      </c>
      <c r="N106" s="733">
        <v>4</v>
      </c>
      <c r="O106" s="733">
        <v>7915.76</v>
      </c>
      <c r="P106" s="747">
        <v>4</v>
      </c>
      <c r="Q106" s="734">
        <v>1978.94</v>
      </c>
    </row>
    <row r="107" spans="1:17" ht="14.4" customHeight="1" x14ac:dyDescent="0.3">
      <c r="A107" s="728" t="s">
        <v>553</v>
      </c>
      <c r="B107" s="729" t="s">
        <v>3236</v>
      </c>
      <c r="C107" s="729" t="s">
        <v>3299</v>
      </c>
      <c r="D107" s="729" t="s">
        <v>3349</v>
      </c>
      <c r="E107" s="729" t="s">
        <v>3350</v>
      </c>
      <c r="F107" s="733">
        <v>68</v>
      </c>
      <c r="G107" s="733">
        <v>890188</v>
      </c>
      <c r="H107" s="733">
        <v>1.9428571428571428</v>
      </c>
      <c r="I107" s="733">
        <v>13091</v>
      </c>
      <c r="J107" s="733">
        <v>35</v>
      </c>
      <c r="K107" s="733">
        <v>458185</v>
      </c>
      <c r="L107" s="733">
        <v>1</v>
      </c>
      <c r="M107" s="733">
        <v>13091</v>
      </c>
      <c r="N107" s="733">
        <v>3</v>
      </c>
      <c r="O107" s="733">
        <v>39273</v>
      </c>
      <c r="P107" s="747">
        <v>8.5714285714285715E-2</v>
      </c>
      <c r="Q107" s="734">
        <v>13091</v>
      </c>
    </row>
    <row r="108" spans="1:17" ht="14.4" customHeight="1" x14ac:dyDescent="0.3">
      <c r="A108" s="728" t="s">
        <v>553</v>
      </c>
      <c r="B108" s="729" t="s">
        <v>3236</v>
      </c>
      <c r="C108" s="729" t="s">
        <v>3299</v>
      </c>
      <c r="D108" s="729" t="s">
        <v>3351</v>
      </c>
      <c r="E108" s="729" t="s">
        <v>3352</v>
      </c>
      <c r="F108" s="733">
        <v>16</v>
      </c>
      <c r="G108" s="733">
        <v>41172.639999999999</v>
      </c>
      <c r="H108" s="733">
        <v>8</v>
      </c>
      <c r="I108" s="733">
        <v>2573.29</v>
      </c>
      <c r="J108" s="733">
        <v>2</v>
      </c>
      <c r="K108" s="733">
        <v>5146.58</v>
      </c>
      <c r="L108" s="733">
        <v>1</v>
      </c>
      <c r="M108" s="733">
        <v>2573.29</v>
      </c>
      <c r="N108" s="733"/>
      <c r="O108" s="733"/>
      <c r="P108" s="747"/>
      <c r="Q108" s="734"/>
    </row>
    <row r="109" spans="1:17" ht="14.4" customHeight="1" x14ac:dyDescent="0.3">
      <c r="A109" s="728" t="s">
        <v>553</v>
      </c>
      <c r="B109" s="729" t="s">
        <v>3236</v>
      </c>
      <c r="C109" s="729" t="s">
        <v>3299</v>
      </c>
      <c r="D109" s="729" t="s">
        <v>3353</v>
      </c>
      <c r="E109" s="729" t="s">
        <v>3334</v>
      </c>
      <c r="F109" s="733">
        <v>4</v>
      </c>
      <c r="G109" s="733">
        <v>16445</v>
      </c>
      <c r="H109" s="733">
        <v>2</v>
      </c>
      <c r="I109" s="733">
        <v>4111.25</v>
      </c>
      <c r="J109" s="733">
        <v>2</v>
      </c>
      <c r="K109" s="733">
        <v>8222.5</v>
      </c>
      <c r="L109" s="733">
        <v>1</v>
      </c>
      <c r="M109" s="733">
        <v>4111.25</v>
      </c>
      <c r="N109" s="733"/>
      <c r="O109" s="733"/>
      <c r="P109" s="747"/>
      <c r="Q109" s="734"/>
    </row>
    <row r="110" spans="1:17" ht="14.4" customHeight="1" x14ac:dyDescent="0.3">
      <c r="A110" s="728" t="s">
        <v>553</v>
      </c>
      <c r="B110" s="729" t="s">
        <v>3236</v>
      </c>
      <c r="C110" s="729" t="s">
        <v>3299</v>
      </c>
      <c r="D110" s="729" t="s">
        <v>3354</v>
      </c>
      <c r="E110" s="729" t="s">
        <v>3355</v>
      </c>
      <c r="F110" s="733">
        <v>4</v>
      </c>
      <c r="G110" s="733">
        <v>7366.48</v>
      </c>
      <c r="H110" s="733">
        <v>1</v>
      </c>
      <c r="I110" s="733">
        <v>1841.62</v>
      </c>
      <c r="J110" s="733">
        <v>4</v>
      </c>
      <c r="K110" s="733">
        <v>7366.48</v>
      </c>
      <c r="L110" s="733">
        <v>1</v>
      </c>
      <c r="M110" s="733">
        <v>1841.62</v>
      </c>
      <c r="N110" s="733">
        <v>4</v>
      </c>
      <c r="O110" s="733">
        <v>7366.48</v>
      </c>
      <c r="P110" s="747">
        <v>1</v>
      </c>
      <c r="Q110" s="734">
        <v>1841.62</v>
      </c>
    </row>
    <row r="111" spans="1:17" ht="14.4" customHeight="1" x14ac:dyDescent="0.3">
      <c r="A111" s="728" t="s">
        <v>553</v>
      </c>
      <c r="B111" s="729" t="s">
        <v>3236</v>
      </c>
      <c r="C111" s="729" t="s">
        <v>3299</v>
      </c>
      <c r="D111" s="729" t="s">
        <v>3356</v>
      </c>
      <c r="E111" s="729" t="s">
        <v>3355</v>
      </c>
      <c r="F111" s="733">
        <v>1</v>
      </c>
      <c r="G111" s="733">
        <v>16286.45</v>
      </c>
      <c r="H111" s="733">
        <v>1</v>
      </c>
      <c r="I111" s="733">
        <v>16286.45</v>
      </c>
      <c r="J111" s="733">
        <v>1</v>
      </c>
      <c r="K111" s="733">
        <v>16286.45</v>
      </c>
      <c r="L111" s="733">
        <v>1</v>
      </c>
      <c r="M111" s="733">
        <v>16286.45</v>
      </c>
      <c r="N111" s="733">
        <v>1</v>
      </c>
      <c r="O111" s="733">
        <v>16286.45</v>
      </c>
      <c r="P111" s="747">
        <v>1</v>
      </c>
      <c r="Q111" s="734">
        <v>16286.45</v>
      </c>
    </row>
    <row r="112" spans="1:17" ht="14.4" customHeight="1" x14ac:dyDescent="0.3">
      <c r="A112" s="728" t="s">
        <v>553</v>
      </c>
      <c r="B112" s="729" t="s">
        <v>3236</v>
      </c>
      <c r="C112" s="729" t="s">
        <v>3299</v>
      </c>
      <c r="D112" s="729" t="s">
        <v>3357</v>
      </c>
      <c r="E112" s="729" t="s">
        <v>3358</v>
      </c>
      <c r="F112" s="733">
        <v>6</v>
      </c>
      <c r="G112" s="733">
        <v>35512.019999999997</v>
      </c>
      <c r="H112" s="733">
        <v>1.2</v>
      </c>
      <c r="I112" s="733">
        <v>5918.6699999999992</v>
      </c>
      <c r="J112" s="733">
        <v>5</v>
      </c>
      <c r="K112" s="733">
        <v>29593.35</v>
      </c>
      <c r="L112" s="733">
        <v>1</v>
      </c>
      <c r="M112" s="733">
        <v>5918.67</v>
      </c>
      <c r="N112" s="733">
        <v>2</v>
      </c>
      <c r="O112" s="733">
        <v>11837.34</v>
      </c>
      <c r="P112" s="747">
        <v>0.4</v>
      </c>
      <c r="Q112" s="734">
        <v>5918.67</v>
      </c>
    </row>
    <row r="113" spans="1:17" ht="14.4" customHeight="1" x14ac:dyDescent="0.3">
      <c r="A113" s="728" t="s">
        <v>553</v>
      </c>
      <c r="B113" s="729" t="s">
        <v>3236</v>
      </c>
      <c r="C113" s="729" t="s">
        <v>3299</v>
      </c>
      <c r="D113" s="729" t="s">
        <v>3359</v>
      </c>
      <c r="E113" s="729" t="s">
        <v>3358</v>
      </c>
      <c r="F113" s="733">
        <v>2</v>
      </c>
      <c r="G113" s="733">
        <v>16573.52</v>
      </c>
      <c r="H113" s="733">
        <v>1</v>
      </c>
      <c r="I113" s="733">
        <v>8286.76</v>
      </c>
      <c r="J113" s="733">
        <v>2</v>
      </c>
      <c r="K113" s="733">
        <v>16573.52</v>
      </c>
      <c r="L113" s="733">
        <v>1</v>
      </c>
      <c r="M113" s="733">
        <v>8286.76</v>
      </c>
      <c r="N113" s="733">
        <v>1</v>
      </c>
      <c r="O113" s="733">
        <v>8286.76</v>
      </c>
      <c r="P113" s="747">
        <v>0.5</v>
      </c>
      <c r="Q113" s="734">
        <v>8286.76</v>
      </c>
    </row>
    <row r="114" spans="1:17" ht="14.4" customHeight="1" x14ac:dyDescent="0.3">
      <c r="A114" s="728" t="s">
        <v>553</v>
      </c>
      <c r="B114" s="729" t="s">
        <v>3236</v>
      </c>
      <c r="C114" s="729" t="s">
        <v>3299</v>
      </c>
      <c r="D114" s="729" t="s">
        <v>3360</v>
      </c>
      <c r="E114" s="729" t="s">
        <v>3358</v>
      </c>
      <c r="F114" s="733">
        <v>34</v>
      </c>
      <c r="G114" s="733">
        <v>98168.540000000008</v>
      </c>
      <c r="H114" s="733">
        <v>1.1333333333333333</v>
      </c>
      <c r="I114" s="733">
        <v>2887.3100000000004</v>
      </c>
      <c r="J114" s="733">
        <v>30</v>
      </c>
      <c r="K114" s="733">
        <v>86619.3</v>
      </c>
      <c r="L114" s="733">
        <v>1</v>
      </c>
      <c r="M114" s="733">
        <v>2887.31</v>
      </c>
      <c r="N114" s="733">
        <v>14</v>
      </c>
      <c r="O114" s="733">
        <v>40422.339999999997</v>
      </c>
      <c r="P114" s="747">
        <v>0.46666666666666662</v>
      </c>
      <c r="Q114" s="734">
        <v>2887.31</v>
      </c>
    </row>
    <row r="115" spans="1:17" ht="14.4" customHeight="1" x14ac:dyDescent="0.3">
      <c r="A115" s="728" t="s">
        <v>553</v>
      </c>
      <c r="B115" s="729" t="s">
        <v>3236</v>
      </c>
      <c r="C115" s="729" t="s">
        <v>3299</v>
      </c>
      <c r="D115" s="729" t="s">
        <v>3361</v>
      </c>
      <c r="E115" s="729" t="s">
        <v>3362</v>
      </c>
      <c r="F115" s="733">
        <v>4</v>
      </c>
      <c r="G115" s="733">
        <v>27401.440000000002</v>
      </c>
      <c r="H115" s="733"/>
      <c r="I115" s="733">
        <v>6850.3600000000006</v>
      </c>
      <c r="J115" s="733"/>
      <c r="K115" s="733"/>
      <c r="L115" s="733"/>
      <c r="M115" s="733"/>
      <c r="N115" s="733">
        <v>3</v>
      </c>
      <c r="O115" s="733">
        <v>20551.079999999998</v>
      </c>
      <c r="P115" s="747"/>
      <c r="Q115" s="734">
        <v>6850.36</v>
      </c>
    </row>
    <row r="116" spans="1:17" ht="14.4" customHeight="1" x14ac:dyDescent="0.3">
      <c r="A116" s="728" t="s">
        <v>553</v>
      </c>
      <c r="B116" s="729" t="s">
        <v>3236</v>
      </c>
      <c r="C116" s="729" t="s">
        <v>3299</v>
      </c>
      <c r="D116" s="729" t="s">
        <v>3363</v>
      </c>
      <c r="E116" s="729" t="s">
        <v>3364</v>
      </c>
      <c r="F116" s="733">
        <v>140</v>
      </c>
      <c r="G116" s="733">
        <v>1138620</v>
      </c>
      <c r="H116" s="733">
        <v>2.5925925925925926</v>
      </c>
      <c r="I116" s="733">
        <v>8133</v>
      </c>
      <c r="J116" s="733">
        <v>54</v>
      </c>
      <c r="K116" s="733">
        <v>439182</v>
      </c>
      <c r="L116" s="733">
        <v>1</v>
      </c>
      <c r="M116" s="733">
        <v>8133</v>
      </c>
      <c r="N116" s="733">
        <v>38</v>
      </c>
      <c r="O116" s="733">
        <v>309054</v>
      </c>
      <c r="P116" s="747">
        <v>0.70370370370370372</v>
      </c>
      <c r="Q116" s="734">
        <v>8133</v>
      </c>
    </row>
    <row r="117" spans="1:17" ht="14.4" customHeight="1" x14ac:dyDescent="0.3">
      <c r="A117" s="728" t="s">
        <v>553</v>
      </c>
      <c r="B117" s="729" t="s">
        <v>3236</v>
      </c>
      <c r="C117" s="729" t="s">
        <v>3299</v>
      </c>
      <c r="D117" s="729" t="s">
        <v>3365</v>
      </c>
      <c r="E117" s="729" t="s">
        <v>3366</v>
      </c>
      <c r="F117" s="733"/>
      <c r="G117" s="733"/>
      <c r="H117" s="733"/>
      <c r="I117" s="733"/>
      <c r="J117" s="733">
        <v>1</v>
      </c>
      <c r="K117" s="733">
        <v>6246</v>
      </c>
      <c r="L117" s="733">
        <v>1</v>
      </c>
      <c r="M117" s="733">
        <v>6246</v>
      </c>
      <c r="N117" s="733"/>
      <c r="O117" s="733"/>
      <c r="P117" s="747"/>
      <c r="Q117" s="734"/>
    </row>
    <row r="118" spans="1:17" ht="14.4" customHeight="1" x14ac:dyDescent="0.3">
      <c r="A118" s="728" t="s">
        <v>553</v>
      </c>
      <c r="B118" s="729" t="s">
        <v>3236</v>
      </c>
      <c r="C118" s="729" t="s">
        <v>3299</v>
      </c>
      <c r="D118" s="729" t="s">
        <v>3367</v>
      </c>
      <c r="E118" s="729" t="s">
        <v>3364</v>
      </c>
      <c r="F118" s="733">
        <v>65</v>
      </c>
      <c r="G118" s="733">
        <v>373685</v>
      </c>
      <c r="H118" s="733">
        <v>3.0952380952380953</v>
      </c>
      <c r="I118" s="733">
        <v>5749</v>
      </c>
      <c r="J118" s="733">
        <v>21</v>
      </c>
      <c r="K118" s="733">
        <v>120729</v>
      </c>
      <c r="L118" s="733">
        <v>1</v>
      </c>
      <c r="M118" s="733">
        <v>5749</v>
      </c>
      <c r="N118" s="733">
        <v>18</v>
      </c>
      <c r="O118" s="733">
        <v>103482</v>
      </c>
      <c r="P118" s="747">
        <v>0.8571428571428571</v>
      </c>
      <c r="Q118" s="734">
        <v>5749</v>
      </c>
    </row>
    <row r="119" spans="1:17" ht="14.4" customHeight="1" x14ac:dyDescent="0.3">
      <c r="A119" s="728" t="s">
        <v>553</v>
      </c>
      <c r="B119" s="729" t="s">
        <v>3236</v>
      </c>
      <c r="C119" s="729" t="s">
        <v>3299</v>
      </c>
      <c r="D119" s="729" t="s">
        <v>3368</v>
      </c>
      <c r="E119" s="729" t="s">
        <v>3366</v>
      </c>
      <c r="F119" s="733">
        <v>140</v>
      </c>
      <c r="G119" s="733">
        <v>381080</v>
      </c>
      <c r="H119" s="733">
        <v>2.5</v>
      </c>
      <c r="I119" s="733">
        <v>2722</v>
      </c>
      <c r="J119" s="733">
        <v>56</v>
      </c>
      <c r="K119" s="733">
        <v>152432</v>
      </c>
      <c r="L119" s="733">
        <v>1</v>
      </c>
      <c r="M119" s="733">
        <v>2722</v>
      </c>
      <c r="N119" s="733">
        <v>38</v>
      </c>
      <c r="O119" s="733">
        <v>103436</v>
      </c>
      <c r="P119" s="747">
        <v>0.6785714285714286</v>
      </c>
      <c r="Q119" s="734">
        <v>2722</v>
      </c>
    </row>
    <row r="120" spans="1:17" ht="14.4" customHeight="1" x14ac:dyDescent="0.3">
      <c r="A120" s="728" t="s">
        <v>553</v>
      </c>
      <c r="B120" s="729" t="s">
        <v>3236</v>
      </c>
      <c r="C120" s="729" t="s">
        <v>3299</v>
      </c>
      <c r="D120" s="729" t="s">
        <v>3369</v>
      </c>
      <c r="E120" s="729" t="s">
        <v>3370</v>
      </c>
      <c r="F120" s="733">
        <v>1</v>
      </c>
      <c r="G120" s="733">
        <v>6373.64</v>
      </c>
      <c r="H120" s="733"/>
      <c r="I120" s="733">
        <v>6373.64</v>
      </c>
      <c r="J120" s="733"/>
      <c r="K120" s="733"/>
      <c r="L120" s="733"/>
      <c r="M120" s="733"/>
      <c r="N120" s="733"/>
      <c r="O120" s="733"/>
      <c r="P120" s="747"/>
      <c r="Q120" s="734"/>
    </row>
    <row r="121" spans="1:17" ht="14.4" customHeight="1" x14ac:dyDescent="0.3">
      <c r="A121" s="728" t="s">
        <v>553</v>
      </c>
      <c r="B121" s="729" t="s">
        <v>3236</v>
      </c>
      <c r="C121" s="729" t="s">
        <v>3299</v>
      </c>
      <c r="D121" s="729" t="s">
        <v>3371</v>
      </c>
      <c r="E121" s="729" t="s">
        <v>3370</v>
      </c>
      <c r="F121" s="733">
        <v>16</v>
      </c>
      <c r="G121" s="733">
        <v>98612</v>
      </c>
      <c r="H121" s="733"/>
      <c r="I121" s="733">
        <v>6163.25</v>
      </c>
      <c r="J121" s="733"/>
      <c r="K121" s="733"/>
      <c r="L121" s="733"/>
      <c r="M121" s="733"/>
      <c r="N121" s="733">
        <v>5</v>
      </c>
      <c r="O121" s="733">
        <v>30816.25</v>
      </c>
      <c r="P121" s="747"/>
      <c r="Q121" s="734">
        <v>6163.25</v>
      </c>
    </row>
    <row r="122" spans="1:17" ht="14.4" customHeight="1" x14ac:dyDescent="0.3">
      <c r="A122" s="728" t="s">
        <v>553</v>
      </c>
      <c r="B122" s="729" t="s">
        <v>3236</v>
      </c>
      <c r="C122" s="729" t="s">
        <v>3299</v>
      </c>
      <c r="D122" s="729" t="s">
        <v>3372</v>
      </c>
      <c r="E122" s="729" t="s">
        <v>3370</v>
      </c>
      <c r="F122" s="733">
        <v>19</v>
      </c>
      <c r="G122" s="733">
        <v>20360.400000000001</v>
      </c>
      <c r="H122" s="733"/>
      <c r="I122" s="733">
        <v>1071.6000000000001</v>
      </c>
      <c r="J122" s="733"/>
      <c r="K122" s="733"/>
      <c r="L122" s="733"/>
      <c r="M122" s="733"/>
      <c r="N122" s="733">
        <v>8</v>
      </c>
      <c r="O122" s="733">
        <v>8572.7999999999993</v>
      </c>
      <c r="P122" s="747"/>
      <c r="Q122" s="734">
        <v>1071.5999999999999</v>
      </c>
    </row>
    <row r="123" spans="1:17" ht="14.4" customHeight="1" x14ac:dyDescent="0.3">
      <c r="A123" s="728" t="s">
        <v>553</v>
      </c>
      <c r="B123" s="729" t="s">
        <v>3236</v>
      </c>
      <c r="C123" s="729" t="s">
        <v>3299</v>
      </c>
      <c r="D123" s="729" t="s">
        <v>3373</v>
      </c>
      <c r="E123" s="729" t="s">
        <v>3374</v>
      </c>
      <c r="F123" s="733">
        <v>2</v>
      </c>
      <c r="G123" s="733">
        <v>125316</v>
      </c>
      <c r="H123" s="733">
        <v>0.4</v>
      </c>
      <c r="I123" s="733">
        <v>62658</v>
      </c>
      <c r="J123" s="733">
        <v>5</v>
      </c>
      <c r="K123" s="733">
        <v>313290</v>
      </c>
      <c r="L123" s="733">
        <v>1</v>
      </c>
      <c r="M123" s="733">
        <v>62658</v>
      </c>
      <c r="N123" s="733">
        <v>5</v>
      </c>
      <c r="O123" s="733">
        <v>313290</v>
      </c>
      <c r="P123" s="747">
        <v>1</v>
      </c>
      <c r="Q123" s="734">
        <v>62658</v>
      </c>
    </row>
    <row r="124" spans="1:17" ht="14.4" customHeight="1" x14ac:dyDescent="0.3">
      <c r="A124" s="728" t="s">
        <v>553</v>
      </c>
      <c r="B124" s="729" t="s">
        <v>3236</v>
      </c>
      <c r="C124" s="729" t="s">
        <v>3299</v>
      </c>
      <c r="D124" s="729" t="s">
        <v>3375</v>
      </c>
      <c r="E124" s="729" t="s">
        <v>3376</v>
      </c>
      <c r="F124" s="733">
        <v>2</v>
      </c>
      <c r="G124" s="733">
        <v>39120</v>
      </c>
      <c r="H124" s="733"/>
      <c r="I124" s="733">
        <v>19560</v>
      </c>
      <c r="J124" s="733"/>
      <c r="K124" s="733"/>
      <c r="L124" s="733"/>
      <c r="M124" s="733"/>
      <c r="N124" s="733"/>
      <c r="O124" s="733"/>
      <c r="P124" s="747"/>
      <c r="Q124" s="734"/>
    </row>
    <row r="125" spans="1:17" ht="14.4" customHeight="1" x14ac:dyDescent="0.3">
      <c r="A125" s="728" t="s">
        <v>553</v>
      </c>
      <c r="B125" s="729" t="s">
        <v>3236</v>
      </c>
      <c r="C125" s="729" t="s">
        <v>3299</v>
      </c>
      <c r="D125" s="729" t="s">
        <v>3377</v>
      </c>
      <c r="E125" s="729" t="s">
        <v>3378</v>
      </c>
      <c r="F125" s="733"/>
      <c r="G125" s="733"/>
      <c r="H125" s="733"/>
      <c r="I125" s="733"/>
      <c r="J125" s="733"/>
      <c r="K125" s="733"/>
      <c r="L125" s="733"/>
      <c r="M125" s="733"/>
      <c r="N125" s="733">
        <v>4</v>
      </c>
      <c r="O125" s="733">
        <v>23343.040000000001</v>
      </c>
      <c r="P125" s="747"/>
      <c r="Q125" s="734">
        <v>5835.76</v>
      </c>
    </row>
    <row r="126" spans="1:17" ht="14.4" customHeight="1" x14ac:dyDescent="0.3">
      <c r="A126" s="728" t="s">
        <v>553</v>
      </c>
      <c r="B126" s="729" t="s">
        <v>3236</v>
      </c>
      <c r="C126" s="729" t="s">
        <v>3299</v>
      </c>
      <c r="D126" s="729" t="s">
        <v>3250</v>
      </c>
      <c r="E126" s="729" t="s">
        <v>3379</v>
      </c>
      <c r="F126" s="733"/>
      <c r="G126" s="733"/>
      <c r="H126" s="733"/>
      <c r="I126" s="733"/>
      <c r="J126" s="733"/>
      <c r="K126" s="733"/>
      <c r="L126" s="733"/>
      <c r="M126" s="733"/>
      <c r="N126" s="733">
        <v>0.6</v>
      </c>
      <c r="O126" s="733">
        <v>2874.37</v>
      </c>
      <c r="P126" s="747"/>
      <c r="Q126" s="734">
        <v>4790.6166666666668</v>
      </c>
    </row>
    <row r="127" spans="1:17" ht="14.4" customHeight="1" x14ac:dyDescent="0.3">
      <c r="A127" s="728" t="s">
        <v>553</v>
      </c>
      <c r="B127" s="729" t="s">
        <v>3236</v>
      </c>
      <c r="C127" s="729" t="s">
        <v>3299</v>
      </c>
      <c r="D127" s="729" t="s">
        <v>3380</v>
      </c>
      <c r="E127" s="729" t="s">
        <v>3381</v>
      </c>
      <c r="F127" s="733">
        <v>1</v>
      </c>
      <c r="G127" s="733">
        <v>5523.82</v>
      </c>
      <c r="H127" s="733"/>
      <c r="I127" s="733">
        <v>5523.82</v>
      </c>
      <c r="J127" s="733"/>
      <c r="K127" s="733"/>
      <c r="L127" s="733"/>
      <c r="M127" s="733"/>
      <c r="N127" s="733"/>
      <c r="O127" s="733"/>
      <c r="P127" s="747"/>
      <c r="Q127" s="734"/>
    </row>
    <row r="128" spans="1:17" ht="14.4" customHeight="1" x14ac:dyDescent="0.3">
      <c r="A128" s="728" t="s">
        <v>553</v>
      </c>
      <c r="B128" s="729" t="s">
        <v>3236</v>
      </c>
      <c r="C128" s="729" t="s">
        <v>3299</v>
      </c>
      <c r="D128" s="729" t="s">
        <v>3382</v>
      </c>
      <c r="E128" s="729" t="s">
        <v>3383</v>
      </c>
      <c r="F128" s="733">
        <v>3</v>
      </c>
      <c r="G128" s="733">
        <v>26241</v>
      </c>
      <c r="H128" s="733"/>
      <c r="I128" s="733">
        <v>8747</v>
      </c>
      <c r="J128" s="733"/>
      <c r="K128" s="733"/>
      <c r="L128" s="733"/>
      <c r="M128" s="733"/>
      <c r="N128" s="733"/>
      <c r="O128" s="733"/>
      <c r="P128" s="747"/>
      <c r="Q128" s="734"/>
    </row>
    <row r="129" spans="1:17" ht="14.4" customHeight="1" x14ac:dyDescent="0.3">
      <c r="A129" s="728" t="s">
        <v>553</v>
      </c>
      <c r="B129" s="729" t="s">
        <v>3236</v>
      </c>
      <c r="C129" s="729" t="s">
        <v>3299</v>
      </c>
      <c r="D129" s="729" t="s">
        <v>3384</v>
      </c>
      <c r="E129" s="729" t="s">
        <v>3383</v>
      </c>
      <c r="F129" s="733">
        <v>2</v>
      </c>
      <c r="G129" s="733">
        <v>11220</v>
      </c>
      <c r="H129" s="733"/>
      <c r="I129" s="733">
        <v>5610</v>
      </c>
      <c r="J129" s="733"/>
      <c r="K129" s="733"/>
      <c r="L129" s="733"/>
      <c r="M129" s="733"/>
      <c r="N129" s="733"/>
      <c r="O129" s="733"/>
      <c r="P129" s="747"/>
      <c r="Q129" s="734"/>
    </row>
    <row r="130" spans="1:17" ht="14.4" customHeight="1" x14ac:dyDescent="0.3">
      <c r="A130" s="728" t="s">
        <v>553</v>
      </c>
      <c r="B130" s="729" t="s">
        <v>3236</v>
      </c>
      <c r="C130" s="729" t="s">
        <v>3299</v>
      </c>
      <c r="D130" s="729" t="s">
        <v>3385</v>
      </c>
      <c r="E130" s="729" t="s">
        <v>3383</v>
      </c>
      <c r="F130" s="733">
        <v>3</v>
      </c>
      <c r="G130" s="733">
        <v>18462</v>
      </c>
      <c r="H130" s="733"/>
      <c r="I130" s="733">
        <v>6154</v>
      </c>
      <c r="J130" s="733"/>
      <c r="K130" s="733"/>
      <c r="L130" s="733"/>
      <c r="M130" s="733"/>
      <c r="N130" s="733"/>
      <c r="O130" s="733"/>
      <c r="P130" s="747"/>
      <c r="Q130" s="734"/>
    </row>
    <row r="131" spans="1:17" ht="14.4" customHeight="1" x14ac:dyDescent="0.3">
      <c r="A131" s="728" t="s">
        <v>553</v>
      </c>
      <c r="B131" s="729" t="s">
        <v>3236</v>
      </c>
      <c r="C131" s="729" t="s">
        <v>3299</v>
      </c>
      <c r="D131" s="729" t="s">
        <v>3386</v>
      </c>
      <c r="E131" s="729" t="s">
        <v>3387</v>
      </c>
      <c r="F131" s="733">
        <v>4</v>
      </c>
      <c r="G131" s="733">
        <v>58604.28</v>
      </c>
      <c r="H131" s="733"/>
      <c r="I131" s="733">
        <v>14651.07</v>
      </c>
      <c r="J131" s="733"/>
      <c r="K131" s="733"/>
      <c r="L131" s="733"/>
      <c r="M131" s="733"/>
      <c r="N131" s="733"/>
      <c r="O131" s="733"/>
      <c r="P131" s="747"/>
      <c r="Q131" s="734"/>
    </row>
    <row r="132" spans="1:17" ht="14.4" customHeight="1" x14ac:dyDescent="0.3">
      <c r="A132" s="728" t="s">
        <v>553</v>
      </c>
      <c r="B132" s="729" t="s">
        <v>3236</v>
      </c>
      <c r="C132" s="729" t="s">
        <v>3299</v>
      </c>
      <c r="D132" s="729" t="s">
        <v>3388</v>
      </c>
      <c r="E132" s="729" t="s">
        <v>3387</v>
      </c>
      <c r="F132" s="733">
        <v>8</v>
      </c>
      <c r="G132" s="733">
        <v>32027.759999999998</v>
      </c>
      <c r="H132" s="733"/>
      <c r="I132" s="733">
        <v>4003.47</v>
      </c>
      <c r="J132" s="733"/>
      <c r="K132" s="733"/>
      <c r="L132" s="733"/>
      <c r="M132" s="733"/>
      <c r="N132" s="733"/>
      <c r="O132" s="733"/>
      <c r="P132" s="747"/>
      <c r="Q132" s="734"/>
    </row>
    <row r="133" spans="1:17" ht="14.4" customHeight="1" x14ac:dyDescent="0.3">
      <c r="A133" s="728" t="s">
        <v>553</v>
      </c>
      <c r="B133" s="729" t="s">
        <v>3236</v>
      </c>
      <c r="C133" s="729" t="s">
        <v>3299</v>
      </c>
      <c r="D133" s="729" t="s">
        <v>3389</v>
      </c>
      <c r="E133" s="729" t="s">
        <v>3390</v>
      </c>
      <c r="F133" s="733"/>
      <c r="G133" s="733"/>
      <c r="H133" s="733"/>
      <c r="I133" s="733"/>
      <c r="J133" s="733">
        <v>2</v>
      </c>
      <c r="K133" s="733">
        <v>75241.8</v>
      </c>
      <c r="L133" s="733">
        <v>1</v>
      </c>
      <c r="M133" s="733">
        <v>37620.9</v>
      </c>
      <c r="N133" s="733">
        <v>1</v>
      </c>
      <c r="O133" s="733">
        <v>37620.9</v>
      </c>
      <c r="P133" s="747">
        <v>0.5</v>
      </c>
      <c r="Q133" s="734">
        <v>37620.9</v>
      </c>
    </row>
    <row r="134" spans="1:17" ht="14.4" customHeight="1" x14ac:dyDescent="0.3">
      <c r="A134" s="728" t="s">
        <v>553</v>
      </c>
      <c r="B134" s="729" t="s">
        <v>3236</v>
      </c>
      <c r="C134" s="729" t="s">
        <v>3299</v>
      </c>
      <c r="D134" s="729" t="s">
        <v>3391</v>
      </c>
      <c r="E134" s="729" t="s">
        <v>3392</v>
      </c>
      <c r="F134" s="733">
        <v>1</v>
      </c>
      <c r="G134" s="733">
        <v>15980.73</v>
      </c>
      <c r="H134" s="733"/>
      <c r="I134" s="733">
        <v>15980.73</v>
      </c>
      <c r="J134" s="733"/>
      <c r="K134" s="733"/>
      <c r="L134" s="733"/>
      <c r="M134" s="733"/>
      <c r="N134" s="733">
        <v>1</v>
      </c>
      <c r="O134" s="733">
        <v>15980.73</v>
      </c>
      <c r="P134" s="747"/>
      <c r="Q134" s="734">
        <v>15980.73</v>
      </c>
    </row>
    <row r="135" spans="1:17" ht="14.4" customHeight="1" x14ac:dyDescent="0.3">
      <c r="A135" s="728" t="s">
        <v>553</v>
      </c>
      <c r="B135" s="729" t="s">
        <v>3236</v>
      </c>
      <c r="C135" s="729" t="s">
        <v>3299</v>
      </c>
      <c r="D135" s="729" t="s">
        <v>3393</v>
      </c>
      <c r="E135" s="729" t="s">
        <v>3392</v>
      </c>
      <c r="F135" s="733">
        <v>4</v>
      </c>
      <c r="G135" s="733">
        <v>3283.2</v>
      </c>
      <c r="H135" s="733"/>
      <c r="I135" s="733">
        <v>820.8</v>
      </c>
      <c r="J135" s="733"/>
      <c r="K135" s="733"/>
      <c r="L135" s="733"/>
      <c r="M135" s="733"/>
      <c r="N135" s="733">
        <v>3</v>
      </c>
      <c r="O135" s="733">
        <v>2462.4</v>
      </c>
      <c r="P135" s="747"/>
      <c r="Q135" s="734">
        <v>820.80000000000007</v>
      </c>
    </row>
    <row r="136" spans="1:17" ht="14.4" customHeight="1" x14ac:dyDescent="0.3">
      <c r="A136" s="728" t="s">
        <v>553</v>
      </c>
      <c r="B136" s="729" t="s">
        <v>3236</v>
      </c>
      <c r="C136" s="729" t="s">
        <v>3299</v>
      </c>
      <c r="D136" s="729" t="s">
        <v>3394</v>
      </c>
      <c r="E136" s="729" t="s">
        <v>3392</v>
      </c>
      <c r="F136" s="733">
        <v>2</v>
      </c>
      <c r="G136" s="733">
        <v>13630.26</v>
      </c>
      <c r="H136" s="733"/>
      <c r="I136" s="733">
        <v>6815.13</v>
      </c>
      <c r="J136" s="733"/>
      <c r="K136" s="733"/>
      <c r="L136" s="733"/>
      <c r="M136" s="733"/>
      <c r="N136" s="733">
        <v>2</v>
      </c>
      <c r="O136" s="733">
        <v>13630.26</v>
      </c>
      <c r="P136" s="747"/>
      <c r="Q136" s="734">
        <v>6815.13</v>
      </c>
    </row>
    <row r="137" spans="1:17" ht="14.4" customHeight="1" x14ac:dyDescent="0.3">
      <c r="A137" s="728" t="s">
        <v>553</v>
      </c>
      <c r="B137" s="729" t="s">
        <v>3236</v>
      </c>
      <c r="C137" s="729" t="s">
        <v>3299</v>
      </c>
      <c r="D137" s="729" t="s">
        <v>3395</v>
      </c>
      <c r="E137" s="729" t="s">
        <v>3396</v>
      </c>
      <c r="F137" s="733">
        <v>1</v>
      </c>
      <c r="G137" s="733">
        <v>22007</v>
      </c>
      <c r="H137" s="733">
        <v>0.5</v>
      </c>
      <c r="I137" s="733">
        <v>22007</v>
      </c>
      <c r="J137" s="733">
        <v>2</v>
      </c>
      <c r="K137" s="733">
        <v>44014</v>
      </c>
      <c r="L137" s="733">
        <v>1</v>
      </c>
      <c r="M137" s="733">
        <v>22007</v>
      </c>
      <c r="N137" s="733"/>
      <c r="O137" s="733"/>
      <c r="P137" s="747"/>
      <c r="Q137" s="734"/>
    </row>
    <row r="138" spans="1:17" ht="14.4" customHeight="1" x14ac:dyDescent="0.3">
      <c r="A138" s="728" t="s">
        <v>553</v>
      </c>
      <c r="B138" s="729" t="s">
        <v>3236</v>
      </c>
      <c r="C138" s="729" t="s">
        <v>3299</v>
      </c>
      <c r="D138" s="729" t="s">
        <v>3397</v>
      </c>
      <c r="E138" s="729" t="s">
        <v>3398</v>
      </c>
      <c r="F138" s="733"/>
      <c r="G138" s="733"/>
      <c r="H138" s="733"/>
      <c r="I138" s="733"/>
      <c r="J138" s="733"/>
      <c r="K138" s="733"/>
      <c r="L138" s="733"/>
      <c r="M138" s="733"/>
      <c r="N138" s="733">
        <v>1</v>
      </c>
      <c r="O138" s="733">
        <v>5983</v>
      </c>
      <c r="P138" s="747"/>
      <c r="Q138" s="734">
        <v>5983</v>
      </c>
    </row>
    <row r="139" spans="1:17" ht="14.4" customHeight="1" x14ac:dyDescent="0.3">
      <c r="A139" s="728" t="s">
        <v>553</v>
      </c>
      <c r="B139" s="729" t="s">
        <v>3236</v>
      </c>
      <c r="C139" s="729" t="s">
        <v>3299</v>
      </c>
      <c r="D139" s="729" t="s">
        <v>3399</v>
      </c>
      <c r="E139" s="729" t="s">
        <v>3398</v>
      </c>
      <c r="F139" s="733">
        <v>4</v>
      </c>
      <c r="G139" s="733">
        <v>26068</v>
      </c>
      <c r="H139" s="733">
        <v>1.3333333333333333</v>
      </c>
      <c r="I139" s="733">
        <v>6517</v>
      </c>
      <c r="J139" s="733">
        <v>3</v>
      </c>
      <c r="K139" s="733">
        <v>19551</v>
      </c>
      <c r="L139" s="733">
        <v>1</v>
      </c>
      <c r="M139" s="733">
        <v>6517</v>
      </c>
      <c r="N139" s="733">
        <v>4</v>
      </c>
      <c r="O139" s="733">
        <v>26068</v>
      </c>
      <c r="P139" s="747">
        <v>1.3333333333333333</v>
      </c>
      <c r="Q139" s="734">
        <v>6517</v>
      </c>
    </row>
    <row r="140" spans="1:17" ht="14.4" customHeight="1" x14ac:dyDescent="0.3">
      <c r="A140" s="728" t="s">
        <v>553</v>
      </c>
      <c r="B140" s="729" t="s">
        <v>3236</v>
      </c>
      <c r="C140" s="729" t="s">
        <v>3299</v>
      </c>
      <c r="D140" s="729" t="s">
        <v>3400</v>
      </c>
      <c r="E140" s="729" t="s">
        <v>3401</v>
      </c>
      <c r="F140" s="733">
        <v>1</v>
      </c>
      <c r="G140" s="733">
        <v>366628.15</v>
      </c>
      <c r="H140" s="733"/>
      <c r="I140" s="733">
        <v>366628.15</v>
      </c>
      <c r="J140" s="733"/>
      <c r="K140" s="733"/>
      <c r="L140" s="733"/>
      <c r="M140" s="733"/>
      <c r="N140" s="733">
        <v>2</v>
      </c>
      <c r="O140" s="733">
        <v>733256.3</v>
      </c>
      <c r="P140" s="747"/>
      <c r="Q140" s="734">
        <v>366628.15</v>
      </c>
    </row>
    <row r="141" spans="1:17" ht="14.4" customHeight="1" x14ac:dyDescent="0.3">
      <c r="A141" s="728" t="s">
        <v>553</v>
      </c>
      <c r="B141" s="729" t="s">
        <v>3236</v>
      </c>
      <c r="C141" s="729" t="s">
        <v>3299</v>
      </c>
      <c r="D141" s="729" t="s">
        <v>3402</v>
      </c>
      <c r="E141" s="729" t="s">
        <v>3403</v>
      </c>
      <c r="F141" s="733">
        <v>29.5</v>
      </c>
      <c r="G141" s="733">
        <v>498933.5</v>
      </c>
      <c r="H141" s="733">
        <v>4.2142857142857144</v>
      </c>
      <c r="I141" s="733">
        <v>16913</v>
      </c>
      <c r="J141" s="733">
        <v>7</v>
      </c>
      <c r="K141" s="733">
        <v>118391</v>
      </c>
      <c r="L141" s="733">
        <v>1</v>
      </c>
      <c r="M141" s="733">
        <v>16913</v>
      </c>
      <c r="N141" s="733">
        <v>16</v>
      </c>
      <c r="O141" s="733">
        <v>270608</v>
      </c>
      <c r="P141" s="747">
        <v>2.2857142857142856</v>
      </c>
      <c r="Q141" s="734">
        <v>16913</v>
      </c>
    </row>
    <row r="142" spans="1:17" ht="14.4" customHeight="1" x14ac:dyDescent="0.3">
      <c r="A142" s="728" t="s">
        <v>553</v>
      </c>
      <c r="B142" s="729" t="s">
        <v>3236</v>
      </c>
      <c r="C142" s="729" t="s">
        <v>3299</v>
      </c>
      <c r="D142" s="729" t="s">
        <v>3264</v>
      </c>
      <c r="E142" s="729" t="s">
        <v>3404</v>
      </c>
      <c r="F142" s="733">
        <v>0.30000000000000004</v>
      </c>
      <c r="G142" s="733">
        <v>474.29999999999995</v>
      </c>
      <c r="H142" s="733">
        <v>3</v>
      </c>
      <c r="I142" s="733">
        <v>1580.9999999999995</v>
      </c>
      <c r="J142" s="733">
        <v>0.1</v>
      </c>
      <c r="K142" s="733">
        <v>158.1</v>
      </c>
      <c r="L142" s="733">
        <v>1</v>
      </c>
      <c r="M142" s="733">
        <v>1580.9999999999998</v>
      </c>
      <c r="N142" s="733">
        <v>0.1</v>
      </c>
      <c r="O142" s="733">
        <v>158.1</v>
      </c>
      <c r="P142" s="747">
        <v>1</v>
      </c>
      <c r="Q142" s="734">
        <v>1580.9999999999998</v>
      </c>
    </row>
    <row r="143" spans="1:17" ht="14.4" customHeight="1" x14ac:dyDescent="0.3">
      <c r="A143" s="728" t="s">
        <v>553</v>
      </c>
      <c r="B143" s="729" t="s">
        <v>3236</v>
      </c>
      <c r="C143" s="729" t="s">
        <v>3299</v>
      </c>
      <c r="D143" s="729" t="s">
        <v>3405</v>
      </c>
      <c r="E143" s="729" t="s">
        <v>3406</v>
      </c>
      <c r="F143" s="733">
        <v>2</v>
      </c>
      <c r="G143" s="733">
        <v>31266</v>
      </c>
      <c r="H143" s="733"/>
      <c r="I143" s="733">
        <v>15633</v>
      </c>
      <c r="J143" s="733"/>
      <c r="K143" s="733"/>
      <c r="L143" s="733"/>
      <c r="M143" s="733"/>
      <c r="N143" s="733"/>
      <c r="O143" s="733"/>
      <c r="P143" s="747"/>
      <c r="Q143" s="734"/>
    </row>
    <row r="144" spans="1:17" ht="14.4" customHeight="1" x14ac:dyDescent="0.3">
      <c r="A144" s="728" t="s">
        <v>553</v>
      </c>
      <c r="B144" s="729" t="s">
        <v>3236</v>
      </c>
      <c r="C144" s="729" t="s">
        <v>3299</v>
      </c>
      <c r="D144" s="729" t="s">
        <v>3407</v>
      </c>
      <c r="E144" s="729" t="s">
        <v>3408</v>
      </c>
      <c r="F144" s="733">
        <v>4</v>
      </c>
      <c r="G144" s="733">
        <v>56660.08</v>
      </c>
      <c r="H144" s="733">
        <v>2</v>
      </c>
      <c r="I144" s="733">
        <v>14165.02</v>
      </c>
      <c r="J144" s="733">
        <v>2</v>
      </c>
      <c r="K144" s="733">
        <v>28330.04</v>
      </c>
      <c r="L144" s="733">
        <v>1</v>
      </c>
      <c r="M144" s="733">
        <v>14165.02</v>
      </c>
      <c r="N144" s="733"/>
      <c r="O144" s="733"/>
      <c r="P144" s="747"/>
      <c r="Q144" s="734"/>
    </row>
    <row r="145" spans="1:17" ht="14.4" customHeight="1" x14ac:dyDescent="0.3">
      <c r="A145" s="728" t="s">
        <v>553</v>
      </c>
      <c r="B145" s="729" t="s">
        <v>3236</v>
      </c>
      <c r="C145" s="729" t="s">
        <v>3299</v>
      </c>
      <c r="D145" s="729" t="s">
        <v>3409</v>
      </c>
      <c r="E145" s="729" t="s">
        <v>3408</v>
      </c>
      <c r="F145" s="733">
        <v>14</v>
      </c>
      <c r="G145" s="733">
        <v>191352</v>
      </c>
      <c r="H145" s="733">
        <v>1.4</v>
      </c>
      <c r="I145" s="733">
        <v>13668</v>
      </c>
      <c r="J145" s="733">
        <v>10</v>
      </c>
      <c r="K145" s="733">
        <v>136680</v>
      </c>
      <c r="L145" s="733">
        <v>1</v>
      </c>
      <c r="M145" s="733">
        <v>13668</v>
      </c>
      <c r="N145" s="733"/>
      <c r="O145" s="733"/>
      <c r="P145" s="747"/>
      <c r="Q145" s="734"/>
    </row>
    <row r="146" spans="1:17" ht="14.4" customHeight="1" x14ac:dyDescent="0.3">
      <c r="A146" s="728" t="s">
        <v>553</v>
      </c>
      <c r="B146" s="729" t="s">
        <v>3236</v>
      </c>
      <c r="C146" s="729" t="s">
        <v>3299</v>
      </c>
      <c r="D146" s="729" t="s">
        <v>3410</v>
      </c>
      <c r="E146" s="729" t="s">
        <v>3408</v>
      </c>
      <c r="F146" s="733">
        <v>14</v>
      </c>
      <c r="G146" s="733">
        <v>46936.959999999999</v>
      </c>
      <c r="H146" s="733">
        <v>1.4</v>
      </c>
      <c r="I146" s="733">
        <v>3352.64</v>
      </c>
      <c r="J146" s="733">
        <v>10</v>
      </c>
      <c r="K146" s="733">
        <v>33526.400000000001</v>
      </c>
      <c r="L146" s="733">
        <v>1</v>
      </c>
      <c r="M146" s="733">
        <v>3352.6400000000003</v>
      </c>
      <c r="N146" s="733"/>
      <c r="O146" s="733"/>
      <c r="P146" s="747"/>
      <c r="Q146" s="734"/>
    </row>
    <row r="147" spans="1:17" ht="14.4" customHeight="1" x14ac:dyDescent="0.3">
      <c r="A147" s="728" t="s">
        <v>553</v>
      </c>
      <c r="B147" s="729" t="s">
        <v>3236</v>
      </c>
      <c r="C147" s="729" t="s">
        <v>3299</v>
      </c>
      <c r="D147" s="729" t="s">
        <v>3411</v>
      </c>
      <c r="E147" s="729" t="s">
        <v>3408</v>
      </c>
      <c r="F147" s="733">
        <v>18</v>
      </c>
      <c r="G147" s="733">
        <v>57847.68</v>
      </c>
      <c r="H147" s="733">
        <v>1.7999999999999998</v>
      </c>
      <c r="I147" s="733">
        <v>3213.76</v>
      </c>
      <c r="J147" s="733">
        <v>10</v>
      </c>
      <c r="K147" s="733">
        <v>32137.600000000002</v>
      </c>
      <c r="L147" s="733">
        <v>1</v>
      </c>
      <c r="M147" s="733">
        <v>3213.76</v>
      </c>
      <c r="N147" s="733"/>
      <c r="O147" s="733"/>
      <c r="P147" s="747"/>
      <c r="Q147" s="734"/>
    </row>
    <row r="148" spans="1:17" ht="14.4" customHeight="1" x14ac:dyDescent="0.3">
      <c r="A148" s="728" t="s">
        <v>553</v>
      </c>
      <c r="B148" s="729" t="s">
        <v>3236</v>
      </c>
      <c r="C148" s="729" t="s">
        <v>3299</v>
      </c>
      <c r="D148" s="729" t="s">
        <v>3412</v>
      </c>
      <c r="E148" s="729" t="s">
        <v>3408</v>
      </c>
      <c r="F148" s="733">
        <v>5</v>
      </c>
      <c r="G148" s="733">
        <v>21426.799999999999</v>
      </c>
      <c r="H148" s="733">
        <v>1.25</v>
      </c>
      <c r="I148" s="733">
        <v>4285.3599999999997</v>
      </c>
      <c r="J148" s="733">
        <v>4</v>
      </c>
      <c r="K148" s="733">
        <v>17141.439999999999</v>
      </c>
      <c r="L148" s="733">
        <v>1</v>
      </c>
      <c r="M148" s="733">
        <v>4285.3599999999997</v>
      </c>
      <c r="N148" s="733"/>
      <c r="O148" s="733"/>
      <c r="P148" s="747"/>
      <c r="Q148" s="734"/>
    </row>
    <row r="149" spans="1:17" ht="14.4" customHeight="1" x14ac:dyDescent="0.3">
      <c r="A149" s="728" t="s">
        <v>553</v>
      </c>
      <c r="B149" s="729" t="s">
        <v>3236</v>
      </c>
      <c r="C149" s="729" t="s">
        <v>3299</v>
      </c>
      <c r="D149" s="729" t="s">
        <v>3413</v>
      </c>
      <c r="E149" s="729" t="s">
        <v>3414</v>
      </c>
      <c r="F149" s="733"/>
      <c r="G149" s="733"/>
      <c r="H149" s="733"/>
      <c r="I149" s="733"/>
      <c r="J149" s="733"/>
      <c r="K149" s="733"/>
      <c r="L149" s="733"/>
      <c r="M149" s="733"/>
      <c r="N149" s="733">
        <v>5</v>
      </c>
      <c r="O149" s="733">
        <v>2373.25</v>
      </c>
      <c r="P149" s="747"/>
      <c r="Q149" s="734">
        <v>474.65</v>
      </c>
    </row>
    <row r="150" spans="1:17" ht="14.4" customHeight="1" x14ac:dyDescent="0.3">
      <c r="A150" s="728" t="s">
        <v>553</v>
      </c>
      <c r="B150" s="729" t="s">
        <v>3236</v>
      </c>
      <c r="C150" s="729" t="s">
        <v>3299</v>
      </c>
      <c r="D150" s="729" t="s">
        <v>3415</v>
      </c>
      <c r="E150" s="729" t="s">
        <v>3416</v>
      </c>
      <c r="F150" s="733">
        <v>59</v>
      </c>
      <c r="G150" s="733">
        <v>192930</v>
      </c>
      <c r="H150" s="733"/>
      <c r="I150" s="733">
        <v>3270</v>
      </c>
      <c r="J150" s="733"/>
      <c r="K150" s="733"/>
      <c r="L150" s="733"/>
      <c r="M150" s="733"/>
      <c r="N150" s="733"/>
      <c r="O150" s="733"/>
      <c r="P150" s="747"/>
      <c r="Q150" s="734"/>
    </row>
    <row r="151" spans="1:17" ht="14.4" customHeight="1" x14ac:dyDescent="0.3">
      <c r="A151" s="728" t="s">
        <v>553</v>
      </c>
      <c r="B151" s="729" t="s">
        <v>3236</v>
      </c>
      <c r="C151" s="729" t="s">
        <v>3299</v>
      </c>
      <c r="D151" s="729" t="s">
        <v>3417</v>
      </c>
      <c r="E151" s="729" t="s">
        <v>3416</v>
      </c>
      <c r="F151" s="733">
        <v>28</v>
      </c>
      <c r="G151" s="733">
        <v>176708</v>
      </c>
      <c r="H151" s="733"/>
      <c r="I151" s="733">
        <v>6311</v>
      </c>
      <c r="J151" s="733"/>
      <c r="K151" s="733"/>
      <c r="L151" s="733"/>
      <c r="M151" s="733"/>
      <c r="N151" s="733"/>
      <c r="O151" s="733"/>
      <c r="P151" s="747"/>
      <c r="Q151" s="734"/>
    </row>
    <row r="152" spans="1:17" ht="14.4" customHeight="1" x14ac:dyDescent="0.3">
      <c r="A152" s="728" t="s">
        <v>553</v>
      </c>
      <c r="B152" s="729" t="s">
        <v>3236</v>
      </c>
      <c r="C152" s="729" t="s">
        <v>3299</v>
      </c>
      <c r="D152" s="729" t="s">
        <v>3418</v>
      </c>
      <c r="E152" s="729" t="s">
        <v>3416</v>
      </c>
      <c r="F152" s="733">
        <v>60</v>
      </c>
      <c r="G152" s="733">
        <v>607200</v>
      </c>
      <c r="H152" s="733"/>
      <c r="I152" s="733">
        <v>10120</v>
      </c>
      <c r="J152" s="733"/>
      <c r="K152" s="733"/>
      <c r="L152" s="733"/>
      <c r="M152" s="733"/>
      <c r="N152" s="733"/>
      <c r="O152" s="733"/>
      <c r="P152" s="747"/>
      <c r="Q152" s="734"/>
    </row>
    <row r="153" spans="1:17" ht="14.4" customHeight="1" x14ac:dyDescent="0.3">
      <c r="A153" s="728" t="s">
        <v>553</v>
      </c>
      <c r="B153" s="729" t="s">
        <v>3236</v>
      </c>
      <c r="C153" s="729" t="s">
        <v>3299</v>
      </c>
      <c r="D153" s="729" t="s">
        <v>3419</v>
      </c>
      <c r="E153" s="729" t="s">
        <v>3420</v>
      </c>
      <c r="F153" s="733">
        <v>18</v>
      </c>
      <c r="G153" s="733">
        <v>512298</v>
      </c>
      <c r="H153" s="733">
        <v>4.5</v>
      </c>
      <c r="I153" s="733">
        <v>28461</v>
      </c>
      <c r="J153" s="733">
        <v>4</v>
      </c>
      <c r="K153" s="733">
        <v>113844</v>
      </c>
      <c r="L153" s="733">
        <v>1</v>
      </c>
      <c r="M153" s="733">
        <v>28461</v>
      </c>
      <c r="N153" s="733"/>
      <c r="O153" s="733"/>
      <c r="P153" s="747"/>
      <c r="Q153" s="734"/>
    </row>
    <row r="154" spans="1:17" ht="14.4" customHeight="1" x14ac:dyDescent="0.3">
      <c r="A154" s="728" t="s">
        <v>553</v>
      </c>
      <c r="B154" s="729" t="s">
        <v>3236</v>
      </c>
      <c r="C154" s="729" t="s">
        <v>3299</v>
      </c>
      <c r="D154" s="729" t="s">
        <v>3421</v>
      </c>
      <c r="E154" s="729" t="s">
        <v>3422</v>
      </c>
      <c r="F154" s="733"/>
      <c r="G154" s="733"/>
      <c r="H154" s="733"/>
      <c r="I154" s="733"/>
      <c r="J154" s="733">
        <v>1</v>
      </c>
      <c r="K154" s="733">
        <v>78391</v>
      </c>
      <c r="L154" s="733">
        <v>1</v>
      </c>
      <c r="M154" s="733">
        <v>78391</v>
      </c>
      <c r="N154" s="733"/>
      <c r="O154" s="733"/>
      <c r="P154" s="747"/>
      <c r="Q154" s="734"/>
    </row>
    <row r="155" spans="1:17" ht="14.4" customHeight="1" x14ac:dyDescent="0.3">
      <c r="A155" s="728" t="s">
        <v>553</v>
      </c>
      <c r="B155" s="729" t="s">
        <v>3236</v>
      </c>
      <c r="C155" s="729" t="s">
        <v>3299</v>
      </c>
      <c r="D155" s="729" t="s">
        <v>3423</v>
      </c>
      <c r="E155" s="729" t="s">
        <v>3424</v>
      </c>
      <c r="F155" s="733">
        <v>2</v>
      </c>
      <c r="G155" s="733">
        <v>119782</v>
      </c>
      <c r="H155" s="733"/>
      <c r="I155" s="733">
        <v>59891</v>
      </c>
      <c r="J155" s="733"/>
      <c r="K155" s="733"/>
      <c r="L155" s="733"/>
      <c r="M155" s="733"/>
      <c r="N155" s="733"/>
      <c r="O155" s="733"/>
      <c r="P155" s="747"/>
      <c r="Q155" s="734"/>
    </row>
    <row r="156" spans="1:17" ht="14.4" customHeight="1" x14ac:dyDescent="0.3">
      <c r="A156" s="728" t="s">
        <v>553</v>
      </c>
      <c r="B156" s="729" t="s">
        <v>3236</v>
      </c>
      <c r="C156" s="729" t="s">
        <v>3299</v>
      </c>
      <c r="D156" s="729" t="s">
        <v>3425</v>
      </c>
      <c r="E156" s="729" t="s">
        <v>3424</v>
      </c>
      <c r="F156" s="733">
        <v>5</v>
      </c>
      <c r="G156" s="733">
        <v>21605</v>
      </c>
      <c r="H156" s="733"/>
      <c r="I156" s="733">
        <v>4321</v>
      </c>
      <c r="J156" s="733"/>
      <c r="K156" s="733"/>
      <c r="L156" s="733"/>
      <c r="M156" s="733"/>
      <c r="N156" s="733"/>
      <c r="O156" s="733"/>
      <c r="P156" s="747"/>
      <c r="Q156" s="734"/>
    </row>
    <row r="157" spans="1:17" ht="14.4" customHeight="1" x14ac:dyDescent="0.3">
      <c r="A157" s="728" t="s">
        <v>553</v>
      </c>
      <c r="B157" s="729" t="s">
        <v>3236</v>
      </c>
      <c r="C157" s="729" t="s">
        <v>3299</v>
      </c>
      <c r="D157" s="729" t="s">
        <v>3426</v>
      </c>
      <c r="E157" s="729" t="s">
        <v>3427</v>
      </c>
      <c r="F157" s="733">
        <v>8</v>
      </c>
      <c r="G157" s="733">
        <v>12942.08</v>
      </c>
      <c r="H157" s="733"/>
      <c r="I157" s="733">
        <v>1617.76</v>
      </c>
      <c r="J157" s="733"/>
      <c r="K157" s="733"/>
      <c r="L157" s="733"/>
      <c r="M157" s="733"/>
      <c r="N157" s="733"/>
      <c r="O157" s="733"/>
      <c r="P157" s="747"/>
      <c r="Q157" s="734"/>
    </row>
    <row r="158" spans="1:17" ht="14.4" customHeight="1" x14ac:dyDescent="0.3">
      <c r="A158" s="728" t="s">
        <v>553</v>
      </c>
      <c r="B158" s="729" t="s">
        <v>3236</v>
      </c>
      <c r="C158" s="729" t="s">
        <v>3299</v>
      </c>
      <c r="D158" s="729" t="s">
        <v>3428</v>
      </c>
      <c r="E158" s="729" t="s">
        <v>3429</v>
      </c>
      <c r="F158" s="733">
        <v>12</v>
      </c>
      <c r="G158" s="733">
        <v>124239.24000000002</v>
      </c>
      <c r="H158" s="733"/>
      <c r="I158" s="733">
        <v>10353.270000000002</v>
      </c>
      <c r="J158" s="733"/>
      <c r="K158" s="733"/>
      <c r="L158" s="733"/>
      <c r="M158" s="733"/>
      <c r="N158" s="733"/>
      <c r="O158" s="733"/>
      <c r="P158" s="747"/>
      <c r="Q158" s="734"/>
    </row>
    <row r="159" spans="1:17" ht="14.4" customHeight="1" x14ac:dyDescent="0.3">
      <c r="A159" s="728" t="s">
        <v>553</v>
      </c>
      <c r="B159" s="729" t="s">
        <v>3236</v>
      </c>
      <c r="C159" s="729" t="s">
        <v>3299</v>
      </c>
      <c r="D159" s="729" t="s">
        <v>3430</v>
      </c>
      <c r="E159" s="729" t="s">
        <v>3431</v>
      </c>
      <c r="F159" s="733">
        <v>9</v>
      </c>
      <c r="G159" s="733">
        <v>537154.38</v>
      </c>
      <c r="H159" s="733">
        <v>9</v>
      </c>
      <c r="I159" s="733">
        <v>59683.82</v>
      </c>
      <c r="J159" s="733">
        <v>1</v>
      </c>
      <c r="K159" s="733">
        <v>59683.82</v>
      </c>
      <c r="L159" s="733">
        <v>1</v>
      </c>
      <c r="M159" s="733">
        <v>59683.82</v>
      </c>
      <c r="N159" s="733">
        <v>8</v>
      </c>
      <c r="O159" s="733">
        <v>477470.55999999994</v>
      </c>
      <c r="P159" s="747">
        <v>7.9999999999999991</v>
      </c>
      <c r="Q159" s="734">
        <v>59683.819999999992</v>
      </c>
    </row>
    <row r="160" spans="1:17" ht="14.4" customHeight="1" x14ac:dyDescent="0.3">
      <c r="A160" s="728" t="s">
        <v>553</v>
      </c>
      <c r="B160" s="729" t="s">
        <v>3236</v>
      </c>
      <c r="C160" s="729" t="s">
        <v>3299</v>
      </c>
      <c r="D160" s="729" t="s">
        <v>3432</v>
      </c>
      <c r="E160" s="729" t="s">
        <v>3433</v>
      </c>
      <c r="F160" s="733">
        <v>6</v>
      </c>
      <c r="G160" s="733">
        <v>2170807.92</v>
      </c>
      <c r="H160" s="733">
        <v>3</v>
      </c>
      <c r="I160" s="733">
        <v>361801.32</v>
      </c>
      <c r="J160" s="733">
        <v>2</v>
      </c>
      <c r="K160" s="733">
        <v>723602.64</v>
      </c>
      <c r="L160" s="733">
        <v>1</v>
      </c>
      <c r="M160" s="733">
        <v>361801.32</v>
      </c>
      <c r="N160" s="733">
        <v>2</v>
      </c>
      <c r="O160" s="733">
        <v>723602.64</v>
      </c>
      <c r="P160" s="747">
        <v>1</v>
      </c>
      <c r="Q160" s="734">
        <v>361801.32</v>
      </c>
    </row>
    <row r="161" spans="1:17" ht="14.4" customHeight="1" x14ac:dyDescent="0.3">
      <c r="A161" s="728" t="s">
        <v>553</v>
      </c>
      <c r="B161" s="729" t="s">
        <v>3236</v>
      </c>
      <c r="C161" s="729" t="s">
        <v>3299</v>
      </c>
      <c r="D161" s="729" t="s">
        <v>3434</v>
      </c>
      <c r="E161" s="729" t="s">
        <v>3435</v>
      </c>
      <c r="F161" s="733">
        <v>25</v>
      </c>
      <c r="G161" s="733">
        <v>831450</v>
      </c>
      <c r="H161" s="733">
        <v>25</v>
      </c>
      <c r="I161" s="733">
        <v>33258</v>
      </c>
      <c r="J161" s="733">
        <v>1</v>
      </c>
      <c r="K161" s="733">
        <v>33258</v>
      </c>
      <c r="L161" s="733">
        <v>1</v>
      </c>
      <c r="M161" s="733">
        <v>33258</v>
      </c>
      <c r="N161" s="733"/>
      <c r="O161" s="733"/>
      <c r="P161" s="747"/>
      <c r="Q161" s="734"/>
    </row>
    <row r="162" spans="1:17" ht="14.4" customHeight="1" x14ac:dyDescent="0.3">
      <c r="A162" s="728" t="s">
        <v>553</v>
      </c>
      <c r="B162" s="729" t="s">
        <v>3236</v>
      </c>
      <c r="C162" s="729" t="s">
        <v>3299</v>
      </c>
      <c r="D162" s="729" t="s">
        <v>3436</v>
      </c>
      <c r="E162" s="729" t="s">
        <v>3437</v>
      </c>
      <c r="F162" s="733">
        <v>5</v>
      </c>
      <c r="G162" s="733">
        <v>346250</v>
      </c>
      <c r="H162" s="733"/>
      <c r="I162" s="733">
        <v>69250</v>
      </c>
      <c r="J162" s="733"/>
      <c r="K162" s="733"/>
      <c r="L162" s="733"/>
      <c r="M162" s="733"/>
      <c r="N162" s="733"/>
      <c r="O162" s="733"/>
      <c r="P162" s="747"/>
      <c r="Q162" s="734"/>
    </row>
    <row r="163" spans="1:17" ht="14.4" customHeight="1" x14ac:dyDescent="0.3">
      <c r="A163" s="728" t="s">
        <v>553</v>
      </c>
      <c r="B163" s="729" t="s">
        <v>3236</v>
      </c>
      <c r="C163" s="729" t="s">
        <v>3299</v>
      </c>
      <c r="D163" s="729" t="s">
        <v>3438</v>
      </c>
      <c r="E163" s="729" t="s">
        <v>3439</v>
      </c>
      <c r="F163" s="733">
        <v>4</v>
      </c>
      <c r="G163" s="733">
        <v>111911.52</v>
      </c>
      <c r="H163" s="733">
        <v>2</v>
      </c>
      <c r="I163" s="733">
        <v>27977.88</v>
      </c>
      <c r="J163" s="733">
        <v>2</v>
      </c>
      <c r="K163" s="733">
        <v>55955.76</v>
      </c>
      <c r="L163" s="733">
        <v>1</v>
      </c>
      <c r="M163" s="733">
        <v>27977.88</v>
      </c>
      <c r="N163" s="733"/>
      <c r="O163" s="733"/>
      <c r="P163" s="747"/>
      <c r="Q163" s="734"/>
    </row>
    <row r="164" spans="1:17" ht="14.4" customHeight="1" x14ac:dyDescent="0.3">
      <c r="A164" s="728" t="s">
        <v>553</v>
      </c>
      <c r="B164" s="729" t="s">
        <v>3236</v>
      </c>
      <c r="C164" s="729" t="s">
        <v>3299</v>
      </c>
      <c r="D164" s="729" t="s">
        <v>3440</v>
      </c>
      <c r="E164" s="729" t="s">
        <v>3387</v>
      </c>
      <c r="F164" s="733">
        <v>10</v>
      </c>
      <c r="G164" s="733">
        <v>41454.5</v>
      </c>
      <c r="H164" s="733"/>
      <c r="I164" s="733">
        <v>4145.45</v>
      </c>
      <c r="J164" s="733"/>
      <c r="K164" s="733"/>
      <c r="L164" s="733"/>
      <c r="M164" s="733"/>
      <c r="N164" s="733"/>
      <c r="O164" s="733"/>
      <c r="P164" s="747"/>
      <c r="Q164" s="734"/>
    </row>
    <row r="165" spans="1:17" ht="14.4" customHeight="1" x14ac:dyDescent="0.3">
      <c r="A165" s="728" t="s">
        <v>553</v>
      </c>
      <c r="B165" s="729" t="s">
        <v>3236</v>
      </c>
      <c r="C165" s="729" t="s">
        <v>3299</v>
      </c>
      <c r="D165" s="729" t="s">
        <v>3441</v>
      </c>
      <c r="E165" s="729" t="s">
        <v>3442</v>
      </c>
      <c r="F165" s="733"/>
      <c r="G165" s="733"/>
      <c r="H165" s="733"/>
      <c r="I165" s="733"/>
      <c r="J165" s="733"/>
      <c r="K165" s="733"/>
      <c r="L165" s="733"/>
      <c r="M165" s="733"/>
      <c r="N165" s="733">
        <v>2.5</v>
      </c>
      <c r="O165" s="733">
        <v>134215</v>
      </c>
      <c r="P165" s="747"/>
      <c r="Q165" s="734">
        <v>53686</v>
      </c>
    </row>
    <row r="166" spans="1:17" ht="14.4" customHeight="1" x14ac:dyDescent="0.3">
      <c r="A166" s="728" t="s">
        <v>553</v>
      </c>
      <c r="B166" s="729" t="s">
        <v>3236</v>
      </c>
      <c r="C166" s="729" t="s">
        <v>3299</v>
      </c>
      <c r="D166" s="729" t="s">
        <v>3443</v>
      </c>
      <c r="E166" s="729" t="s">
        <v>3444</v>
      </c>
      <c r="F166" s="733">
        <v>1</v>
      </c>
      <c r="G166" s="733">
        <v>3480</v>
      </c>
      <c r="H166" s="733">
        <v>1</v>
      </c>
      <c r="I166" s="733">
        <v>3480</v>
      </c>
      <c r="J166" s="733">
        <v>1</v>
      </c>
      <c r="K166" s="733">
        <v>3480</v>
      </c>
      <c r="L166" s="733">
        <v>1</v>
      </c>
      <c r="M166" s="733">
        <v>3480</v>
      </c>
      <c r="N166" s="733"/>
      <c r="O166" s="733"/>
      <c r="P166" s="747"/>
      <c r="Q166" s="734"/>
    </row>
    <row r="167" spans="1:17" ht="14.4" customHeight="1" x14ac:dyDescent="0.3">
      <c r="A167" s="728" t="s">
        <v>553</v>
      </c>
      <c r="B167" s="729" t="s">
        <v>3236</v>
      </c>
      <c r="C167" s="729" t="s">
        <v>3299</v>
      </c>
      <c r="D167" s="729" t="s">
        <v>3445</v>
      </c>
      <c r="E167" s="729" t="s">
        <v>3347</v>
      </c>
      <c r="F167" s="733">
        <v>2</v>
      </c>
      <c r="G167" s="733">
        <v>8454.66</v>
      </c>
      <c r="H167" s="733">
        <v>2</v>
      </c>
      <c r="I167" s="733">
        <v>4227.33</v>
      </c>
      <c r="J167" s="733">
        <v>1</v>
      </c>
      <c r="K167" s="733">
        <v>4227.33</v>
      </c>
      <c r="L167" s="733">
        <v>1</v>
      </c>
      <c r="M167" s="733">
        <v>4227.33</v>
      </c>
      <c r="N167" s="733">
        <v>5</v>
      </c>
      <c r="O167" s="733">
        <v>21136.65</v>
      </c>
      <c r="P167" s="747">
        <v>5</v>
      </c>
      <c r="Q167" s="734">
        <v>4227.33</v>
      </c>
    </row>
    <row r="168" spans="1:17" ht="14.4" customHeight="1" x14ac:dyDescent="0.3">
      <c r="A168" s="728" t="s">
        <v>553</v>
      </c>
      <c r="B168" s="729" t="s">
        <v>3236</v>
      </c>
      <c r="C168" s="729" t="s">
        <v>3299</v>
      </c>
      <c r="D168" s="729" t="s">
        <v>3446</v>
      </c>
      <c r="E168" s="729" t="s">
        <v>3447</v>
      </c>
      <c r="F168" s="733">
        <v>4</v>
      </c>
      <c r="G168" s="733">
        <v>109512</v>
      </c>
      <c r="H168" s="733"/>
      <c r="I168" s="733">
        <v>27378</v>
      </c>
      <c r="J168" s="733"/>
      <c r="K168" s="733"/>
      <c r="L168" s="733"/>
      <c r="M168" s="733"/>
      <c r="N168" s="733"/>
      <c r="O168" s="733"/>
      <c r="P168" s="747"/>
      <c r="Q168" s="734"/>
    </row>
    <row r="169" spans="1:17" ht="14.4" customHeight="1" x14ac:dyDescent="0.3">
      <c r="A169" s="728" t="s">
        <v>553</v>
      </c>
      <c r="B169" s="729" t="s">
        <v>3236</v>
      </c>
      <c r="C169" s="729" t="s">
        <v>3299</v>
      </c>
      <c r="D169" s="729" t="s">
        <v>3448</v>
      </c>
      <c r="E169" s="729" t="s">
        <v>3449</v>
      </c>
      <c r="F169" s="733">
        <v>1</v>
      </c>
      <c r="G169" s="733">
        <v>4385.37</v>
      </c>
      <c r="H169" s="733">
        <v>1</v>
      </c>
      <c r="I169" s="733">
        <v>4385.37</v>
      </c>
      <c r="J169" s="733">
        <v>1</v>
      </c>
      <c r="K169" s="733">
        <v>4385.37</v>
      </c>
      <c r="L169" s="733">
        <v>1</v>
      </c>
      <c r="M169" s="733">
        <v>4385.37</v>
      </c>
      <c r="N169" s="733"/>
      <c r="O169" s="733"/>
      <c r="P169" s="747"/>
      <c r="Q169" s="734"/>
    </row>
    <row r="170" spans="1:17" ht="14.4" customHeight="1" x14ac:dyDescent="0.3">
      <c r="A170" s="728" t="s">
        <v>553</v>
      </c>
      <c r="B170" s="729" t="s">
        <v>3236</v>
      </c>
      <c r="C170" s="729" t="s">
        <v>3299</v>
      </c>
      <c r="D170" s="729" t="s">
        <v>3450</v>
      </c>
      <c r="E170" s="729" t="s">
        <v>3334</v>
      </c>
      <c r="F170" s="733">
        <v>1</v>
      </c>
      <c r="G170" s="733">
        <v>4577.62</v>
      </c>
      <c r="H170" s="733"/>
      <c r="I170" s="733">
        <v>4577.62</v>
      </c>
      <c r="J170" s="733"/>
      <c r="K170" s="733"/>
      <c r="L170" s="733"/>
      <c r="M170" s="733"/>
      <c r="N170" s="733"/>
      <c r="O170" s="733"/>
      <c r="P170" s="747"/>
      <c r="Q170" s="734"/>
    </row>
    <row r="171" spans="1:17" ht="14.4" customHeight="1" x14ac:dyDescent="0.3">
      <c r="A171" s="728" t="s">
        <v>553</v>
      </c>
      <c r="B171" s="729" t="s">
        <v>3236</v>
      </c>
      <c r="C171" s="729" t="s">
        <v>3299</v>
      </c>
      <c r="D171" s="729" t="s">
        <v>3451</v>
      </c>
      <c r="E171" s="729" t="s">
        <v>3452</v>
      </c>
      <c r="F171" s="733"/>
      <c r="G171" s="733"/>
      <c r="H171" s="733"/>
      <c r="I171" s="733"/>
      <c r="J171" s="733"/>
      <c r="K171" s="733"/>
      <c r="L171" s="733"/>
      <c r="M171" s="733"/>
      <c r="N171" s="733">
        <v>2</v>
      </c>
      <c r="O171" s="733">
        <v>29501.119999999999</v>
      </c>
      <c r="P171" s="747"/>
      <c r="Q171" s="734">
        <v>14750.56</v>
      </c>
    </row>
    <row r="172" spans="1:17" ht="14.4" customHeight="1" x14ac:dyDescent="0.3">
      <c r="A172" s="728" t="s">
        <v>553</v>
      </c>
      <c r="B172" s="729" t="s">
        <v>3236</v>
      </c>
      <c r="C172" s="729" t="s">
        <v>3299</v>
      </c>
      <c r="D172" s="729" t="s">
        <v>3453</v>
      </c>
      <c r="E172" s="729" t="s">
        <v>3454</v>
      </c>
      <c r="F172" s="733"/>
      <c r="G172" s="733"/>
      <c r="H172" s="733"/>
      <c r="I172" s="733"/>
      <c r="J172" s="733">
        <v>1</v>
      </c>
      <c r="K172" s="733">
        <v>4385.37</v>
      </c>
      <c r="L172" s="733">
        <v>1</v>
      </c>
      <c r="M172" s="733">
        <v>4385.37</v>
      </c>
      <c r="N172" s="733"/>
      <c r="O172" s="733"/>
      <c r="P172" s="747"/>
      <c r="Q172" s="734"/>
    </row>
    <row r="173" spans="1:17" ht="14.4" customHeight="1" x14ac:dyDescent="0.3">
      <c r="A173" s="728" t="s">
        <v>553</v>
      </c>
      <c r="B173" s="729" t="s">
        <v>3236</v>
      </c>
      <c r="C173" s="729" t="s">
        <v>3299</v>
      </c>
      <c r="D173" s="729" t="s">
        <v>3455</v>
      </c>
      <c r="E173" s="729" t="s">
        <v>3456</v>
      </c>
      <c r="F173" s="733">
        <v>1</v>
      </c>
      <c r="G173" s="733">
        <v>5255.92</v>
      </c>
      <c r="H173" s="733"/>
      <c r="I173" s="733">
        <v>5255.92</v>
      </c>
      <c r="J173" s="733"/>
      <c r="K173" s="733"/>
      <c r="L173" s="733"/>
      <c r="M173" s="733"/>
      <c r="N173" s="733"/>
      <c r="O173" s="733"/>
      <c r="P173" s="747"/>
      <c r="Q173" s="734"/>
    </row>
    <row r="174" spans="1:17" ht="14.4" customHeight="1" x14ac:dyDescent="0.3">
      <c r="A174" s="728" t="s">
        <v>553</v>
      </c>
      <c r="B174" s="729" t="s">
        <v>3236</v>
      </c>
      <c r="C174" s="729" t="s">
        <v>3299</v>
      </c>
      <c r="D174" s="729" t="s">
        <v>3457</v>
      </c>
      <c r="E174" s="729" t="s">
        <v>3458</v>
      </c>
      <c r="F174" s="733">
        <v>1</v>
      </c>
      <c r="G174" s="733">
        <v>15262.84</v>
      </c>
      <c r="H174" s="733"/>
      <c r="I174" s="733">
        <v>15262.84</v>
      </c>
      <c r="J174" s="733"/>
      <c r="K174" s="733"/>
      <c r="L174" s="733"/>
      <c r="M174" s="733"/>
      <c r="N174" s="733"/>
      <c r="O174" s="733"/>
      <c r="P174" s="747"/>
      <c r="Q174" s="734"/>
    </row>
    <row r="175" spans="1:17" ht="14.4" customHeight="1" x14ac:dyDescent="0.3">
      <c r="A175" s="728" t="s">
        <v>553</v>
      </c>
      <c r="B175" s="729" t="s">
        <v>3236</v>
      </c>
      <c r="C175" s="729" t="s">
        <v>3299</v>
      </c>
      <c r="D175" s="729" t="s">
        <v>3459</v>
      </c>
      <c r="E175" s="729" t="s">
        <v>3460</v>
      </c>
      <c r="F175" s="733">
        <v>14</v>
      </c>
      <c r="G175" s="733">
        <v>134290.38</v>
      </c>
      <c r="H175" s="733">
        <v>1.1666666666666667</v>
      </c>
      <c r="I175" s="733">
        <v>9592.17</v>
      </c>
      <c r="J175" s="733">
        <v>12</v>
      </c>
      <c r="K175" s="733">
        <v>115106.04</v>
      </c>
      <c r="L175" s="733">
        <v>1</v>
      </c>
      <c r="M175" s="733">
        <v>9592.17</v>
      </c>
      <c r="N175" s="733">
        <v>11</v>
      </c>
      <c r="O175" s="733">
        <v>105513.87</v>
      </c>
      <c r="P175" s="747">
        <v>0.91666666666666663</v>
      </c>
      <c r="Q175" s="734">
        <v>9592.17</v>
      </c>
    </row>
    <row r="176" spans="1:17" ht="14.4" customHeight="1" x14ac:dyDescent="0.3">
      <c r="A176" s="728" t="s">
        <v>553</v>
      </c>
      <c r="B176" s="729" t="s">
        <v>3236</v>
      </c>
      <c r="C176" s="729" t="s">
        <v>3299</v>
      </c>
      <c r="D176" s="729" t="s">
        <v>3461</v>
      </c>
      <c r="E176" s="729" t="s">
        <v>3462</v>
      </c>
      <c r="F176" s="733">
        <v>7</v>
      </c>
      <c r="G176" s="733">
        <v>426893.74</v>
      </c>
      <c r="H176" s="733">
        <v>3.5</v>
      </c>
      <c r="I176" s="733">
        <v>60984.82</v>
      </c>
      <c r="J176" s="733">
        <v>2</v>
      </c>
      <c r="K176" s="733">
        <v>121969.64</v>
      </c>
      <c r="L176" s="733">
        <v>1</v>
      </c>
      <c r="M176" s="733">
        <v>60984.82</v>
      </c>
      <c r="N176" s="733"/>
      <c r="O176" s="733"/>
      <c r="P176" s="747"/>
      <c r="Q176" s="734"/>
    </row>
    <row r="177" spans="1:17" ht="14.4" customHeight="1" x14ac:dyDescent="0.3">
      <c r="A177" s="728" t="s">
        <v>553</v>
      </c>
      <c r="B177" s="729" t="s">
        <v>3236</v>
      </c>
      <c r="C177" s="729" t="s">
        <v>3299</v>
      </c>
      <c r="D177" s="729" t="s">
        <v>3463</v>
      </c>
      <c r="E177" s="729" t="s">
        <v>3464</v>
      </c>
      <c r="F177" s="733">
        <v>2</v>
      </c>
      <c r="G177" s="733">
        <v>40304.18</v>
      </c>
      <c r="H177" s="733"/>
      <c r="I177" s="733">
        <v>20152.09</v>
      </c>
      <c r="J177" s="733"/>
      <c r="K177" s="733"/>
      <c r="L177" s="733"/>
      <c r="M177" s="733"/>
      <c r="N177" s="733">
        <v>1</v>
      </c>
      <c r="O177" s="733">
        <v>20152.09</v>
      </c>
      <c r="P177" s="747"/>
      <c r="Q177" s="734">
        <v>20152.09</v>
      </c>
    </row>
    <row r="178" spans="1:17" ht="14.4" customHeight="1" x14ac:dyDescent="0.3">
      <c r="A178" s="728" t="s">
        <v>553</v>
      </c>
      <c r="B178" s="729" t="s">
        <v>3236</v>
      </c>
      <c r="C178" s="729" t="s">
        <v>3299</v>
      </c>
      <c r="D178" s="729" t="s">
        <v>3465</v>
      </c>
      <c r="E178" s="729" t="s">
        <v>3466</v>
      </c>
      <c r="F178" s="733">
        <v>2</v>
      </c>
      <c r="G178" s="733">
        <v>16556.939999999999</v>
      </c>
      <c r="H178" s="733"/>
      <c r="I178" s="733">
        <v>8278.4699999999993</v>
      </c>
      <c r="J178" s="733"/>
      <c r="K178" s="733"/>
      <c r="L178" s="733"/>
      <c r="M178" s="733"/>
      <c r="N178" s="733"/>
      <c r="O178" s="733"/>
      <c r="P178" s="747"/>
      <c r="Q178" s="734"/>
    </row>
    <row r="179" spans="1:17" ht="14.4" customHeight="1" x14ac:dyDescent="0.3">
      <c r="A179" s="728" t="s">
        <v>553</v>
      </c>
      <c r="B179" s="729" t="s">
        <v>3236</v>
      </c>
      <c r="C179" s="729" t="s">
        <v>3299</v>
      </c>
      <c r="D179" s="729" t="s">
        <v>3467</v>
      </c>
      <c r="E179" s="729" t="s">
        <v>3466</v>
      </c>
      <c r="F179" s="733">
        <v>4</v>
      </c>
      <c r="G179" s="733">
        <v>62252.28</v>
      </c>
      <c r="H179" s="733"/>
      <c r="I179" s="733">
        <v>15563.07</v>
      </c>
      <c r="J179" s="733"/>
      <c r="K179" s="733"/>
      <c r="L179" s="733"/>
      <c r="M179" s="733"/>
      <c r="N179" s="733"/>
      <c r="O179" s="733"/>
      <c r="P179" s="747"/>
      <c r="Q179" s="734"/>
    </row>
    <row r="180" spans="1:17" ht="14.4" customHeight="1" x14ac:dyDescent="0.3">
      <c r="A180" s="728" t="s">
        <v>553</v>
      </c>
      <c r="B180" s="729" t="s">
        <v>3236</v>
      </c>
      <c r="C180" s="729" t="s">
        <v>3299</v>
      </c>
      <c r="D180" s="729" t="s">
        <v>3468</v>
      </c>
      <c r="E180" s="729" t="s">
        <v>3469</v>
      </c>
      <c r="F180" s="733">
        <v>4</v>
      </c>
      <c r="G180" s="733">
        <v>74606.16</v>
      </c>
      <c r="H180" s="733">
        <v>1.3333333333333333</v>
      </c>
      <c r="I180" s="733">
        <v>18651.54</v>
      </c>
      <c r="J180" s="733">
        <v>3</v>
      </c>
      <c r="K180" s="733">
        <v>55954.62</v>
      </c>
      <c r="L180" s="733">
        <v>1</v>
      </c>
      <c r="M180" s="733">
        <v>18651.54</v>
      </c>
      <c r="N180" s="733"/>
      <c r="O180" s="733"/>
      <c r="P180" s="747"/>
      <c r="Q180" s="734"/>
    </row>
    <row r="181" spans="1:17" ht="14.4" customHeight="1" x14ac:dyDescent="0.3">
      <c r="A181" s="728" t="s">
        <v>553</v>
      </c>
      <c r="B181" s="729" t="s">
        <v>3236</v>
      </c>
      <c r="C181" s="729" t="s">
        <v>3299</v>
      </c>
      <c r="D181" s="729" t="s">
        <v>3470</v>
      </c>
      <c r="E181" s="729" t="s">
        <v>3466</v>
      </c>
      <c r="F181" s="733">
        <v>4</v>
      </c>
      <c r="G181" s="733">
        <v>9625.76</v>
      </c>
      <c r="H181" s="733"/>
      <c r="I181" s="733">
        <v>2406.44</v>
      </c>
      <c r="J181" s="733"/>
      <c r="K181" s="733"/>
      <c r="L181" s="733"/>
      <c r="M181" s="733"/>
      <c r="N181" s="733"/>
      <c r="O181" s="733"/>
      <c r="P181" s="747"/>
      <c r="Q181" s="734"/>
    </row>
    <row r="182" spans="1:17" ht="14.4" customHeight="1" x14ac:dyDescent="0.3">
      <c r="A182" s="728" t="s">
        <v>553</v>
      </c>
      <c r="B182" s="729" t="s">
        <v>3236</v>
      </c>
      <c r="C182" s="729" t="s">
        <v>3299</v>
      </c>
      <c r="D182" s="729" t="s">
        <v>3471</v>
      </c>
      <c r="E182" s="729" t="s">
        <v>3472</v>
      </c>
      <c r="F182" s="733">
        <v>2</v>
      </c>
      <c r="G182" s="733">
        <v>64874</v>
      </c>
      <c r="H182" s="733">
        <v>0.2857142857142857</v>
      </c>
      <c r="I182" s="733">
        <v>32437</v>
      </c>
      <c r="J182" s="733">
        <v>7</v>
      </c>
      <c r="K182" s="733">
        <v>227059</v>
      </c>
      <c r="L182" s="733">
        <v>1</v>
      </c>
      <c r="M182" s="733">
        <v>32437</v>
      </c>
      <c r="N182" s="733">
        <v>3</v>
      </c>
      <c r="O182" s="733">
        <v>97311</v>
      </c>
      <c r="P182" s="747">
        <v>0.42857142857142855</v>
      </c>
      <c r="Q182" s="734">
        <v>32437</v>
      </c>
    </row>
    <row r="183" spans="1:17" ht="14.4" customHeight="1" x14ac:dyDescent="0.3">
      <c r="A183" s="728" t="s">
        <v>553</v>
      </c>
      <c r="B183" s="729" t="s">
        <v>3236</v>
      </c>
      <c r="C183" s="729" t="s">
        <v>3299</v>
      </c>
      <c r="D183" s="729" t="s">
        <v>3473</v>
      </c>
      <c r="E183" s="729" t="s">
        <v>3474</v>
      </c>
      <c r="F183" s="733">
        <v>4</v>
      </c>
      <c r="G183" s="733">
        <v>35400</v>
      </c>
      <c r="H183" s="733">
        <v>1.9230769230769232E-2</v>
      </c>
      <c r="I183" s="733">
        <v>8850</v>
      </c>
      <c r="J183" s="733">
        <v>208</v>
      </c>
      <c r="K183" s="733">
        <v>1840800</v>
      </c>
      <c r="L183" s="733">
        <v>1</v>
      </c>
      <c r="M183" s="733">
        <v>8850</v>
      </c>
      <c r="N183" s="733">
        <v>146</v>
      </c>
      <c r="O183" s="733">
        <v>1292100</v>
      </c>
      <c r="P183" s="747">
        <v>0.70192307692307687</v>
      </c>
      <c r="Q183" s="734">
        <v>8850</v>
      </c>
    </row>
    <row r="184" spans="1:17" ht="14.4" customHeight="1" x14ac:dyDescent="0.3">
      <c r="A184" s="728" t="s">
        <v>553</v>
      </c>
      <c r="B184" s="729" t="s">
        <v>3236</v>
      </c>
      <c r="C184" s="729" t="s">
        <v>3299</v>
      </c>
      <c r="D184" s="729" t="s">
        <v>3475</v>
      </c>
      <c r="E184" s="729" t="s">
        <v>3474</v>
      </c>
      <c r="F184" s="733">
        <v>2</v>
      </c>
      <c r="G184" s="733">
        <v>9062</v>
      </c>
      <c r="H184" s="733">
        <v>3.7735849056603772E-2</v>
      </c>
      <c r="I184" s="733">
        <v>4531</v>
      </c>
      <c r="J184" s="733">
        <v>53</v>
      </c>
      <c r="K184" s="733">
        <v>240143</v>
      </c>
      <c r="L184" s="733">
        <v>1</v>
      </c>
      <c r="M184" s="733">
        <v>4531</v>
      </c>
      <c r="N184" s="733">
        <v>28</v>
      </c>
      <c r="O184" s="733">
        <v>126868</v>
      </c>
      <c r="P184" s="747">
        <v>0.52830188679245282</v>
      </c>
      <c r="Q184" s="734">
        <v>4531</v>
      </c>
    </row>
    <row r="185" spans="1:17" ht="14.4" customHeight="1" x14ac:dyDescent="0.3">
      <c r="A185" s="728" t="s">
        <v>553</v>
      </c>
      <c r="B185" s="729" t="s">
        <v>3236</v>
      </c>
      <c r="C185" s="729" t="s">
        <v>3299</v>
      </c>
      <c r="D185" s="729" t="s">
        <v>3476</v>
      </c>
      <c r="E185" s="729" t="s">
        <v>3477</v>
      </c>
      <c r="F185" s="733">
        <v>1</v>
      </c>
      <c r="G185" s="733">
        <v>18285</v>
      </c>
      <c r="H185" s="733">
        <v>2.5000000000000001E-2</v>
      </c>
      <c r="I185" s="733">
        <v>18285</v>
      </c>
      <c r="J185" s="733">
        <v>40</v>
      </c>
      <c r="K185" s="733">
        <v>731400</v>
      </c>
      <c r="L185" s="733">
        <v>1</v>
      </c>
      <c r="M185" s="733">
        <v>18285</v>
      </c>
      <c r="N185" s="733">
        <v>110</v>
      </c>
      <c r="O185" s="733">
        <v>2011350</v>
      </c>
      <c r="P185" s="747">
        <v>2.75</v>
      </c>
      <c r="Q185" s="734">
        <v>18285</v>
      </c>
    </row>
    <row r="186" spans="1:17" ht="14.4" customHeight="1" x14ac:dyDescent="0.3">
      <c r="A186" s="728" t="s">
        <v>553</v>
      </c>
      <c r="B186" s="729" t="s">
        <v>3236</v>
      </c>
      <c r="C186" s="729" t="s">
        <v>3299</v>
      </c>
      <c r="D186" s="729" t="s">
        <v>3478</v>
      </c>
      <c r="E186" s="729" t="s">
        <v>3474</v>
      </c>
      <c r="F186" s="733">
        <v>4</v>
      </c>
      <c r="G186" s="733">
        <v>7984</v>
      </c>
      <c r="H186" s="733">
        <v>1.9512195121951219E-2</v>
      </c>
      <c r="I186" s="733">
        <v>1996</v>
      </c>
      <c r="J186" s="733">
        <v>205</v>
      </c>
      <c r="K186" s="733">
        <v>409180</v>
      </c>
      <c r="L186" s="733">
        <v>1</v>
      </c>
      <c r="M186" s="733">
        <v>1996</v>
      </c>
      <c r="N186" s="733">
        <v>143</v>
      </c>
      <c r="O186" s="733">
        <v>285428</v>
      </c>
      <c r="P186" s="747">
        <v>0.69756097560975605</v>
      </c>
      <c r="Q186" s="734">
        <v>1996</v>
      </c>
    </row>
    <row r="187" spans="1:17" ht="14.4" customHeight="1" x14ac:dyDescent="0.3">
      <c r="A187" s="728" t="s">
        <v>553</v>
      </c>
      <c r="B187" s="729" t="s">
        <v>3236</v>
      </c>
      <c r="C187" s="729" t="s">
        <v>3299</v>
      </c>
      <c r="D187" s="729" t="s">
        <v>3479</v>
      </c>
      <c r="E187" s="729" t="s">
        <v>3474</v>
      </c>
      <c r="F187" s="733">
        <v>1</v>
      </c>
      <c r="G187" s="733">
        <v>10110</v>
      </c>
      <c r="H187" s="733">
        <v>1</v>
      </c>
      <c r="I187" s="733">
        <v>10110</v>
      </c>
      <c r="J187" s="733">
        <v>1</v>
      </c>
      <c r="K187" s="733">
        <v>10110</v>
      </c>
      <c r="L187" s="733">
        <v>1</v>
      </c>
      <c r="M187" s="733">
        <v>10110</v>
      </c>
      <c r="N187" s="733"/>
      <c r="O187" s="733"/>
      <c r="P187" s="747"/>
      <c r="Q187" s="734"/>
    </row>
    <row r="188" spans="1:17" ht="14.4" customHeight="1" x14ac:dyDescent="0.3">
      <c r="A188" s="728" t="s">
        <v>553</v>
      </c>
      <c r="B188" s="729" t="s">
        <v>3236</v>
      </c>
      <c r="C188" s="729" t="s">
        <v>3299</v>
      </c>
      <c r="D188" s="729" t="s">
        <v>3480</v>
      </c>
      <c r="E188" s="729" t="s">
        <v>3481</v>
      </c>
      <c r="F188" s="733">
        <v>4</v>
      </c>
      <c r="G188" s="733">
        <v>10260</v>
      </c>
      <c r="H188" s="733">
        <v>0.14285714285714285</v>
      </c>
      <c r="I188" s="733">
        <v>2565</v>
      </c>
      <c r="J188" s="733">
        <v>28</v>
      </c>
      <c r="K188" s="733">
        <v>71820</v>
      </c>
      <c r="L188" s="733">
        <v>1</v>
      </c>
      <c r="M188" s="733">
        <v>2565</v>
      </c>
      <c r="N188" s="733">
        <v>8</v>
      </c>
      <c r="O188" s="733">
        <v>20520</v>
      </c>
      <c r="P188" s="747">
        <v>0.2857142857142857</v>
      </c>
      <c r="Q188" s="734">
        <v>2565</v>
      </c>
    </row>
    <row r="189" spans="1:17" ht="14.4" customHeight="1" x14ac:dyDescent="0.3">
      <c r="A189" s="728" t="s">
        <v>553</v>
      </c>
      <c r="B189" s="729" t="s">
        <v>3236</v>
      </c>
      <c r="C189" s="729" t="s">
        <v>3299</v>
      </c>
      <c r="D189" s="729" t="s">
        <v>3482</v>
      </c>
      <c r="E189" s="729" t="s">
        <v>3481</v>
      </c>
      <c r="F189" s="733">
        <v>4</v>
      </c>
      <c r="G189" s="733">
        <v>46460</v>
      </c>
      <c r="H189" s="733">
        <v>0.14285714285714285</v>
      </c>
      <c r="I189" s="733">
        <v>11615</v>
      </c>
      <c r="J189" s="733">
        <v>28</v>
      </c>
      <c r="K189" s="733">
        <v>325220</v>
      </c>
      <c r="L189" s="733">
        <v>1</v>
      </c>
      <c r="M189" s="733">
        <v>11615</v>
      </c>
      <c r="N189" s="733">
        <v>17</v>
      </c>
      <c r="O189" s="733">
        <v>197455</v>
      </c>
      <c r="P189" s="747">
        <v>0.6071428571428571</v>
      </c>
      <c r="Q189" s="734">
        <v>11615</v>
      </c>
    </row>
    <row r="190" spans="1:17" ht="14.4" customHeight="1" x14ac:dyDescent="0.3">
      <c r="A190" s="728" t="s">
        <v>553</v>
      </c>
      <c r="B190" s="729" t="s">
        <v>3236</v>
      </c>
      <c r="C190" s="729" t="s">
        <v>3299</v>
      </c>
      <c r="D190" s="729" t="s">
        <v>3483</v>
      </c>
      <c r="E190" s="729" t="s">
        <v>3481</v>
      </c>
      <c r="F190" s="733">
        <v>2</v>
      </c>
      <c r="G190" s="733">
        <v>4991</v>
      </c>
      <c r="H190" s="733">
        <v>3.5087719298245612E-2</v>
      </c>
      <c r="I190" s="733">
        <v>2495.5</v>
      </c>
      <c r="J190" s="733">
        <v>57</v>
      </c>
      <c r="K190" s="733">
        <v>142243.5</v>
      </c>
      <c r="L190" s="733">
        <v>1</v>
      </c>
      <c r="M190" s="733">
        <v>2495.5</v>
      </c>
      <c r="N190" s="733">
        <v>50</v>
      </c>
      <c r="O190" s="733">
        <v>124775</v>
      </c>
      <c r="P190" s="747">
        <v>0.8771929824561403</v>
      </c>
      <c r="Q190" s="734">
        <v>2495.5</v>
      </c>
    </row>
    <row r="191" spans="1:17" ht="14.4" customHeight="1" x14ac:dyDescent="0.3">
      <c r="A191" s="728" t="s">
        <v>553</v>
      </c>
      <c r="B191" s="729" t="s">
        <v>3236</v>
      </c>
      <c r="C191" s="729" t="s">
        <v>3299</v>
      </c>
      <c r="D191" s="729" t="s">
        <v>3484</v>
      </c>
      <c r="E191" s="729" t="s">
        <v>3485</v>
      </c>
      <c r="F191" s="733"/>
      <c r="G191" s="733"/>
      <c r="H191" s="733"/>
      <c r="I191" s="733"/>
      <c r="J191" s="733">
        <v>19</v>
      </c>
      <c r="K191" s="733">
        <v>403028</v>
      </c>
      <c r="L191" s="733">
        <v>1</v>
      </c>
      <c r="M191" s="733">
        <v>21212</v>
      </c>
      <c r="N191" s="733">
        <v>11</v>
      </c>
      <c r="O191" s="733">
        <v>233332</v>
      </c>
      <c r="P191" s="747">
        <v>0.57894736842105265</v>
      </c>
      <c r="Q191" s="734">
        <v>21212</v>
      </c>
    </row>
    <row r="192" spans="1:17" ht="14.4" customHeight="1" x14ac:dyDescent="0.3">
      <c r="A192" s="728" t="s">
        <v>553</v>
      </c>
      <c r="B192" s="729" t="s">
        <v>3236</v>
      </c>
      <c r="C192" s="729" t="s">
        <v>3299</v>
      </c>
      <c r="D192" s="729" t="s">
        <v>3486</v>
      </c>
      <c r="E192" s="729" t="s">
        <v>3378</v>
      </c>
      <c r="F192" s="733"/>
      <c r="G192" s="733"/>
      <c r="H192" s="733"/>
      <c r="I192" s="733"/>
      <c r="J192" s="733">
        <v>1</v>
      </c>
      <c r="K192" s="733">
        <v>3122.56</v>
      </c>
      <c r="L192" s="733">
        <v>1</v>
      </c>
      <c r="M192" s="733">
        <v>3122.56</v>
      </c>
      <c r="N192" s="733">
        <v>1</v>
      </c>
      <c r="O192" s="733">
        <v>3122.56</v>
      </c>
      <c r="P192" s="747">
        <v>1</v>
      </c>
      <c r="Q192" s="734">
        <v>3122.56</v>
      </c>
    </row>
    <row r="193" spans="1:17" ht="14.4" customHeight="1" x14ac:dyDescent="0.3">
      <c r="A193" s="728" t="s">
        <v>553</v>
      </c>
      <c r="B193" s="729" t="s">
        <v>3236</v>
      </c>
      <c r="C193" s="729" t="s">
        <v>3299</v>
      </c>
      <c r="D193" s="729" t="s">
        <v>3487</v>
      </c>
      <c r="E193" s="729" t="s">
        <v>3488</v>
      </c>
      <c r="F193" s="733"/>
      <c r="G193" s="733"/>
      <c r="H193" s="733"/>
      <c r="I193" s="733"/>
      <c r="J193" s="733">
        <v>1</v>
      </c>
      <c r="K193" s="733">
        <v>20540.98</v>
      </c>
      <c r="L193" s="733">
        <v>1</v>
      </c>
      <c r="M193" s="733">
        <v>20540.98</v>
      </c>
      <c r="N193" s="733"/>
      <c r="O193" s="733"/>
      <c r="P193" s="747"/>
      <c r="Q193" s="734"/>
    </row>
    <row r="194" spans="1:17" ht="14.4" customHeight="1" x14ac:dyDescent="0.3">
      <c r="A194" s="728" t="s">
        <v>553</v>
      </c>
      <c r="B194" s="729" t="s">
        <v>3236</v>
      </c>
      <c r="C194" s="729" t="s">
        <v>3299</v>
      </c>
      <c r="D194" s="729" t="s">
        <v>3489</v>
      </c>
      <c r="E194" s="729" t="s">
        <v>3490</v>
      </c>
      <c r="F194" s="733"/>
      <c r="G194" s="733"/>
      <c r="H194" s="733"/>
      <c r="I194" s="733"/>
      <c r="J194" s="733">
        <v>6</v>
      </c>
      <c r="K194" s="733">
        <v>239940</v>
      </c>
      <c r="L194" s="733">
        <v>1</v>
      </c>
      <c r="M194" s="733">
        <v>39990</v>
      </c>
      <c r="N194" s="733"/>
      <c r="O194" s="733"/>
      <c r="P194" s="747"/>
      <c r="Q194" s="734"/>
    </row>
    <row r="195" spans="1:17" ht="14.4" customHeight="1" x14ac:dyDescent="0.3">
      <c r="A195" s="728" t="s">
        <v>553</v>
      </c>
      <c r="B195" s="729" t="s">
        <v>3236</v>
      </c>
      <c r="C195" s="729" t="s">
        <v>3299</v>
      </c>
      <c r="D195" s="729" t="s">
        <v>3491</v>
      </c>
      <c r="E195" s="729" t="s">
        <v>3492</v>
      </c>
      <c r="F195" s="733"/>
      <c r="G195" s="733"/>
      <c r="H195" s="733"/>
      <c r="I195" s="733"/>
      <c r="J195" s="733">
        <v>4</v>
      </c>
      <c r="K195" s="733">
        <v>51382</v>
      </c>
      <c r="L195" s="733">
        <v>1</v>
      </c>
      <c r="M195" s="733">
        <v>12845.5</v>
      </c>
      <c r="N195" s="733">
        <v>2</v>
      </c>
      <c r="O195" s="733">
        <v>25691</v>
      </c>
      <c r="P195" s="747">
        <v>0.5</v>
      </c>
      <c r="Q195" s="734">
        <v>12845.5</v>
      </c>
    </row>
    <row r="196" spans="1:17" ht="14.4" customHeight="1" x14ac:dyDescent="0.3">
      <c r="A196" s="728" t="s">
        <v>553</v>
      </c>
      <c r="B196" s="729" t="s">
        <v>3236</v>
      </c>
      <c r="C196" s="729" t="s">
        <v>3299</v>
      </c>
      <c r="D196" s="729" t="s">
        <v>3493</v>
      </c>
      <c r="E196" s="729" t="s">
        <v>3492</v>
      </c>
      <c r="F196" s="733"/>
      <c r="G196" s="733"/>
      <c r="H196" s="733"/>
      <c r="I196" s="733"/>
      <c r="J196" s="733">
        <v>2</v>
      </c>
      <c r="K196" s="733">
        <v>129134.6</v>
      </c>
      <c r="L196" s="733">
        <v>1</v>
      </c>
      <c r="M196" s="733">
        <v>64567.3</v>
      </c>
      <c r="N196" s="733">
        <v>2</v>
      </c>
      <c r="O196" s="733">
        <v>129134.6</v>
      </c>
      <c r="P196" s="747">
        <v>1</v>
      </c>
      <c r="Q196" s="734">
        <v>64567.3</v>
      </c>
    </row>
    <row r="197" spans="1:17" ht="14.4" customHeight="1" x14ac:dyDescent="0.3">
      <c r="A197" s="728" t="s">
        <v>553</v>
      </c>
      <c r="B197" s="729" t="s">
        <v>3236</v>
      </c>
      <c r="C197" s="729" t="s">
        <v>3299</v>
      </c>
      <c r="D197" s="729" t="s">
        <v>3494</v>
      </c>
      <c r="E197" s="729" t="s">
        <v>3378</v>
      </c>
      <c r="F197" s="733"/>
      <c r="G197" s="733"/>
      <c r="H197" s="733"/>
      <c r="I197" s="733"/>
      <c r="J197" s="733"/>
      <c r="K197" s="733"/>
      <c r="L197" s="733"/>
      <c r="M197" s="733"/>
      <c r="N197" s="733">
        <v>1</v>
      </c>
      <c r="O197" s="733">
        <v>8630.84</v>
      </c>
      <c r="P197" s="747"/>
      <c r="Q197" s="734">
        <v>8630.84</v>
      </c>
    </row>
    <row r="198" spans="1:17" ht="14.4" customHeight="1" x14ac:dyDescent="0.3">
      <c r="A198" s="728" t="s">
        <v>553</v>
      </c>
      <c r="B198" s="729" t="s">
        <v>3236</v>
      </c>
      <c r="C198" s="729" t="s">
        <v>3299</v>
      </c>
      <c r="D198" s="729" t="s">
        <v>3495</v>
      </c>
      <c r="E198" s="729" t="s">
        <v>3496</v>
      </c>
      <c r="F198" s="733"/>
      <c r="G198" s="733"/>
      <c r="H198" s="733"/>
      <c r="I198" s="733"/>
      <c r="J198" s="733"/>
      <c r="K198" s="733"/>
      <c r="L198" s="733"/>
      <c r="M198" s="733"/>
      <c r="N198" s="733">
        <v>19</v>
      </c>
      <c r="O198" s="733">
        <v>74071.5</v>
      </c>
      <c r="P198" s="747"/>
      <c r="Q198" s="734">
        <v>3898.5</v>
      </c>
    </row>
    <row r="199" spans="1:17" ht="14.4" customHeight="1" x14ac:dyDescent="0.3">
      <c r="A199" s="728" t="s">
        <v>553</v>
      </c>
      <c r="B199" s="729" t="s">
        <v>3236</v>
      </c>
      <c r="C199" s="729" t="s">
        <v>3299</v>
      </c>
      <c r="D199" s="729" t="s">
        <v>3497</v>
      </c>
      <c r="E199" s="729" t="s">
        <v>3498</v>
      </c>
      <c r="F199" s="733"/>
      <c r="G199" s="733"/>
      <c r="H199" s="733"/>
      <c r="I199" s="733"/>
      <c r="J199" s="733"/>
      <c r="K199" s="733"/>
      <c r="L199" s="733"/>
      <c r="M199" s="733"/>
      <c r="N199" s="733">
        <v>31</v>
      </c>
      <c r="O199" s="733">
        <v>72199</v>
      </c>
      <c r="P199" s="747"/>
      <c r="Q199" s="734">
        <v>2329</v>
      </c>
    </row>
    <row r="200" spans="1:17" ht="14.4" customHeight="1" x14ac:dyDescent="0.3">
      <c r="A200" s="728" t="s">
        <v>553</v>
      </c>
      <c r="B200" s="729" t="s">
        <v>3236</v>
      </c>
      <c r="C200" s="729" t="s">
        <v>3299</v>
      </c>
      <c r="D200" s="729" t="s">
        <v>3499</v>
      </c>
      <c r="E200" s="729" t="s">
        <v>3498</v>
      </c>
      <c r="F200" s="733"/>
      <c r="G200" s="733"/>
      <c r="H200" s="733"/>
      <c r="I200" s="733"/>
      <c r="J200" s="733"/>
      <c r="K200" s="733"/>
      <c r="L200" s="733"/>
      <c r="M200" s="733"/>
      <c r="N200" s="733">
        <v>12</v>
      </c>
      <c r="O200" s="733">
        <v>112212</v>
      </c>
      <c r="P200" s="747"/>
      <c r="Q200" s="734">
        <v>9351</v>
      </c>
    </row>
    <row r="201" spans="1:17" ht="14.4" customHeight="1" x14ac:dyDescent="0.3">
      <c r="A201" s="728" t="s">
        <v>553</v>
      </c>
      <c r="B201" s="729" t="s">
        <v>3236</v>
      </c>
      <c r="C201" s="729" t="s">
        <v>3299</v>
      </c>
      <c r="D201" s="729" t="s">
        <v>3500</v>
      </c>
      <c r="E201" s="729" t="s">
        <v>3474</v>
      </c>
      <c r="F201" s="733"/>
      <c r="G201" s="733"/>
      <c r="H201" s="733"/>
      <c r="I201" s="733"/>
      <c r="J201" s="733"/>
      <c r="K201" s="733"/>
      <c r="L201" s="733"/>
      <c r="M201" s="733"/>
      <c r="N201" s="733">
        <v>1</v>
      </c>
      <c r="O201" s="733">
        <v>9918</v>
      </c>
      <c r="P201" s="747"/>
      <c r="Q201" s="734">
        <v>9918</v>
      </c>
    </row>
    <row r="202" spans="1:17" ht="14.4" customHeight="1" x14ac:dyDescent="0.3">
      <c r="A202" s="728" t="s">
        <v>553</v>
      </c>
      <c r="B202" s="729" t="s">
        <v>3236</v>
      </c>
      <c r="C202" s="729" t="s">
        <v>3299</v>
      </c>
      <c r="D202" s="729" t="s">
        <v>3501</v>
      </c>
      <c r="E202" s="729" t="s">
        <v>3502</v>
      </c>
      <c r="F202" s="733"/>
      <c r="G202" s="733"/>
      <c r="H202" s="733"/>
      <c r="I202" s="733"/>
      <c r="J202" s="733"/>
      <c r="K202" s="733"/>
      <c r="L202" s="733"/>
      <c r="M202" s="733"/>
      <c r="N202" s="733">
        <v>9</v>
      </c>
      <c r="O202" s="733">
        <v>23180.670000000002</v>
      </c>
      <c r="P202" s="747"/>
      <c r="Q202" s="734">
        <v>2575.63</v>
      </c>
    </row>
    <row r="203" spans="1:17" ht="14.4" customHeight="1" x14ac:dyDescent="0.3">
      <c r="A203" s="728" t="s">
        <v>553</v>
      </c>
      <c r="B203" s="729" t="s">
        <v>3236</v>
      </c>
      <c r="C203" s="729" t="s">
        <v>3299</v>
      </c>
      <c r="D203" s="729" t="s">
        <v>3503</v>
      </c>
      <c r="E203" s="729" t="s">
        <v>3481</v>
      </c>
      <c r="F203" s="733"/>
      <c r="G203" s="733"/>
      <c r="H203" s="733"/>
      <c r="I203" s="733"/>
      <c r="J203" s="733"/>
      <c r="K203" s="733"/>
      <c r="L203" s="733"/>
      <c r="M203" s="733"/>
      <c r="N203" s="733">
        <v>1</v>
      </c>
      <c r="O203" s="733">
        <v>11255</v>
      </c>
      <c r="P203" s="747"/>
      <c r="Q203" s="734">
        <v>11255</v>
      </c>
    </row>
    <row r="204" spans="1:17" ht="14.4" customHeight="1" x14ac:dyDescent="0.3">
      <c r="A204" s="728" t="s">
        <v>553</v>
      </c>
      <c r="B204" s="729" t="s">
        <v>3236</v>
      </c>
      <c r="C204" s="729" t="s">
        <v>3299</v>
      </c>
      <c r="D204" s="729" t="s">
        <v>3504</v>
      </c>
      <c r="E204" s="729" t="s">
        <v>3505</v>
      </c>
      <c r="F204" s="733"/>
      <c r="G204" s="733"/>
      <c r="H204" s="733"/>
      <c r="I204" s="733"/>
      <c r="J204" s="733"/>
      <c r="K204" s="733"/>
      <c r="L204" s="733"/>
      <c r="M204" s="733"/>
      <c r="N204" s="733">
        <v>8</v>
      </c>
      <c r="O204" s="733">
        <v>96320</v>
      </c>
      <c r="P204" s="747"/>
      <c r="Q204" s="734">
        <v>12040</v>
      </c>
    </row>
    <row r="205" spans="1:17" ht="14.4" customHeight="1" x14ac:dyDescent="0.3">
      <c r="A205" s="728" t="s">
        <v>553</v>
      </c>
      <c r="B205" s="729" t="s">
        <v>3236</v>
      </c>
      <c r="C205" s="729" t="s">
        <v>3299</v>
      </c>
      <c r="D205" s="729" t="s">
        <v>3506</v>
      </c>
      <c r="E205" s="729" t="s">
        <v>3507</v>
      </c>
      <c r="F205" s="733"/>
      <c r="G205" s="733"/>
      <c r="H205" s="733"/>
      <c r="I205" s="733"/>
      <c r="J205" s="733"/>
      <c r="K205" s="733"/>
      <c r="L205" s="733"/>
      <c r="M205" s="733"/>
      <c r="N205" s="733">
        <v>40</v>
      </c>
      <c r="O205" s="733">
        <v>483265.60000000003</v>
      </c>
      <c r="P205" s="747"/>
      <c r="Q205" s="734">
        <v>12081.640000000001</v>
      </c>
    </row>
    <row r="206" spans="1:17" ht="14.4" customHeight="1" x14ac:dyDescent="0.3">
      <c r="A206" s="728" t="s">
        <v>553</v>
      </c>
      <c r="B206" s="729" t="s">
        <v>3236</v>
      </c>
      <c r="C206" s="729" t="s">
        <v>3299</v>
      </c>
      <c r="D206" s="729" t="s">
        <v>3508</v>
      </c>
      <c r="E206" s="729" t="s">
        <v>3509</v>
      </c>
      <c r="F206" s="733"/>
      <c r="G206" s="733"/>
      <c r="H206" s="733"/>
      <c r="I206" s="733"/>
      <c r="J206" s="733"/>
      <c r="K206" s="733"/>
      <c r="L206" s="733"/>
      <c r="M206" s="733"/>
      <c r="N206" s="733">
        <v>6</v>
      </c>
      <c r="O206" s="733">
        <v>113136</v>
      </c>
      <c r="P206" s="747"/>
      <c r="Q206" s="734">
        <v>18856</v>
      </c>
    </row>
    <row r="207" spans="1:17" ht="14.4" customHeight="1" x14ac:dyDescent="0.3">
      <c r="A207" s="728" t="s">
        <v>553</v>
      </c>
      <c r="B207" s="729" t="s">
        <v>3236</v>
      </c>
      <c r="C207" s="729" t="s">
        <v>3299</v>
      </c>
      <c r="D207" s="729" t="s">
        <v>3510</v>
      </c>
      <c r="E207" s="729" t="s">
        <v>3505</v>
      </c>
      <c r="F207" s="733"/>
      <c r="G207" s="733"/>
      <c r="H207" s="733"/>
      <c r="I207" s="733"/>
      <c r="J207" s="733"/>
      <c r="K207" s="733"/>
      <c r="L207" s="733"/>
      <c r="M207" s="733"/>
      <c r="N207" s="733">
        <v>2</v>
      </c>
      <c r="O207" s="733">
        <v>17294</v>
      </c>
      <c r="P207" s="747"/>
      <c r="Q207" s="734">
        <v>8647</v>
      </c>
    </row>
    <row r="208" spans="1:17" ht="14.4" customHeight="1" x14ac:dyDescent="0.3">
      <c r="A208" s="728" t="s">
        <v>553</v>
      </c>
      <c r="B208" s="729" t="s">
        <v>3236</v>
      </c>
      <c r="C208" s="729" t="s">
        <v>3299</v>
      </c>
      <c r="D208" s="729" t="s">
        <v>3511</v>
      </c>
      <c r="E208" s="729" t="s">
        <v>3512</v>
      </c>
      <c r="F208" s="733">
        <v>2</v>
      </c>
      <c r="G208" s="733">
        <v>998268.98</v>
      </c>
      <c r="H208" s="733"/>
      <c r="I208" s="733">
        <v>499134.49</v>
      </c>
      <c r="J208" s="733"/>
      <c r="K208" s="733"/>
      <c r="L208" s="733"/>
      <c r="M208" s="733"/>
      <c r="N208" s="733"/>
      <c r="O208" s="733"/>
      <c r="P208" s="747"/>
      <c r="Q208" s="734"/>
    </row>
    <row r="209" spans="1:17" ht="14.4" customHeight="1" x14ac:dyDescent="0.3">
      <c r="A209" s="728" t="s">
        <v>553</v>
      </c>
      <c r="B209" s="729" t="s">
        <v>3236</v>
      </c>
      <c r="C209" s="729" t="s">
        <v>3299</v>
      </c>
      <c r="D209" s="729" t="s">
        <v>3513</v>
      </c>
      <c r="E209" s="729" t="s">
        <v>3514</v>
      </c>
      <c r="F209" s="733"/>
      <c r="G209" s="733"/>
      <c r="H209" s="733"/>
      <c r="I209" s="733"/>
      <c r="J209" s="733"/>
      <c r="K209" s="733"/>
      <c r="L209" s="733"/>
      <c r="M209" s="733"/>
      <c r="N209" s="733">
        <v>1</v>
      </c>
      <c r="O209" s="733">
        <v>7199.62</v>
      </c>
      <c r="P209" s="747"/>
      <c r="Q209" s="734">
        <v>7199.62</v>
      </c>
    </row>
    <row r="210" spans="1:17" ht="14.4" customHeight="1" x14ac:dyDescent="0.3">
      <c r="A210" s="728" t="s">
        <v>553</v>
      </c>
      <c r="B210" s="729" t="s">
        <v>3236</v>
      </c>
      <c r="C210" s="729" t="s">
        <v>3299</v>
      </c>
      <c r="D210" s="729" t="s">
        <v>3515</v>
      </c>
      <c r="E210" s="729" t="s">
        <v>3505</v>
      </c>
      <c r="F210" s="733"/>
      <c r="G210" s="733"/>
      <c r="H210" s="733"/>
      <c r="I210" s="733"/>
      <c r="J210" s="733"/>
      <c r="K210" s="733"/>
      <c r="L210" s="733"/>
      <c r="M210" s="733"/>
      <c r="N210" s="733">
        <v>8</v>
      </c>
      <c r="O210" s="733">
        <v>16288</v>
      </c>
      <c r="P210" s="747"/>
      <c r="Q210" s="734">
        <v>2036</v>
      </c>
    </row>
    <row r="211" spans="1:17" ht="14.4" customHeight="1" x14ac:dyDescent="0.3">
      <c r="A211" s="728" t="s">
        <v>553</v>
      </c>
      <c r="B211" s="729" t="s">
        <v>3236</v>
      </c>
      <c r="C211" s="729" t="s">
        <v>3299</v>
      </c>
      <c r="D211" s="729" t="s">
        <v>3516</v>
      </c>
      <c r="E211" s="729" t="s">
        <v>3517</v>
      </c>
      <c r="F211" s="733"/>
      <c r="G211" s="733"/>
      <c r="H211" s="733"/>
      <c r="I211" s="733"/>
      <c r="J211" s="733"/>
      <c r="K211" s="733"/>
      <c r="L211" s="733"/>
      <c r="M211" s="733"/>
      <c r="N211" s="733">
        <v>4</v>
      </c>
      <c r="O211" s="733">
        <v>30980.48</v>
      </c>
      <c r="P211" s="747"/>
      <c r="Q211" s="734">
        <v>7745.12</v>
      </c>
    </row>
    <row r="212" spans="1:17" ht="14.4" customHeight="1" x14ac:dyDescent="0.3">
      <c r="A212" s="728" t="s">
        <v>553</v>
      </c>
      <c r="B212" s="729" t="s">
        <v>3236</v>
      </c>
      <c r="C212" s="729" t="s">
        <v>3299</v>
      </c>
      <c r="D212" s="729" t="s">
        <v>3518</v>
      </c>
      <c r="E212" s="729" t="s">
        <v>3498</v>
      </c>
      <c r="F212" s="733"/>
      <c r="G212" s="733"/>
      <c r="H212" s="733"/>
      <c r="I212" s="733"/>
      <c r="J212" s="733"/>
      <c r="K212" s="733"/>
      <c r="L212" s="733"/>
      <c r="M212" s="733"/>
      <c r="N212" s="733">
        <v>2</v>
      </c>
      <c r="O212" s="733">
        <v>11040</v>
      </c>
      <c r="P212" s="747"/>
      <c r="Q212" s="734">
        <v>5520</v>
      </c>
    </row>
    <row r="213" spans="1:17" ht="14.4" customHeight="1" x14ac:dyDescent="0.3">
      <c r="A213" s="728" t="s">
        <v>553</v>
      </c>
      <c r="B213" s="729" t="s">
        <v>3236</v>
      </c>
      <c r="C213" s="729" t="s">
        <v>3299</v>
      </c>
      <c r="D213" s="729" t="s">
        <v>3519</v>
      </c>
      <c r="E213" s="729" t="s">
        <v>3498</v>
      </c>
      <c r="F213" s="733"/>
      <c r="G213" s="733"/>
      <c r="H213" s="733"/>
      <c r="I213" s="733"/>
      <c r="J213" s="733"/>
      <c r="K213" s="733"/>
      <c r="L213" s="733"/>
      <c r="M213" s="733"/>
      <c r="N213" s="733">
        <v>1</v>
      </c>
      <c r="O213" s="733">
        <v>1920.5</v>
      </c>
      <c r="P213" s="747"/>
      <c r="Q213" s="734">
        <v>1920.5</v>
      </c>
    </row>
    <row r="214" spans="1:17" ht="14.4" customHeight="1" x14ac:dyDescent="0.3">
      <c r="A214" s="728" t="s">
        <v>553</v>
      </c>
      <c r="B214" s="729" t="s">
        <v>3236</v>
      </c>
      <c r="C214" s="729" t="s">
        <v>3299</v>
      </c>
      <c r="D214" s="729" t="s">
        <v>3520</v>
      </c>
      <c r="E214" s="729" t="s">
        <v>3408</v>
      </c>
      <c r="F214" s="733">
        <v>2</v>
      </c>
      <c r="G214" s="733">
        <v>24323.46</v>
      </c>
      <c r="H214" s="733"/>
      <c r="I214" s="733">
        <v>12161.73</v>
      </c>
      <c r="J214" s="733"/>
      <c r="K214" s="733"/>
      <c r="L214" s="733"/>
      <c r="M214" s="733"/>
      <c r="N214" s="733"/>
      <c r="O214" s="733"/>
      <c r="P214" s="747"/>
      <c r="Q214" s="734"/>
    </row>
    <row r="215" spans="1:17" ht="14.4" customHeight="1" x14ac:dyDescent="0.3">
      <c r="A215" s="728" t="s">
        <v>553</v>
      </c>
      <c r="B215" s="729" t="s">
        <v>3236</v>
      </c>
      <c r="C215" s="729" t="s">
        <v>3299</v>
      </c>
      <c r="D215" s="729" t="s">
        <v>3521</v>
      </c>
      <c r="E215" s="729" t="s">
        <v>3507</v>
      </c>
      <c r="F215" s="733"/>
      <c r="G215" s="733"/>
      <c r="H215" s="733"/>
      <c r="I215" s="733"/>
      <c r="J215" s="733"/>
      <c r="K215" s="733"/>
      <c r="L215" s="733"/>
      <c r="M215" s="733"/>
      <c r="N215" s="733">
        <v>12</v>
      </c>
      <c r="O215" s="733">
        <v>10275</v>
      </c>
      <c r="P215" s="747"/>
      <c r="Q215" s="734">
        <v>856.25</v>
      </c>
    </row>
    <row r="216" spans="1:17" ht="14.4" customHeight="1" x14ac:dyDescent="0.3">
      <c r="A216" s="728" t="s">
        <v>553</v>
      </c>
      <c r="B216" s="729" t="s">
        <v>3236</v>
      </c>
      <c r="C216" s="729" t="s">
        <v>3299</v>
      </c>
      <c r="D216" s="729" t="s">
        <v>3522</v>
      </c>
      <c r="E216" s="729" t="s">
        <v>3523</v>
      </c>
      <c r="F216" s="733"/>
      <c r="G216" s="733"/>
      <c r="H216" s="733"/>
      <c r="I216" s="733"/>
      <c r="J216" s="733">
        <v>4</v>
      </c>
      <c r="K216" s="733">
        <v>47977.2</v>
      </c>
      <c r="L216" s="733">
        <v>1</v>
      </c>
      <c r="M216" s="733">
        <v>11994.3</v>
      </c>
      <c r="N216" s="733"/>
      <c r="O216" s="733"/>
      <c r="P216" s="747"/>
      <c r="Q216" s="734"/>
    </row>
    <row r="217" spans="1:17" ht="14.4" customHeight="1" x14ac:dyDescent="0.3">
      <c r="A217" s="728" t="s">
        <v>553</v>
      </c>
      <c r="B217" s="729" t="s">
        <v>3236</v>
      </c>
      <c r="C217" s="729" t="s">
        <v>3299</v>
      </c>
      <c r="D217" s="729" t="s">
        <v>3524</v>
      </c>
      <c r="E217" s="729" t="s">
        <v>3525</v>
      </c>
      <c r="F217" s="733">
        <v>2</v>
      </c>
      <c r="G217" s="733">
        <v>36057.42</v>
      </c>
      <c r="H217" s="733">
        <v>1</v>
      </c>
      <c r="I217" s="733">
        <v>18028.71</v>
      </c>
      <c r="J217" s="733">
        <v>2</v>
      </c>
      <c r="K217" s="733">
        <v>36057.42</v>
      </c>
      <c r="L217" s="733">
        <v>1</v>
      </c>
      <c r="M217" s="733">
        <v>18028.71</v>
      </c>
      <c r="N217" s="733"/>
      <c r="O217" s="733"/>
      <c r="P217" s="747"/>
      <c r="Q217" s="734"/>
    </row>
    <row r="218" spans="1:17" ht="14.4" customHeight="1" x14ac:dyDescent="0.3">
      <c r="A218" s="728" t="s">
        <v>553</v>
      </c>
      <c r="B218" s="729" t="s">
        <v>3236</v>
      </c>
      <c r="C218" s="729" t="s">
        <v>3299</v>
      </c>
      <c r="D218" s="729" t="s">
        <v>3526</v>
      </c>
      <c r="E218" s="729" t="s">
        <v>3527</v>
      </c>
      <c r="F218" s="733"/>
      <c r="G218" s="733"/>
      <c r="H218" s="733"/>
      <c r="I218" s="733"/>
      <c r="J218" s="733">
        <v>4</v>
      </c>
      <c r="K218" s="733">
        <v>25480</v>
      </c>
      <c r="L218" s="733">
        <v>1</v>
      </c>
      <c r="M218" s="733">
        <v>6370</v>
      </c>
      <c r="N218" s="733"/>
      <c r="O218" s="733"/>
      <c r="P218" s="747"/>
      <c r="Q218" s="734"/>
    </row>
    <row r="219" spans="1:17" ht="14.4" customHeight="1" x14ac:dyDescent="0.3">
      <c r="A219" s="728" t="s">
        <v>553</v>
      </c>
      <c r="B219" s="729" t="s">
        <v>3236</v>
      </c>
      <c r="C219" s="729" t="s">
        <v>3299</v>
      </c>
      <c r="D219" s="729" t="s">
        <v>3528</v>
      </c>
      <c r="E219" s="729" t="s">
        <v>3529</v>
      </c>
      <c r="F219" s="733">
        <v>2</v>
      </c>
      <c r="G219" s="733">
        <v>2958.56</v>
      </c>
      <c r="H219" s="733">
        <v>1</v>
      </c>
      <c r="I219" s="733">
        <v>1479.28</v>
      </c>
      <c r="J219" s="733">
        <v>2</v>
      </c>
      <c r="K219" s="733">
        <v>2958.56</v>
      </c>
      <c r="L219" s="733">
        <v>1</v>
      </c>
      <c r="M219" s="733">
        <v>1479.28</v>
      </c>
      <c r="N219" s="733"/>
      <c r="O219" s="733"/>
      <c r="P219" s="747"/>
      <c r="Q219" s="734"/>
    </row>
    <row r="220" spans="1:17" ht="14.4" customHeight="1" x14ac:dyDescent="0.3">
      <c r="A220" s="728" t="s">
        <v>553</v>
      </c>
      <c r="B220" s="729" t="s">
        <v>3236</v>
      </c>
      <c r="C220" s="729" t="s">
        <v>3299</v>
      </c>
      <c r="D220" s="729" t="s">
        <v>3530</v>
      </c>
      <c r="E220" s="729" t="s">
        <v>3527</v>
      </c>
      <c r="F220" s="733"/>
      <c r="G220" s="733"/>
      <c r="H220" s="733"/>
      <c r="I220" s="733"/>
      <c r="J220" s="733">
        <v>8</v>
      </c>
      <c r="K220" s="733">
        <v>81777.600000000006</v>
      </c>
      <c r="L220" s="733">
        <v>1</v>
      </c>
      <c r="M220" s="733">
        <v>10222.200000000001</v>
      </c>
      <c r="N220" s="733"/>
      <c r="O220" s="733"/>
      <c r="P220" s="747"/>
      <c r="Q220" s="734"/>
    </row>
    <row r="221" spans="1:17" ht="14.4" customHeight="1" x14ac:dyDescent="0.3">
      <c r="A221" s="728" t="s">
        <v>553</v>
      </c>
      <c r="B221" s="729" t="s">
        <v>3236</v>
      </c>
      <c r="C221" s="729" t="s">
        <v>3299</v>
      </c>
      <c r="D221" s="729" t="s">
        <v>3531</v>
      </c>
      <c r="E221" s="729" t="s">
        <v>3532</v>
      </c>
      <c r="F221" s="733"/>
      <c r="G221" s="733"/>
      <c r="H221" s="733"/>
      <c r="I221" s="733"/>
      <c r="J221" s="733">
        <v>4</v>
      </c>
      <c r="K221" s="733">
        <v>26248</v>
      </c>
      <c r="L221" s="733">
        <v>1</v>
      </c>
      <c r="M221" s="733">
        <v>6562</v>
      </c>
      <c r="N221" s="733"/>
      <c r="O221" s="733"/>
      <c r="P221" s="747"/>
      <c r="Q221" s="734"/>
    </row>
    <row r="222" spans="1:17" ht="14.4" customHeight="1" x14ac:dyDescent="0.3">
      <c r="A222" s="728" t="s">
        <v>553</v>
      </c>
      <c r="B222" s="729" t="s">
        <v>3236</v>
      </c>
      <c r="C222" s="729" t="s">
        <v>3299</v>
      </c>
      <c r="D222" s="729" t="s">
        <v>3533</v>
      </c>
      <c r="E222" s="729" t="s">
        <v>3507</v>
      </c>
      <c r="F222" s="733"/>
      <c r="G222" s="733"/>
      <c r="H222" s="733"/>
      <c r="I222" s="733"/>
      <c r="J222" s="733"/>
      <c r="K222" s="733"/>
      <c r="L222" s="733"/>
      <c r="M222" s="733"/>
      <c r="N222" s="733">
        <v>6</v>
      </c>
      <c r="O222" s="733">
        <v>8733.7199999999993</v>
      </c>
      <c r="P222" s="747"/>
      <c r="Q222" s="734">
        <v>1455.62</v>
      </c>
    </row>
    <row r="223" spans="1:17" ht="14.4" customHeight="1" x14ac:dyDescent="0.3">
      <c r="A223" s="728" t="s">
        <v>553</v>
      </c>
      <c r="B223" s="729" t="s">
        <v>3236</v>
      </c>
      <c r="C223" s="729" t="s">
        <v>3122</v>
      </c>
      <c r="D223" s="729" t="s">
        <v>3534</v>
      </c>
      <c r="E223" s="729" t="s">
        <v>3535</v>
      </c>
      <c r="F223" s="733">
        <v>10</v>
      </c>
      <c r="G223" s="733">
        <v>2840</v>
      </c>
      <c r="H223" s="733">
        <v>0.50497866287339976</v>
      </c>
      <c r="I223" s="733">
        <v>284</v>
      </c>
      <c r="J223" s="733">
        <v>19</v>
      </c>
      <c r="K223" s="733">
        <v>5624</v>
      </c>
      <c r="L223" s="733">
        <v>1</v>
      </c>
      <c r="M223" s="733">
        <v>296</v>
      </c>
      <c r="N223" s="733">
        <v>26</v>
      </c>
      <c r="O223" s="733">
        <v>7720</v>
      </c>
      <c r="P223" s="747">
        <v>1.372688477951636</v>
      </c>
      <c r="Q223" s="734">
        <v>296.92307692307691</v>
      </c>
    </row>
    <row r="224" spans="1:17" ht="14.4" customHeight="1" x14ac:dyDescent="0.3">
      <c r="A224" s="728" t="s">
        <v>553</v>
      </c>
      <c r="B224" s="729" t="s">
        <v>3236</v>
      </c>
      <c r="C224" s="729" t="s">
        <v>3122</v>
      </c>
      <c r="D224" s="729" t="s">
        <v>3536</v>
      </c>
      <c r="E224" s="729" t="s">
        <v>3537</v>
      </c>
      <c r="F224" s="733">
        <v>1</v>
      </c>
      <c r="G224" s="733">
        <v>8466</v>
      </c>
      <c r="H224" s="733">
        <v>0.97489636112390599</v>
      </c>
      <c r="I224" s="733">
        <v>8466</v>
      </c>
      <c r="J224" s="733">
        <v>1</v>
      </c>
      <c r="K224" s="733">
        <v>8684</v>
      </c>
      <c r="L224" s="733">
        <v>1</v>
      </c>
      <c r="M224" s="733">
        <v>8684</v>
      </c>
      <c r="N224" s="733">
        <v>1</v>
      </c>
      <c r="O224" s="733">
        <v>8689</v>
      </c>
      <c r="P224" s="747">
        <v>1.0005757715338555</v>
      </c>
      <c r="Q224" s="734">
        <v>8689</v>
      </c>
    </row>
    <row r="225" spans="1:17" ht="14.4" customHeight="1" x14ac:dyDescent="0.3">
      <c r="A225" s="728" t="s">
        <v>553</v>
      </c>
      <c r="B225" s="729" t="s">
        <v>3236</v>
      </c>
      <c r="C225" s="729" t="s">
        <v>3122</v>
      </c>
      <c r="D225" s="729" t="s">
        <v>3538</v>
      </c>
      <c r="E225" s="729" t="s">
        <v>3539</v>
      </c>
      <c r="F225" s="733">
        <v>29</v>
      </c>
      <c r="G225" s="733">
        <v>158978</v>
      </c>
      <c r="H225" s="733">
        <v>0.73397045244690673</v>
      </c>
      <c r="I225" s="733">
        <v>5482</v>
      </c>
      <c r="J225" s="733">
        <v>38</v>
      </c>
      <c r="K225" s="733">
        <v>216600</v>
      </c>
      <c r="L225" s="733">
        <v>1</v>
      </c>
      <c r="M225" s="733">
        <v>5700</v>
      </c>
      <c r="N225" s="733">
        <v>19</v>
      </c>
      <c r="O225" s="733">
        <v>108390</v>
      </c>
      <c r="P225" s="747">
        <v>0.50041551246537397</v>
      </c>
      <c r="Q225" s="734">
        <v>5704.7368421052633</v>
      </c>
    </row>
    <row r="226" spans="1:17" ht="14.4" customHeight="1" x14ac:dyDescent="0.3">
      <c r="A226" s="728" t="s">
        <v>553</v>
      </c>
      <c r="B226" s="729" t="s">
        <v>3236</v>
      </c>
      <c r="C226" s="729" t="s">
        <v>3122</v>
      </c>
      <c r="D226" s="729" t="s">
        <v>3540</v>
      </c>
      <c r="E226" s="729" t="s">
        <v>3541</v>
      </c>
      <c r="F226" s="733">
        <v>3</v>
      </c>
      <c r="G226" s="733">
        <v>34473</v>
      </c>
      <c r="H226" s="733">
        <v>1.459854323706276</v>
      </c>
      <c r="I226" s="733">
        <v>11491</v>
      </c>
      <c r="J226" s="733">
        <v>2</v>
      </c>
      <c r="K226" s="733">
        <v>23614</v>
      </c>
      <c r="L226" s="733">
        <v>1</v>
      </c>
      <c r="M226" s="733">
        <v>11807</v>
      </c>
      <c r="N226" s="733">
        <v>1</v>
      </c>
      <c r="O226" s="733">
        <v>11815</v>
      </c>
      <c r="P226" s="747">
        <v>0.50033878207842808</v>
      </c>
      <c r="Q226" s="734">
        <v>11815</v>
      </c>
    </row>
    <row r="227" spans="1:17" ht="14.4" customHeight="1" x14ac:dyDescent="0.3">
      <c r="A227" s="728" t="s">
        <v>553</v>
      </c>
      <c r="B227" s="729" t="s">
        <v>3236</v>
      </c>
      <c r="C227" s="729" t="s">
        <v>3122</v>
      </c>
      <c r="D227" s="729" t="s">
        <v>3542</v>
      </c>
      <c r="E227" s="729" t="s">
        <v>3543</v>
      </c>
      <c r="F227" s="733">
        <v>1</v>
      </c>
      <c r="G227" s="733">
        <v>1495</v>
      </c>
      <c r="H227" s="733"/>
      <c r="I227" s="733">
        <v>1495</v>
      </c>
      <c r="J227" s="733"/>
      <c r="K227" s="733"/>
      <c r="L227" s="733"/>
      <c r="M227" s="733"/>
      <c r="N227" s="733"/>
      <c r="O227" s="733"/>
      <c r="P227" s="747"/>
      <c r="Q227" s="734"/>
    </row>
    <row r="228" spans="1:17" ht="14.4" customHeight="1" x14ac:dyDescent="0.3">
      <c r="A228" s="728" t="s">
        <v>553</v>
      </c>
      <c r="B228" s="729" t="s">
        <v>3236</v>
      </c>
      <c r="C228" s="729" t="s">
        <v>3122</v>
      </c>
      <c r="D228" s="729" t="s">
        <v>3544</v>
      </c>
      <c r="E228" s="729" t="s">
        <v>3545</v>
      </c>
      <c r="F228" s="733"/>
      <c r="G228" s="733"/>
      <c r="H228" s="733"/>
      <c r="I228" s="733"/>
      <c r="J228" s="733">
        <v>1</v>
      </c>
      <c r="K228" s="733">
        <v>11290</v>
      </c>
      <c r="L228" s="733">
        <v>1</v>
      </c>
      <c r="M228" s="733">
        <v>11290</v>
      </c>
      <c r="N228" s="733"/>
      <c r="O228" s="733"/>
      <c r="P228" s="747"/>
      <c r="Q228" s="734"/>
    </row>
    <row r="229" spans="1:17" ht="14.4" customHeight="1" x14ac:dyDescent="0.3">
      <c r="A229" s="728" t="s">
        <v>553</v>
      </c>
      <c r="B229" s="729" t="s">
        <v>3236</v>
      </c>
      <c r="C229" s="729" t="s">
        <v>3122</v>
      </c>
      <c r="D229" s="729" t="s">
        <v>3546</v>
      </c>
      <c r="E229" s="729" t="s">
        <v>3547</v>
      </c>
      <c r="F229" s="733">
        <v>1</v>
      </c>
      <c r="G229" s="733">
        <v>10879</v>
      </c>
      <c r="H229" s="733"/>
      <c r="I229" s="733">
        <v>10879</v>
      </c>
      <c r="J229" s="733"/>
      <c r="K229" s="733"/>
      <c r="L229" s="733"/>
      <c r="M229" s="733"/>
      <c r="N229" s="733"/>
      <c r="O229" s="733"/>
      <c r="P229" s="747"/>
      <c r="Q229" s="734"/>
    </row>
    <row r="230" spans="1:17" ht="14.4" customHeight="1" x14ac:dyDescent="0.3">
      <c r="A230" s="728" t="s">
        <v>553</v>
      </c>
      <c r="B230" s="729" t="s">
        <v>3236</v>
      </c>
      <c r="C230" s="729" t="s">
        <v>3122</v>
      </c>
      <c r="D230" s="729" t="s">
        <v>3548</v>
      </c>
      <c r="E230" s="729" t="s">
        <v>3549</v>
      </c>
      <c r="F230" s="733">
        <v>38</v>
      </c>
      <c r="G230" s="733">
        <v>85044</v>
      </c>
      <c r="H230" s="733">
        <v>0.90693284704226251</v>
      </c>
      <c r="I230" s="733">
        <v>2238</v>
      </c>
      <c r="J230" s="733">
        <v>40</v>
      </c>
      <c r="K230" s="733">
        <v>93771</v>
      </c>
      <c r="L230" s="733">
        <v>1</v>
      </c>
      <c r="M230" s="733">
        <v>2344.2750000000001</v>
      </c>
      <c r="N230" s="733">
        <v>31</v>
      </c>
      <c r="O230" s="733">
        <v>72787</v>
      </c>
      <c r="P230" s="747">
        <v>0.77622079320898785</v>
      </c>
      <c r="Q230" s="734">
        <v>2347.9677419354839</v>
      </c>
    </row>
    <row r="231" spans="1:17" ht="14.4" customHeight="1" x14ac:dyDescent="0.3">
      <c r="A231" s="728" t="s">
        <v>553</v>
      </c>
      <c r="B231" s="729" t="s">
        <v>3236</v>
      </c>
      <c r="C231" s="729" t="s">
        <v>3122</v>
      </c>
      <c r="D231" s="729" t="s">
        <v>3550</v>
      </c>
      <c r="E231" s="729" t="s">
        <v>3551</v>
      </c>
      <c r="F231" s="733">
        <v>10</v>
      </c>
      <c r="G231" s="733">
        <v>50230</v>
      </c>
      <c r="H231" s="733">
        <v>1.1991501145912911</v>
      </c>
      <c r="I231" s="733">
        <v>5023</v>
      </c>
      <c r="J231" s="733">
        <v>8</v>
      </c>
      <c r="K231" s="733">
        <v>41888</v>
      </c>
      <c r="L231" s="733">
        <v>1</v>
      </c>
      <c r="M231" s="733">
        <v>5236</v>
      </c>
      <c r="N231" s="733">
        <v>11</v>
      </c>
      <c r="O231" s="733">
        <v>57618</v>
      </c>
      <c r="P231" s="747">
        <v>1.3755252100840336</v>
      </c>
      <c r="Q231" s="734">
        <v>5238</v>
      </c>
    </row>
    <row r="232" spans="1:17" ht="14.4" customHeight="1" x14ac:dyDescent="0.3">
      <c r="A232" s="728" t="s">
        <v>553</v>
      </c>
      <c r="B232" s="729" t="s">
        <v>3236</v>
      </c>
      <c r="C232" s="729" t="s">
        <v>3122</v>
      </c>
      <c r="D232" s="729" t="s">
        <v>3552</v>
      </c>
      <c r="E232" s="729" t="s">
        <v>3553</v>
      </c>
      <c r="F232" s="733">
        <v>9</v>
      </c>
      <c r="G232" s="733">
        <v>170424</v>
      </c>
      <c r="H232" s="733">
        <v>4.3655924996157589</v>
      </c>
      <c r="I232" s="733">
        <v>18936</v>
      </c>
      <c r="J232" s="733">
        <v>2</v>
      </c>
      <c r="K232" s="733">
        <v>39038</v>
      </c>
      <c r="L232" s="733">
        <v>1</v>
      </c>
      <c r="M232" s="733">
        <v>19519</v>
      </c>
      <c r="N232" s="733">
        <v>2</v>
      </c>
      <c r="O232" s="733">
        <v>39066</v>
      </c>
      <c r="P232" s="747">
        <v>1.0007172498591117</v>
      </c>
      <c r="Q232" s="734">
        <v>19533</v>
      </c>
    </row>
    <row r="233" spans="1:17" ht="14.4" customHeight="1" x14ac:dyDescent="0.3">
      <c r="A233" s="728" t="s">
        <v>553</v>
      </c>
      <c r="B233" s="729" t="s">
        <v>3236</v>
      </c>
      <c r="C233" s="729" t="s">
        <v>3122</v>
      </c>
      <c r="D233" s="729" t="s">
        <v>3554</v>
      </c>
      <c r="E233" s="729" t="s">
        <v>3555</v>
      </c>
      <c r="F233" s="733"/>
      <c r="G233" s="733"/>
      <c r="H233" s="733"/>
      <c r="I233" s="733"/>
      <c r="J233" s="733">
        <v>1</v>
      </c>
      <c r="K233" s="733">
        <v>13023</v>
      </c>
      <c r="L233" s="733">
        <v>1</v>
      </c>
      <c r="M233" s="733">
        <v>13023</v>
      </c>
      <c r="N233" s="733"/>
      <c r="O233" s="733"/>
      <c r="P233" s="747"/>
      <c r="Q233" s="734"/>
    </row>
    <row r="234" spans="1:17" ht="14.4" customHeight="1" x14ac:dyDescent="0.3">
      <c r="A234" s="728" t="s">
        <v>553</v>
      </c>
      <c r="B234" s="729" t="s">
        <v>3236</v>
      </c>
      <c r="C234" s="729" t="s">
        <v>3122</v>
      </c>
      <c r="D234" s="729" t="s">
        <v>3556</v>
      </c>
      <c r="E234" s="729" t="s">
        <v>3557</v>
      </c>
      <c r="F234" s="733">
        <v>5</v>
      </c>
      <c r="G234" s="733">
        <v>19775</v>
      </c>
      <c r="H234" s="733">
        <v>4.8219946354547671</v>
      </c>
      <c r="I234" s="733">
        <v>3955</v>
      </c>
      <c r="J234" s="733">
        <v>1</v>
      </c>
      <c r="K234" s="733">
        <v>4101</v>
      </c>
      <c r="L234" s="733">
        <v>1</v>
      </c>
      <c r="M234" s="733">
        <v>4101</v>
      </c>
      <c r="N234" s="733">
        <v>1</v>
      </c>
      <c r="O234" s="733">
        <v>4105</v>
      </c>
      <c r="P234" s="747">
        <v>1.0009753718605219</v>
      </c>
      <c r="Q234" s="734">
        <v>4105</v>
      </c>
    </row>
    <row r="235" spans="1:17" ht="14.4" customHeight="1" x14ac:dyDescent="0.3">
      <c r="A235" s="728" t="s">
        <v>553</v>
      </c>
      <c r="B235" s="729" t="s">
        <v>3236</v>
      </c>
      <c r="C235" s="729" t="s">
        <v>3122</v>
      </c>
      <c r="D235" s="729" t="s">
        <v>3558</v>
      </c>
      <c r="E235" s="729" t="s">
        <v>3559</v>
      </c>
      <c r="F235" s="733">
        <v>1</v>
      </c>
      <c r="G235" s="733">
        <v>14365</v>
      </c>
      <c r="H235" s="733">
        <v>0.48285714285714287</v>
      </c>
      <c r="I235" s="733">
        <v>14365</v>
      </c>
      <c r="J235" s="733">
        <v>2</v>
      </c>
      <c r="K235" s="733">
        <v>29750</v>
      </c>
      <c r="L235" s="733">
        <v>1</v>
      </c>
      <c r="M235" s="733">
        <v>14875</v>
      </c>
      <c r="N235" s="733">
        <v>1</v>
      </c>
      <c r="O235" s="733">
        <v>14888</v>
      </c>
      <c r="P235" s="747">
        <v>0.500436974789916</v>
      </c>
      <c r="Q235" s="734">
        <v>14888</v>
      </c>
    </row>
    <row r="236" spans="1:17" ht="14.4" customHeight="1" x14ac:dyDescent="0.3">
      <c r="A236" s="728" t="s">
        <v>553</v>
      </c>
      <c r="B236" s="729" t="s">
        <v>3236</v>
      </c>
      <c r="C236" s="729" t="s">
        <v>3122</v>
      </c>
      <c r="D236" s="729" t="s">
        <v>3560</v>
      </c>
      <c r="E236" s="729" t="s">
        <v>3561</v>
      </c>
      <c r="F236" s="733">
        <v>27</v>
      </c>
      <c r="G236" s="733">
        <v>66771</v>
      </c>
      <c r="H236" s="733">
        <v>0.84466793168880461</v>
      </c>
      <c r="I236" s="733">
        <v>2473</v>
      </c>
      <c r="J236" s="733">
        <v>31</v>
      </c>
      <c r="K236" s="733">
        <v>79050</v>
      </c>
      <c r="L236" s="733">
        <v>1</v>
      </c>
      <c r="M236" s="733">
        <v>2550</v>
      </c>
      <c r="N236" s="733">
        <v>19</v>
      </c>
      <c r="O236" s="733">
        <v>48526</v>
      </c>
      <c r="P236" s="747">
        <v>0.61386464263124607</v>
      </c>
      <c r="Q236" s="734">
        <v>2554</v>
      </c>
    </row>
    <row r="237" spans="1:17" ht="14.4" customHeight="1" x14ac:dyDescent="0.3">
      <c r="A237" s="728" t="s">
        <v>553</v>
      </c>
      <c r="B237" s="729" t="s">
        <v>3236</v>
      </c>
      <c r="C237" s="729" t="s">
        <v>3122</v>
      </c>
      <c r="D237" s="729" t="s">
        <v>3562</v>
      </c>
      <c r="E237" s="729" t="s">
        <v>3563</v>
      </c>
      <c r="F237" s="733">
        <v>2</v>
      </c>
      <c r="G237" s="733">
        <v>11492</v>
      </c>
      <c r="H237" s="733">
        <v>1.9191716766867069</v>
      </c>
      <c r="I237" s="733">
        <v>5746</v>
      </c>
      <c r="J237" s="733">
        <v>1</v>
      </c>
      <c r="K237" s="733">
        <v>5988</v>
      </c>
      <c r="L237" s="733">
        <v>1</v>
      </c>
      <c r="M237" s="733">
        <v>5988</v>
      </c>
      <c r="N237" s="733"/>
      <c r="O237" s="733"/>
      <c r="P237" s="747"/>
      <c r="Q237" s="734"/>
    </row>
    <row r="238" spans="1:17" ht="14.4" customHeight="1" x14ac:dyDescent="0.3">
      <c r="A238" s="728" t="s">
        <v>553</v>
      </c>
      <c r="B238" s="729" t="s">
        <v>3236</v>
      </c>
      <c r="C238" s="729" t="s">
        <v>3122</v>
      </c>
      <c r="D238" s="729" t="s">
        <v>3564</v>
      </c>
      <c r="E238" s="729" t="s">
        <v>3565</v>
      </c>
      <c r="F238" s="733">
        <v>1473</v>
      </c>
      <c r="G238" s="733">
        <v>256296</v>
      </c>
      <c r="H238" s="733">
        <v>0.88360258982686224</v>
      </c>
      <c r="I238" s="733">
        <v>173.99592668024439</v>
      </c>
      <c r="J238" s="733">
        <v>1667</v>
      </c>
      <c r="K238" s="733">
        <v>290058</v>
      </c>
      <c r="L238" s="733">
        <v>1</v>
      </c>
      <c r="M238" s="733">
        <v>174</v>
      </c>
      <c r="N238" s="733">
        <v>1934</v>
      </c>
      <c r="O238" s="733">
        <v>336516</v>
      </c>
      <c r="P238" s="747">
        <v>1.1601679664067186</v>
      </c>
      <c r="Q238" s="734">
        <v>174</v>
      </c>
    </row>
    <row r="239" spans="1:17" ht="14.4" customHeight="1" x14ac:dyDescent="0.3">
      <c r="A239" s="728" t="s">
        <v>553</v>
      </c>
      <c r="B239" s="729" t="s">
        <v>3236</v>
      </c>
      <c r="C239" s="729" t="s">
        <v>3122</v>
      </c>
      <c r="D239" s="729" t="s">
        <v>3228</v>
      </c>
      <c r="E239" s="729" t="s">
        <v>3229</v>
      </c>
      <c r="F239" s="733">
        <v>1</v>
      </c>
      <c r="G239" s="733">
        <v>1454</v>
      </c>
      <c r="H239" s="733">
        <v>0.19412550066755674</v>
      </c>
      <c r="I239" s="733">
        <v>1454</v>
      </c>
      <c r="J239" s="733">
        <v>5</v>
      </c>
      <c r="K239" s="733">
        <v>7490</v>
      </c>
      <c r="L239" s="733">
        <v>1</v>
      </c>
      <c r="M239" s="733">
        <v>1498</v>
      </c>
      <c r="N239" s="733">
        <v>6</v>
      </c>
      <c r="O239" s="733">
        <v>8994</v>
      </c>
      <c r="P239" s="747">
        <v>1.2008010680907877</v>
      </c>
      <c r="Q239" s="734">
        <v>1499</v>
      </c>
    </row>
    <row r="240" spans="1:17" ht="14.4" customHeight="1" x14ac:dyDescent="0.3">
      <c r="A240" s="728" t="s">
        <v>553</v>
      </c>
      <c r="B240" s="729" t="s">
        <v>3236</v>
      </c>
      <c r="C240" s="729" t="s">
        <v>3122</v>
      </c>
      <c r="D240" s="729" t="s">
        <v>3566</v>
      </c>
      <c r="E240" s="729" t="s">
        <v>3567</v>
      </c>
      <c r="F240" s="733">
        <v>24</v>
      </c>
      <c r="G240" s="733">
        <v>127560</v>
      </c>
      <c r="H240" s="733">
        <v>0.65070013007881244</v>
      </c>
      <c r="I240" s="733">
        <v>5315</v>
      </c>
      <c r="J240" s="733">
        <v>35</v>
      </c>
      <c r="K240" s="733">
        <v>196035</v>
      </c>
      <c r="L240" s="733">
        <v>1</v>
      </c>
      <c r="M240" s="733">
        <v>5601</v>
      </c>
      <c r="N240" s="733">
        <v>18</v>
      </c>
      <c r="O240" s="733">
        <v>100903</v>
      </c>
      <c r="P240" s="747">
        <v>0.5147193103272375</v>
      </c>
      <c r="Q240" s="734">
        <v>5605.7222222222226</v>
      </c>
    </row>
    <row r="241" spans="1:17" ht="14.4" customHeight="1" x14ac:dyDescent="0.3">
      <c r="A241" s="728" t="s">
        <v>553</v>
      </c>
      <c r="B241" s="729" t="s">
        <v>3236</v>
      </c>
      <c r="C241" s="729" t="s">
        <v>3122</v>
      </c>
      <c r="D241" s="729" t="s">
        <v>3568</v>
      </c>
      <c r="E241" s="729" t="s">
        <v>3569</v>
      </c>
      <c r="F241" s="733">
        <v>608</v>
      </c>
      <c r="G241" s="733">
        <v>2206396</v>
      </c>
      <c r="H241" s="733">
        <v>1.2333772708012607</v>
      </c>
      <c r="I241" s="733">
        <v>3628.9407894736842</v>
      </c>
      <c r="J241" s="733">
        <v>469</v>
      </c>
      <c r="K241" s="733">
        <v>1788906</v>
      </c>
      <c r="L241" s="733">
        <v>1</v>
      </c>
      <c r="M241" s="733">
        <v>3814.2985074626868</v>
      </c>
      <c r="N241" s="733">
        <v>615</v>
      </c>
      <c r="O241" s="733">
        <v>2351736</v>
      </c>
      <c r="P241" s="747">
        <v>1.3146224564063176</v>
      </c>
      <c r="Q241" s="734">
        <v>3823.9609756097561</v>
      </c>
    </row>
    <row r="242" spans="1:17" ht="14.4" customHeight="1" x14ac:dyDescent="0.3">
      <c r="A242" s="728" t="s">
        <v>553</v>
      </c>
      <c r="B242" s="729" t="s">
        <v>3236</v>
      </c>
      <c r="C242" s="729" t="s">
        <v>3122</v>
      </c>
      <c r="D242" s="729" t="s">
        <v>3570</v>
      </c>
      <c r="E242" s="729" t="s">
        <v>3571</v>
      </c>
      <c r="F242" s="733">
        <v>269</v>
      </c>
      <c r="G242" s="733">
        <v>406728</v>
      </c>
      <c r="H242" s="733">
        <v>0.96865830888236859</v>
      </c>
      <c r="I242" s="733">
        <v>1512</v>
      </c>
      <c r="J242" s="733">
        <v>264</v>
      </c>
      <c r="K242" s="733">
        <v>419888</v>
      </c>
      <c r="L242" s="733">
        <v>1</v>
      </c>
      <c r="M242" s="733">
        <v>1590.4848484848485</v>
      </c>
      <c r="N242" s="733">
        <v>281</v>
      </c>
      <c r="O242" s="733">
        <v>447914</v>
      </c>
      <c r="P242" s="747">
        <v>1.0667463704606943</v>
      </c>
      <c r="Q242" s="734">
        <v>1594</v>
      </c>
    </row>
    <row r="243" spans="1:17" ht="14.4" customHeight="1" x14ac:dyDescent="0.3">
      <c r="A243" s="728" t="s">
        <v>553</v>
      </c>
      <c r="B243" s="729" t="s">
        <v>3236</v>
      </c>
      <c r="C243" s="729" t="s">
        <v>3122</v>
      </c>
      <c r="D243" s="729" t="s">
        <v>3572</v>
      </c>
      <c r="E243" s="729" t="s">
        <v>3573</v>
      </c>
      <c r="F243" s="733">
        <v>119</v>
      </c>
      <c r="G243" s="733">
        <v>323918</v>
      </c>
      <c r="H243" s="733">
        <v>1.2034090360259615</v>
      </c>
      <c r="I243" s="733">
        <v>2722</v>
      </c>
      <c r="J243" s="733">
        <v>94</v>
      </c>
      <c r="K243" s="733">
        <v>269167</v>
      </c>
      <c r="L243" s="733">
        <v>1</v>
      </c>
      <c r="M243" s="733">
        <v>2863.4787234042551</v>
      </c>
      <c r="N243" s="733">
        <v>106</v>
      </c>
      <c r="O243" s="733">
        <v>304008</v>
      </c>
      <c r="P243" s="747">
        <v>1.1294400873806967</v>
      </c>
      <c r="Q243" s="734">
        <v>2868</v>
      </c>
    </row>
    <row r="244" spans="1:17" ht="14.4" customHeight="1" x14ac:dyDescent="0.3">
      <c r="A244" s="728" t="s">
        <v>553</v>
      </c>
      <c r="B244" s="729" t="s">
        <v>3236</v>
      </c>
      <c r="C244" s="729" t="s">
        <v>3122</v>
      </c>
      <c r="D244" s="729" t="s">
        <v>3574</v>
      </c>
      <c r="E244" s="729" t="s">
        <v>3575</v>
      </c>
      <c r="F244" s="733">
        <v>114</v>
      </c>
      <c r="G244" s="733">
        <v>128592</v>
      </c>
      <c r="H244" s="733">
        <v>1.1277823577906019</v>
      </c>
      <c r="I244" s="733">
        <v>1128</v>
      </c>
      <c r="J244" s="733">
        <v>96</v>
      </c>
      <c r="K244" s="733">
        <v>114022</v>
      </c>
      <c r="L244" s="733">
        <v>1</v>
      </c>
      <c r="M244" s="733">
        <v>1187.7291666666667</v>
      </c>
      <c r="N244" s="733">
        <v>135</v>
      </c>
      <c r="O244" s="733">
        <v>160785</v>
      </c>
      <c r="P244" s="747">
        <v>1.4101226079177702</v>
      </c>
      <c r="Q244" s="734">
        <v>1191</v>
      </c>
    </row>
    <row r="245" spans="1:17" ht="14.4" customHeight="1" x14ac:dyDescent="0.3">
      <c r="A245" s="728" t="s">
        <v>553</v>
      </c>
      <c r="B245" s="729" t="s">
        <v>3236</v>
      </c>
      <c r="C245" s="729" t="s">
        <v>3122</v>
      </c>
      <c r="D245" s="729" t="s">
        <v>3576</v>
      </c>
      <c r="E245" s="729" t="s">
        <v>3577</v>
      </c>
      <c r="F245" s="733">
        <v>24</v>
      </c>
      <c r="G245" s="733">
        <v>148272</v>
      </c>
      <c r="H245" s="733">
        <v>1.0046141024859239</v>
      </c>
      <c r="I245" s="733">
        <v>6178</v>
      </c>
      <c r="J245" s="733">
        <v>23</v>
      </c>
      <c r="K245" s="733">
        <v>147591</v>
      </c>
      <c r="L245" s="733">
        <v>1</v>
      </c>
      <c r="M245" s="733">
        <v>6417</v>
      </c>
      <c r="N245" s="733">
        <v>21</v>
      </c>
      <c r="O245" s="733">
        <v>134862</v>
      </c>
      <c r="P245" s="747">
        <v>0.91375490375429391</v>
      </c>
      <c r="Q245" s="734">
        <v>6422</v>
      </c>
    </row>
    <row r="246" spans="1:17" ht="14.4" customHeight="1" x14ac:dyDescent="0.3">
      <c r="A246" s="728" t="s">
        <v>553</v>
      </c>
      <c r="B246" s="729" t="s">
        <v>3236</v>
      </c>
      <c r="C246" s="729" t="s">
        <v>3122</v>
      </c>
      <c r="D246" s="729" t="s">
        <v>3578</v>
      </c>
      <c r="E246" s="729" t="s">
        <v>3579</v>
      </c>
      <c r="F246" s="733">
        <v>268</v>
      </c>
      <c r="G246" s="733">
        <v>1033944</v>
      </c>
      <c r="H246" s="733">
        <v>0.96305900499625563</v>
      </c>
      <c r="I246" s="733">
        <v>3858</v>
      </c>
      <c r="J246" s="733">
        <v>270</v>
      </c>
      <c r="K246" s="733">
        <v>1073604</v>
      </c>
      <c r="L246" s="733">
        <v>1</v>
      </c>
      <c r="M246" s="733">
        <v>3976.3111111111111</v>
      </c>
      <c r="N246" s="733">
        <v>249</v>
      </c>
      <c r="O246" s="733">
        <v>991512</v>
      </c>
      <c r="P246" s="747">
        <v>0.92353605239920866</v>
      </c>
      <c r="Q246" s="734">
        <v>3981.9759036144578</v>
      </c>
    </row>
    <row r="247" spans="1:17" ht="14.4" customHeight="1" x14ac:dyDescent="0.3">
      <c r="A247" s="728" t="s">
        <v>553</v>
      </c>
      <c r="B247" s="729" t="s">
        <v>3236</v>
      </c>
      <c r="C247" s="729" t="s">
        <v>3122</v>
      </c>
      <c r="D247" s="729" t="s">
        <v>3580</v>
      </c>
      <c r="E247" s="729" t="s">
        <v>3581</v>
      </c>
      <c r="F247" s="733"/>
      <c r="G247" s="733"/>
      <c r="H247" s="733"/>
      <c r="I247" s="733"/>
      <c r="J247" s="733">
        <v>2</v>
      </c>
      <c r="K247" s="733">
        <v>8790</v>
      </c>
      <c r="L247" s="733">
        <v>1</v>
      </c>
      <c r="M247" s="733">
        <v>4395</v>
      </c>
      <c r="N247" s="733">
        <v>1</v>
      </c>
      <c r="O247" s="733">
        <v>4399</v>
      </c>
      <c r="P247" s="747">
        <v>0.5004550625711035</v>
      </c>
      <c r="Q247" s="734">
        <v>4399</v>
      </c>
    </row>
    <row r="248" spans="1:17" ht="14.4" customHeight="1" x14ac:dyDescent="0.3">
      <c r="A248" s="728" t="s">
        <v>553</v>
      </c>
      <c r="B248" s="729" t="s">
        <v>3236</v>
      </c>
      <c r="C248" s="729" t="s">
        <v>3122</v>
      </c>
      <c r="D248" s="729" t="s">
        <v>3582</v>
      </c>
      <c r="E248" s="729" t="s">
        <v>3583</v>
      </c>
      <c r="F248" s="733">
        <v>2</v>
      </c>
      <c r="G248" s="733">
        <v>4034</v>
      </c>
      <c r="H248" s="733"/>
      <c r="I248" s="733">
        <v>2017</v>
      </c>
      <c r="J248" s="733"/>
      <c r="K248" s="733"/>
      <c r="L248" s="733"/>
      <c r="M248" s="733"/>
      <c r="N248" s="733"/>
      <c r="O248" s="733"/>
      <c r="P248" s="747"/>
      <c r="Q248" s="734"/>
    </row>
    <row r="249" spans="1:17" ht="14.4" customHeight="1" x14ac:dyDescent="0.3">
      <c r="A249" s="728" t="s">
        <v>553</v>
      </c>
      <c r="B249" s="729" t="s">
        <v>3236</v>
      </c>
      <c r="C249" s="729" t="s">
        <v>3122</v>
      </c>
      <c r="D249" s="729" t="s">
        <v>3584</v>
      </c>
      <c r="E249" s="729" t="s">
        <v>3585</v>
      </c>
      <c r="F249" s="733">
        <v>0</v>
      </c>
      <c r="G249" s="733">
        <v>0</v>
      </c>
      <c r="H249" s="733"/>
      <c r="I249" s="733"/>
      <c r="J249" s="733">
        <v>0</v>
      </c>
      <c r="K249" s="733">
        <v>0</v>
      </c>
      <c r="L249" s="733"/>
      <c r="M249" s="733"/>
      <c r="N249" s="733">
        <v>0</v>
      </c>
      <c r="O249" s="733">
        <v>0</v>
      </c>
      <c r="P249" s="747"/>
      <c r="Q249" s="734"/>
    </row>
    <row r="250" spans="1:17" ht="14.4" customHeight="1" x14ac:dyDescent="0.3">
      <c r="A250" s="728" t="s">
        <v>553</v>
      </c>
      <c r="B250" s="729" t="s">
        <v>3236</v>
      </c>
      <c r="C250" s="729" t="s">
        <v>3122</v>
      </c>
      <c r="D250" s="729" t="s">
        <v>3586</v>
      </c>
      <c r="E250" s="729" t="s">
        <v>3587</v>
      </c>
      <c r="F250" s="733">
        <v>628</v>
      </c>
      <c r="G250" s="733">
        <v>0</v>
      </c>
      <c r="H250" s="733"/>
      <c r="I250" s="733">
        <v>0</v>
      </c>
      <c r="J250" s="733">
        <v>559</v>
      </c>
      <c r="K250" s="733">
        <v>0</v>
      </c>
      <c r="L250" s="733"/>
      <c r="M250" s="733">
        <v>0</v>
      </c>
      <c r="N250" s="733">
        <v>564</v>
      </c>
      <c r="O250" s="733">
        <v>0</v>
      </c>
      <c r="P250" s="747"/>
      <c r="Q250" s="734">
        <v>0</v>
      </c>
    </row>
    <row r="251" spans="1:17" ht="14.4" customHeight="1" x14ac:dyDescent="0.3">
      <c r="A251" s="728" t="s">
        <v>553</v>
      </c>
      <c r="B251" s="729" t="s">
        <v>3236</v>
      </c>
      <c r="C251" s="729" t="s">
        <v>3122</v>
      </c>
      <c r="D251" s="729" t="s">
        <v>3588</v>
      </c>
      <c r="E251" s="729" t="s">
        <v>3589</v>
      </c>
      <c r="F251" s="733">
        <v>28</v>
      </c>
      <c r="G251" s="733">
        <v>0</v>
      </c>
      <c r="H251" s="733"/>
      <c r="I251" s="733">
        <v>0</v>
      </c>
      <c r="J251" s="733">
        <v>19</v>
      </c>
      <c r="K251" s="733">
        <v>0</v>
      </c>
      <c r="L251" s="733"/>
      <c r="M251" s="733">
        <v>0</v>
      </c>
      <c r="N251" s="733">
        <v>39</v>
      </c>
      <c r="O251" s="733">
        <v>0</v>
      </c>
      <c r="P251" s="747"/>
      <c r="Q251" s="734">
        <v>0</v>
      </c>
    </row>
    <row r="252" spans="1:17" ht="14.4" customHeight="1" x14ac:dyDescent="0.3">
      <c r="A252" s="728" t="s">
        <v>553</v>
      </c>
      <c r="B252" s="729" t="s">
        <v>3236</v>
      </c>
      <c r="C252" s="729" t="s">
        <v>3122</v>
      </c>
      <c r="D252" s="729" t="s">
        <v>3590</v>
      </c>
      <c r="E252" s="729" t="s">
        <v>3591</v>
      </c>
      <c r="F252" s="733"/>
      <c r="G252" s="733"/>
      <c r="H252" s="733"/>
      <c r="I252" s="733"/>
      <c r="J252" s="733">
        <v>2</v>
      </c>
      <c r="K252" s="733">
        <v>22864</v>
      </c>
      <c r="L252" s="733">
        <v>1</v>
      </c>
      <c r="M252" s="733">
        <v>11432</v>
      </c>
      <c r="N252" s="733"/>
      <c r="O252" s="733"/>
      <c r="P252" s="747"/>
      <c r="Q252" s="734"/>
    </row>
    <row r="253" spans="1:17" ht="14.4" customHeight="1" x14ac:dyDescent="0.3">
      <c r="A253" s="728" t="s">
        <v>553</v>
      </c>
      <c r="B253" s="729" t="s">
        <v>3236</v>
      </c>
      <c r="C253" s="729" t="s">
        <v>3122</v>
      </c>
      <c r="D253" s="729" t="s">
        <v>3147</v>
      </c>
      <c r="E253" s="729" t="s">
        <v>3148</v>
      </c>
      <c r="F253" s="733">
        <v>597</v>
      </c>
      <c r="G253" s="733">
        <v>140295</v>
      </c>
      <c r="H253" s="733">
        <v>0.98232728138412961</v>
      </c>
      <c r="I253" s="733">
        <v>235</v>
      </c>
      <c r="J253" s="733">
        <v>569</v>
      </c>
      <c r="K253" s="733">
        <v>142819</v>
      </c>
      <c r="L253" s="733">
        <v>1</v>
      </c>
      <c r="M253" s="733">
        <v>251</v>
      </c>
      <c r="N253" s="733">
        <v>590</v>
      </c>
      <c r="O253" s="733">
        <v>148090</v>
      </c>
      <c r="P253" s="747">
        <v>1.0369068541300528</v>
      </c>
      <c r="Q253" s="734">
        <v>251</v>
      </c>
    </row>
    <row r="254" spans="1:17" ht="14.4" customHeight="1" x14ac:dyDescent="0.3">
      <c r="A254" s="728" t="s">
        <v>553</v>
      </c>
      <c r="B254" s="729" t="s">
        <v>3236</v>
      </c>
      <c r="C254" s="729" t="s">
        <v>3122</v>
      </c>
      <c r="D254" s="729" t="s">
        <v>3592</v>
      </c>
      <c r="E254" s="729" t="s">
        <v>3593</v>
      </c>
      <c r="F254" s="733">
        <v>70</v>
      </c>
      <c r="G254" s="733">
        <v>374920</v>
      </c>
      <c r="H254" s="733">
        <v>1.1264948019950725</v>
      </c>
      <c r="I254" s="733">
        <v>5356</v>
      </c>
      <c r="J254" s="733">
        <v>60</v>
      </c>
      <c r="K254" s="733">
        <v>332820</v>
      </c>
      <c r="L254" s="733">
        <v>1</v>
      </c>
      <c r="M254" s="733">
        <v>5547</v>
      </c>
      <c r="N254" s="733">
        <v>81</v>
      </c>
      <c r="O254" s="733">
        <v>449631</v>
      </c>
      <c r="P254" s="747">
        <v>1.3509734991887508</v>
      </c>
      <c r="Q254" s="734">
        <v>5551</v>
      </c>
    </row>
    <row r="255" spans="1:17" ht="14.4" customHeight="1" x14ac:dyDescent="0.3">
      <c r="A255" s="728" t="s">
        <v>553</v>
      </c>
      <c r="B255" s="729" t="s">
        <v>3236</v>
      </c>
      <c r="C255" s="729" t="s">
        <v>3122</v>
      </c>
      <c r="D255" s="729" t="s">
        <v>3594</v>
      </c>
      <c r="E255" s="729" t="s">
        <v>3595</v>
      </c>
      <c r="F255" s="733">
        <v>2786</v>
      </c>
      <c r="G255" s="733">
        <v>3080600</v>
      </c>
      <c r="H255" s="733">
        <v>1.0409925891032683</v>
      </c>
      <c r="I255" s="733">
        <v>1105.743000717875</v>
      </c>
      <c r="J255" s="733">
        <v>2675</v>
      </c>
      <c r="K255" s="733">
        <v>2959291</v>
      </c>
      <c r="L255" s="733">
        <v>1</v>
      </c>
      <c r="M255" s="733">
        <v>1106.2770093457943</v>
      </c>
      <c r="N255" s="733">
        <v>2623</v>
      </c>
      <c r="O255" s="733">
        <v>2908692</v>
      </c>
      <c r="P255" s="747">
        <v>0.98290164772575594</v>
      </c>
      <c r="Q255" s="734">
        <v>1108.9180327868853</v>
      </c>
    </row>
    <row r="256" spans="1:17" ht="14.4" customHeight="1" x14ac:dyDescent="0.3">
      <c r="A256" s="728" t="s">
        <v>553</v>
      </c>
      <c r="B256" s="729" t="s">
        <v>3236</v>
      </c>
      <c r="C256" s="729" t="s">
        <v>3122</v>
      </c>
      <c r="D256" s="729" t="s">
        <v>3596</v>
      </c>
      <c r="E256" s="729" t="s">
        <v>3597</v>
      </c>
      <c r="F256" s="733">
        <v>484</v>
      </c>
      <c r="G256" s="733">
        <v>609344</v>
      </c>
      <c r="H256" s="733">
        <v>1.1456332583796467</v>
      </c>
      <c r="I256" s="733">
        <v>1258.9752066115702</v>
      </c>
      <c r="J256" s="733">
        <v>403</v>
      </c>
      <c r="K256" s="733">
        <v>531884</v>
      </c>
      <c r="L256" s="733">
        <v>1</v>
      </c>
      <c r="M256" s="733">
        <v>1319.8114143920595</v>
      </c>
      <c r="N256" s="733">
        <v>428</v>
      </c>
      <c r="O256" s="733">
        <v>566668</v>
      </c>
      <c r="P256" s="747">
        <v>1.0653977182994789</v>
      </c>
      <c r="Q256" s="734">
        <v>1323.9906542056074</v>
      </c>
    </row>
    <row r="257" spans="1:17" ht="14.4" customHeight="1" x14ac:dyDescent="0.3">
      <c r="A257" s="728" t="s">
        <v>553</v>
      </c>
      <c r="B257" s="729" t="s">
        <v>3236</v>
      </c>
      <c r="C257" s="729" t="s">
        <v>3122</v>
      </c>
      <c r="D257" s="729" t="s">
        <v>3598</v>
      </c>
      <c r="E257" s="729" t="s">
        <v>3599</v>
      </c>
      <c r="F257" s="733">
        <v>10</v>
      </c>
      <c r="G257" s="733">
        <v>0</v>
      </c>
      <c r="H257" s="733"/>
      <c r="I257" s="733">
        <v>0</v>
      </c>
      <c r="J257" s="733"/>
      <c r="K257" s="733"/>
      <c r="L257" s="733"/>
      <c r="M257" s="733"/>
      <c r="N257" s="733"/>
      <c r="O257" s="733"/>
      <c r="P257" s="747"/>
      <c r="Q257" s="734"/>
    </row>
    <row r="258" spans="1:17" ht="14.4" customHeight="1" x14ac:dyDescent="0.3">
      <c r="A258" s="728" t="s">
        <v>553</v>
      </c>
      <c r="B258" s="729" t="s">
        <v>3236</v>
      </c>
      <c r="C258" s="729" t="s">
        <v>3122</v>
      </c>
      <c r="D258" s="729" t="s">
        <v>3600</v>
      </c>
      <c r="E258" s="729" t="s">
        <v>3601</v>
      </c>
      <c r="F258" s="733">
        <v>208</v>
      </c>
      <c r="G258" s="733">
        <v>93808</v>
      </c>
      <c r="H258" s="733">
        <v>1.0742030047636497</v>
      </c>
      <c r="I258" s="733">
        <v>451</v>
      </c>
      <c r="J258" s="733">
        <v>184</v>
      </c>
      <c r="K258" s="733">
        <v>87328</v>
      </c>
      <c r="L258" s="733">
        <v>1</v>
      </c>
      <c r="M258" s="733">
        <v>474.60869565217394</v>
      </c>
      <c r="N258" s="733">
        <v>236</v>
      </c>
      <c r="O258" s="733">
        <v>112336</v>
      </c>
      <c r="P258" s="747">
        <v>1.2863686331989739</v>
      </c>
      <c r="Q258" s="734">
        <v>476</v>
      </c>
    </row>
    <row r="259" spans="1:17" ht="14.4" customHeight="1" x14ac:dyDescent="0.3">
      <c r="A259" s="728" t="s">
        <v>553</v>
      </c>
      <c r="B259" s="729" t="s">
        <v>3236</v>
      </c>
      <c r="C259" s="729" t="s">
        <v>3122</v>
      </c>
      <c r="D259" s="729" t="s">
        <v>3602</v>
      </c>
      <c r="E259" s="729" t="s">
        <v>3603</v>
      </c>
      <c r="F259" s="733">
        <v>9</v>
      </c>
      <c r="G259" s="733">
        <v>39195</v>
      </c>
      <c r="H259" s="733">
        <v>0.38780820833498236</v>
      </c>
      <c r="I259" s="733">
        <v>4355</v>
      </c>
      <c r="J259" s="733">
        <v>22</v>
      </c>
      <c r="K259" s="733">
        <v>101068</v>
      </c>
      <c r="L259" s="733">
        <v>1</v>
      </c>
      <c r="M259" s="733">
        <v>4594</v>
      </c>
      <c r="N259" s="733">
        <v>2</v>
      </c>
      <c r="O259" s="733">
        <v>9198</v>
      </c>
      <c r="P259" s="747">
        <v>9.1008034194799539E-2</v>
      </c>
      <c r="Q259" s="734">
        <v>4599</v>
      </c>
    </row>
    <row r="260" spans="1:17" ht="14.4" customHeight="1" x14ac:dyDescent="0.3">
      <c r="A260" s="728" t="s">
        <v>553</v>
      </c>
      <c r="B260" s="729" t="s">
        <v>3236</v>
      </c>
      <c r="C260" s="729" t="s">
        <v>3122</v>
      </c>
      <c r="D260" s="729" t="s">
        <v>3604</v>
      </c>
      <c r="E260" s="729" t="s">
        <v>3605</v>
      </c>
      <c r="F260" s="733">
        <v>44</v>
      </c>
      <c r="G260" s="733">
        <v>174548</v>
      </c>
      <c r="H260" s="733">
        <v>0.68465231580268604</v>
      </c>
      <c r="I260" s="733">
        <v>3967</v>
      </c>
      <c r="J260" s="733">
        <v>62</v>
      </c>
      <c r="K260" s="733">
        <v>254944</v>
      </c>
      <c r="L260" s="733">
        <v>1</v>
      </c>
      <c r="M260" s="733">
        <v>4112</v>
      </c>
      <c r="N260" s="733">
        <v>49</v>
      </c>
      <c r="O260" s="733">
        <v>201584</v>
      </c>
      <c r="P260" s="747">
        <v>0.79069913392745073</v>
      </c>
      <c r="Q260" s="734">
        <v>4113.9591836734689</v>
      </c>
    </row>
    <row r="261" spans="1:17" ht="14.4" customHeight="1" x14ac:dyDescent="0.3">
      <c r="A261" s="728" t="s">
        <v>553</v>
      </c>
      <c r="B261" s="729" t="s">
        <v>3236</v>
      </c>
      <c r="C261" s="729" t="s">
        <v>3122</v>
      </c>
      <c r="D261" s="729" t="s">
        <v>3606</v>
      </c>
      <c r="E261" s="729" t="s">
        <v>3607</v>
      </c>
      <c r="F261" s="733">
        <v>10</v>
      </c>
      <c r="G261" s="733">
        <v>100640</v>
      </c>
      <c r="H261" s="733">
        <v>1.3940216638501814</v>
      </c>
      <c r="I261" s="733">
        <v>10064</v>
      </c>
      <c r="J261" s="733">
        <v>7</v>
      </c>
      <c r="K261" s="733">
        <v>72194</v>
      </c>
      <c r="L261" s="733">
        <v>1</v>
      </c>
      <c r="M261" s="733">
        <v>10313.428571428571</v>
      </c>
      <c r="N261" s="733">
        <v>3</v>
      </c>
      <c r="O261" s="733">
        <v>31089</v>
      </c>
      <c r="P261" s="747">
        <v>0.43063135440618333</v>
      </c>
      <c r="Q261" s="734">
        <v>10363</v>
      </c>
    </row>
    <row r="262" spans="1:17" ht="14.4" customHeight="1" x14ac:dyDescent="0.3">
      <c r="A262" s="728" t="s">
        <v>553</v>
      </c>
      <c r="B262" s="729" t="s">
        <v>3236</v>
      </c>
      <c r="C262" s="729" t="s">
        <v>3122</v>
      </c>
      <c r="D262" s="729" t="s">
        <v>3608</v>
      </c>
      <c r="E262" s="729" t="s">
        <v>3609</v>
      </c>
      <c r="F262" s="733">
        <v>430</v>
      </c>
      <c r="G262" s="733">
        <v>145340</v>
      </c>
      <c r="H262" s="733">
        <v>0.94367431743661334</v>
      </c>
      <c r="I262" s="733">
        <v>338</v>
      </c>
      <c r="J262" s="733">
        <v>432</v>
      </c>
      <c r="K262" s="733">
        <v>154015</v>
      </c>
      <c r="L262" s="733">
        <v>1</v>
      </c>
      <c r="M262" s="733">
        <v>356.5162037037037</v>
      </c>
      <c r="N262" s="733">
        <v>393</v>
      </c>
      <c r="O262" s="733">
        <v>140301</v>
      </c>
      <c r="P262" s="747">
        <v>0.91095672499431879</v>
      </c>
      <c r="Q262" s="734">
        <v>357</v>
      </c>
    </row>
    <row r="263" spans="1:17" ht="14.4" customHeight="1" x14ac:dyDescent="0.3">
      <c r="A263" s="728" t="s">
        <v>553</v>
      </c>
      <c r="B263" s="729" t="s">
        <v>3236</v>
      </c>
      <c r="C263" s="729" t="s">
        <v>3122</v>
      </c>
      <c r="D263" s="729" t="s">
        <v>3163</v>
      </c>
      <c r="E263" s="729" t="s">
        <v>3164</v>
      </c>
      <c r="F263" s="733"/>
      <c r="G263" s="733"/>
      <c r="H263" s="733"/>
      <c r="I263" s="733"/>
      <c r="J263" s="733"/>
      <c r="K263" s="733"/>
      <c r="L263" s="733"/>
      <c r="M263" s="733"/>
      <c r="N263" s="733">
        <v>1</v>
      </c>
      <c r="O263" s="733">
        <v>183</v>
      </c>
      <c r="P263" s="747"/>
      <c r="Q263" s="734">
        <v>183</v>
      </c>
    </row>
    <row r="264" spans="1:17" ht="14.4" customHeight="1" x14ac:dyDescent="0.3">
      <c r="A264" s="728" t="s">
        <v>553</v>
      </c>
      <c r="B264" s="729" t="s">
        <v>3236</v>
      </c>
      <c r="C264" s="729" t="s">
        <v>3122</v>
      </c>
      <c r="D264" s="729" t="s">
        <v>3610</v>
      </c>
      <c r="E264" s="729" t="s">
        <v>3611</v>
      </c>
      <c r="F264" s="733">
        <v>7</v>
      </c>
      <c r="G264" s="733">
        <v>33838</v>
      </c>
      <c r="H264" s="733">
        <v>2.2335313531353136</v>
      </c>
      <c r="I264" s="733">
        <v>4834</v>
      </c>
      <c r="J264" s="733">
        <v>3</v>
      </c>
      <c r="K264" s="733">
        <v>15150</v>
      </c>
      <c r="L264" s="733">
        <v>1</v>
      </c>
      <c r="M264" s="733">
        <v>5050</v>
      </c>
      <c r="N264" s="733">
        <v>4</v>
      </c>
      <c r="O264" s="733">
        <v>20216</v>
      </c>
      <c r="P264" s="747">
        <v>1.3343894389438944</v>
      </c>
      <c r="Q264" s="734">
        <v>5054</v>
      </c>
    </row>
    <row r="265" spans="1:17" ht="14.4" customHeight="1" x14ac:dyDescent="0.3">
      <c r="A265" s="728" t="s">
        <v>553</v>
      </c>
      <c r="B265" s="729" t="s">
        <v>3236</v>
      </c>
      <c r="C265" s="729" t="s">
        <v>3122</v>
      </c>
      <c r="D265" s="729" t="s">
        <v>3167</v>
      </c>
      <c r="E265" s="729" t="s">
        <v>3168</v>
      </c>
      <c r="F265" s="733">
        <v>552</v>
      </c>
      <c r="G265" s="733">
        <v>192648</v>
      </c>
      <c r="H265" s="733">
        <v>0.99458432500245231</v>
      </c>
      <c r="I265" s="733">
        <v>349</v>
      </c>
      <c r="J265" s="733">
        <v>521</v>
      </c>
      <c r="K265" s="733">
        <v>193697</v>
      </c>
      <c r="L265" s="733">
        <v>1</v>
      </c>
      <c r="M265" s="733">
        <v>371.77927063339729</v>
      </c>
      <c r="N265" s="733">
        <v>554</v>
      </c>
      <c r="O265" s="733">
        <v>206637</v>
      </c>
      <c r="P265" s="747">
        <v>1.0668053712757555</v>
      </c>
      <c r="Q265" s="734">
        <v>372.99097472924188</v>
      </c>
    </row>
    <row r="266" spans="1:17" ht="14.4" customHeight="1" x14ac:dyDescent="0.3">
      <c r="A266" s="728" t="s">
        <v>553</v>
      </c>
      <c r="B266" s="729" t="s">
        <v>3236</v>
      </c>
      <c r="C266" s="729" t="s">
        <v>3122</v>
      </c>
      <c r="D266" s="729" t="s">
        <v>3612</v>
      </c>
      <c r="E266" s="729" t="s">
        <v>3613</v>
      </c>
      <c r="F266" s="733">
        <v>130</v>
      </c>
      <c r="G266" s="733">
        <v>39390</v>
      </c>
      <c r="H266" s="733">
        <v>2.2986694677871147</v>
      </c>
      <c r="I266" s="733">
        <v>303</v>
      </c>
      <c r="J266" s="733">
        <v>112</v>
      </c>
      <c r="K266" s="733">
        <v>17136</v>
      </c>
      <c r="L266" s="733">
        <v>1</v>
      </c>
      <c r="M266" s="733">
        <v>153</v>
      </c>
      <c r="N266" s="733">
        <v>134</v>
      </c>
      <c r="O266" s="733">
        <v>20502</v>
      </c>
      <c r="P266" s="747">
        <v>1.1964285714285714</v>
      </c>
      <c r="Q266" s="734">
        <v>153</v>
      </c>
    </row>
    <row r="267" spans="1:17" ht="14.4" customHeight="1" x14ac:dyDescent="0.3">
      <c r="A267" s="728" t="s">
        <v>553</v>
      </c>
      <c r="B267" s="729" t="s">
        <v>3236</v>
      </c>
      <c r="C267" s="729" t="s">
        <v>3122</v>
      </c>
      <c r="D267" s="729" t="s">
        <v>3614</v>
      </c>
      <c r="E267" s="729" t="s">
        <v>3615</v>
      </c>
      <c r="F267" s="733">
        <v>1</v>
      </c>
      <c r="G267" s="733">
        <v>11425</v>
      </c>
      <c r="H267" s="733">
        <v>0.19461715356443232</v>
      </c>
      <c r="I267" s="733">
        <v>11425</v>
      </c>
      <c r="J267" s="733">
        <v>5</v>
      </c>
      <c r="K267" s="733">
        <v>58705</v>
      </c>
      <c r="L267" s="733">
        <v>1</v>
      </c>
      <c r="M267" s="733">
        <v>11741</v>
      </c>
      <c r="N267" s="733">
        <v>3</v>
      </c>
      <c r="O267" s="733">
        <v>35247</v>
      </c>
      <c r="P267" s="747">
        <v>0.60040882377991656</v>
      </c>
      <c r="Q267" s="734">
        <v>11749</v>
      </c>
    </row>
    <row r="268" spans="1:17" ht="14.4" customHeight="1" x14ac:dyDescent="0.3">
      <c r="A268" s="728" t="s">
        <v>553</v>
      </c>
      <c r="B268" s="729" t="s">
        <v>3236</v>
      </c>
      <c r="C268" s="729" t="s">
        <v>3122</v>
      </c>
      <c r="D268" s="729" t="s">
        <v>3616</v>
      </c>
      <c r="E268" s="729" t="s">
        <v>3617</v>
      </c>
      <c r="F268" s="733">
        <v>30</v>
      </c>
      <c r="G268" s="733">
        <v>127962</v>
      </c>
      <c r="H268" s="733">
        <v>2.3791834002677374</v>
      </c>
      <c r="I268" s="733">
        <v>4265.3999999999996</v>
      </c>
      <c r="J268" s="733">
        <v>12</v>
      </c>
      <c r="K268" s="733">
        <v>53784</v>
      </c>
      <c r="L268" s="733">
        <v>1</v>
      </c>
      <c r="M268" s="733">
        <v>4482</v>
      </c>
      <c r="N268" s="733">
        <v>8</v>
      </c>
      <c r="O268" s="733">
        <v>35888</v>
      </c>
      <c r="P268" s="747">
        <v>0.66726163914918935</v>
      </c>
      <c r="Q268" s="734">
        <v>4486</v>
      </c>
    </row>
    <row r="269" spans="1:17" ht="14.4" customHeight="1" x14ac:dyDescent="0.3">
      <c r="A269" s="728" t="s">
        <v>553</v>
      </c>
      <c r="B269" s="729" t="s">
        <v>3236</v>
      </c>
      <c r="C269" s="729" t="s">
        <v>3122</v>
      </c>
      <c r="D269" s="729" t="s">
        <v>3618</v>
      </c>
      <c r="E269" s="729" t="s">
        <v>3619</v>
      </c>
      <c r="F269" s="733">
        <v>61</v>
      </c>
      <c r="G269" s="733">
        <v>764895</v>
      </c>
      <c r="H269" s="733">
        <v>0.80177000612154192</v>
      </c>
      <c r="I269" s="733">
        <v>12539.262295081968</v>
      </c>
      <c r="J269" s="733">
        <v>74</v>
      </c>
      <c r="K269" s="733">
        <v>954008</v>
      </c>
      <c r="L269" s="733">
        <v>1</v>
      </c>
      <c r="M269" s="733">
        <v>12892</v>
      </c>
      <c r="N269" s="733">
        <v>82</v>
      </c>
      <c r="O269" s="733">
        <v>1057882</v>
      </c>
      <c r="P269" s="747">
        <v>1.1088816865267377</v>
      </c>
      <c r="Q269" s="734">
        <v>12901</v>
      </c>
    </row>
    <row r="270" spans="1:17" ht="14.4" customHeight="1" x14ac:dyDescent="0.3">
      <c r="A270" s="728" t="s">
        <v>553</v>
      </c>
      <c r="B270" s="729" t="s">
        <v>3236</v>
      </c>
      <c r="C270" s="729" t="s">
        <v>3122</v>
      </c>
      <c r="D270" s="729" t="s">
        <v>3620</v>
      </c>
      <c r="E270" s="729" t="s">
        <v>3621</v>
      </c>
      <c r="F270" s="733">
        <v>114</v>
      </c>
      <c r="G270" s="733">
        <v>271662</v>
      </c>
      <c r="H270" s="733">
        <v>1.0196527365947767</v>
      </c>
      <c r="I270" s="733">
        <v>2383</v>
      </c>
      <c r="J270" s="733">
        <v>107</v>
      </c>
      <c r="K270" s="733">
        <v>266426</v>
      </c>
      <c r="L270" s="733">
        <v>1</v>
      </c>
      <c r="M270" s="733">
        <v>2489.9626168224299</v>
      </c>
      <c r="N270" s="733">
        <v>101</v>
      </c>
      <c r="O270" s="733">
        <v>251986</v>
      </c>
      <c r="P270" s="747">
        <v>0.94580108547964536</v>
      </c>
      <c r="Q270" s="734">
        <v>2494.9108910891091</v>
      </c>
    </row>
    <row r="271" spans="1:17" ht="14.4" customHeight="1" x14ac:dyDescent="0.3">
      <c r="A271" s="728" t="s">
        <v>553</v>
      </c>
      <c r="B271" s="729" t="s">
        <v>3236</v>
      </c>
      <c r="C271" s="729" t="s">
        <v>3122</v>
      </c>
      <c r="D271" s="729" t="s">
        <v>3622</v>
      </c>
      <c r="E271" s="729" t="s">
        <v>3623</v>
      </c>
      <c r="F271" s="733">
        <v>2</v>
      </c>
      <c r="G271" s="733">
        <v>11092</v>
      </c>
      <c r="H271" s="733">
        <v>1.9163787145818936</v>
      </c>
      <c r="I271" s="733">
        <v>5546</v>
      </c>
      <c r="J271" s="733">
        <v>1</v>
      </c>
      <c r="K271" s="733">
        <v>5788</v>
      </c>
      <c r="L271" s="733">
        <v>1</v>
      </c>
      <c r="M271" s="733">
        <v>5788</v>
      </c>
      <c r="N271" s="733">
        <v>1</v>
      </c>
      <c r="O271" s="733">
        <v>5794</v>
      </c>
      <c r="P271" s="747">
        <v>1.0010366275051832</v>
      </c>
      <c r="Q271" s="734">
        <v>5794</v>
      </c>
    </row>
    <row r="272" spans="1:17" ht="14.4" customHeight="1" x14ac:dyDescent="0.3">
      <c r="A272" s="728" t="s">
        <v>553</v>
      </c>
      <c r="B272" s="729" t="s">
        <v>3236</v>
      </c>
      <c r="C272" s="729" t="s">
        <v>3122</v>
      </c>
      <c r="D272" s="729" t="s">
        <v>3624</v>
      </c>
      <c r="E272" s="729" t="s">
        <v>3625</v>
      </c>
      <c r="F272" s="733">
        <v>68</v>
      </c>
      <c r="G272" s="733">
        <v>46036</v>
      </c>
      <c r="H272" s="733">
        <v>0.79911124997830196</v>
      </c>
      <c r="I272" s="733">
        <v>677</v>
      </c>
      <c r="J272" s="733">
        <v>81</v>
      </c>
      <c r="K272" s="733">
        <v>57609</v>
      </c>
      <c r="L272" s="733">
        <v>1</v>
      </c>
      <c r="M272" s="733">
        <v>711.22222222222217</v>
      </c>
      <c r="N272" s="733">
        <v>58</v>
      </c>
      <c r="O272" s="733">
        <v>41411</v>
      </c>
      <c r="P272" s="747">
        <v>0.71882865524484019</v>
      </c>
      <c r="Q272" s="734">
        <v>713.98275862068965</v>
      </c>
    </row>
    <row r="273" spans="1:17" ht="14.4" customHeight="1" x14ac:dyDescent="0.3">
      <c r="A273" s="728" t="s">
        <v>553</v>
      </c>
      <c r="B273" s="729" t="s">
        <v>3236</v>
      </c>
      <c r="C273" s="729" t="s">
        <v>3122</v>
      </c>
      <c r="D273" s="729" t="s">
        <v>3626</v>
      </c>
      <c r="E273" s="729" t="s">
        <v>3627</v>
      </c>
      <c r="F273" s="733">
        <v>1</v>
      </c>
      <c r="G273" s="733">
        <v>0</v>
      </c>
      <c r="H273" s="733"/>
      <c r="I273" s="733">
        <v>0</v>
      </c>
      <c r="J273" s="733">
        <v>5</v>
      </c>
      <c r="K273" s="733">
        <v>0</v>
      </c>
      <c r="L273" s="733"/>
      <c r="M273" s="733">
        <v>0</v>
      </c>
      <c r="N273" s="733">
        <v>6</v>
      </c>
      <c r="O273" s="733">
        <v>0</v>
      </c>
      <c r="P273" s="747"/>
      <c r="Q273" s="734">
        <v>0</v>
      </c>
    </row>
    <row r="274" spans="1:17" ht="14.4" customHeight="1" x14ac:dyDescent="0.3">
      <c r="A274" s="728" t="s">
        <v>553</v>
      </c>
      <c r="B274" s="729" t="s">
        <v>3236</v>
      </c>
      <c r="C274" s="729" t="s">
        <v>3122</v>
      </c>
      <c r="D274" s="729" t="s">
        <v>3628</v>
      </c>
      <c r="E274" s="729" t="s">
        <v>3629</v>
      </c>
      <c r="F274" s="733">
        <v>206</v>
      </c>
      <c r="G274" s="733">
        <v>282838</v>
      </c>
      <c r="H274" s="733">
        <v>1.0591715754745596</v>
      </c>
      <c r="I274" s="733">
        <v>1373</v>
      </c>
      <c r="J274" s="733">
        <v>185</v>
      </c>
      <c r="K274" s="733">
        <v>267037</v>
      </c>
      <c r="L274" s="733">
        <v>1</v>
      </c>
      <c r="M274" s="733">
        <v>1443.4432432432432</v>
      </c>
      <c r="N274" s="733">
        <v>178</v>
      </c>
      <c r="O274" s="733">
        <v>257387</v>
      </c>
      <c r="P274" s="747">
        <v>0.9638626856952407</v>
      </c>
      <c r="Q274" s="734">
        <v>1445.9943820224719</v>
      </c>
    </row>
    <row r="275" spans="1:17" ht="14.4" customHeight="1" x14ac:dyDescent="0.3">
      <c r="A275" s="728" t="s">
        <v>553</v>
      </c>
      <c r="B275" s="729" t="s">
        <v>3236</v>
      </c>
      <c r="C275" s="729" t="s">
        <v>3122</v>
      </c>
      <c r="D275" s="729" t="s">
        <v>3630</v>
      </c>
      <c r="E275" s="729" t="s">
        <v>3631</v>
      </c>
      <c r="F275" s="733">
        <v>23</v>
      </c>
      <c r="G275" s="733">
        <v>122452</v>
      </c>
      <c r="H275" s="733">
        <v>1.375</v>
      </c>
      <c r="I275" s="733">
        <v>5324</v>
      </c>
      <c r="J275" s="733">
        <v>16</v>
      </c>
      <c r="K275" s="733">
        <v>89056</v>
      </c>
      <c r="L275" s="733">
        <v>1</v>
      </c>
      <c r="M275" s="733">
        <v>5566</v>
      </c>
      <c r="N275" s="733">
        <v>10</v>
      </c>
      <c r="O275" s="733">
        <v>55700</v>
      </c>
      <c r="P275" s="747">
        <v>0.62544915558749548</v>
      </c>
      <c r="Q275" s="734">
        <v>5570</v>
      </c>
    </row>
    <row r="276" spans="1:17" ht="14.4" customHeight="1" x14ac:dyDescent="0.3">
      <c r="A276" s="728" t="s">
        <v>553</v>
      </c>
      <c r="B276" s="729" t="s">
        <v>3236</v>
      </c>
      <c r="C276" s="729" t="s">
        <v>3122</v>
      </c>
      <c r="D276" s="729" t="s">
        <v>3632</v>
      </c>
      <c r="E276" s="729" t="s">
        <v>3633</v>
      </c>
      <c r="F276" s="733">
        <v>9</v>
      </c>
      <c r="G276" s="733">
        <v>93987</v>
      </c>
      <c r="H276" s="733">
        <v>1.7531617235590375</v>
      </c>
      <c r="I276" s="733">
        <v>10443</v>
      </c>
      <c r="J276" s="733">
        <v>5</v>
      </c>
      <c r="K276" s="733">
        <v>53610</v>
      </c>
      <c r="L276" s="733">
        <v>1</v>
      </c>
      <c r="M276" s="733">
        <v>10722</v>
      </c>
      <c r="N276" s="733">
        <v>9</v>
      </c>
      <c r="O276" s="733">
        <v>96570</v>
      </c>
      <c r="P276" s="747">
        <v>1.8013430330162283</v>
      </c>
      <c r="Q276" s="734">
        <v>10730</v>
      </c>
    </row>
    <row r="277" spans="1:17" ht="14.4" customHeight="1" x14ac:dyDescent="0.3">
      <c r="A277" s="728" t="s">
        <v>553</v>
      </c>
      <c r="B277" s="729" t="s">
        <v>3236</v>
      </c>
      <c r="C277" s="729" t="s">
        <v>3122</v>
      </c>
      <c r="D277" s="729" t="s">
        <v>3634</v>
      </c>
      <c r="E277" s="729" t="s">
        <v>3635</v>
      </c>
      <c r="F277" s="733">
        <v>9</v>
      </c>
      <c r="G277" s="733">
        <v>28431</v>
      </c>
      <c r="H277" s="733">
        <v>0.94298507462686565</v>
      </c>
      <c r="I277" s="733">
        <v>3159</v>
      </c>
      <c r="J277" s="733">
        <v>9</v>
      </c>
      <c r="K277" s="733">
        <v>30150</v>
      </c>
      <c r="L277" s="733">
        <v>1</v>
      </c>
      <c r="M277" s="733">
        <v>3350</v>
      </c>
      <c r="N277" s="733">
        <v>3</v>
      </c>
      <c r="O277" s="733">
        <v>10062</v>
      </c>
      <c r="P277" s="747">
        <v>0.33373134328358212</v>
      </c>
      <c r="Q277" s="734">
        <v>3354</v>
      </c>
    </row>
    <row r="278" spans="1:17" ht="14.4" customHeight="1" x14ac:dyDescent="0.3">
      <c r="A278" s="728" t="s">
        <v>553</v>
      </c>
      <c r="B278" s="729" t="s">
        <v>3236</v>
      </c>
      <c r="C278" s="729" t="s">
        <v>3122</v>
      </c>
      <c r="D278" s="729" t="s">
        <v>3636</v>
      </c>
      <c r="E278" s="729" t="s">
        <v>3637</v>
      </c>
      <c r="F278" s="733">
        <v>6</v>
      </c>
      <c r="G278" s="733">
        <v>47682</v>
      </c>
      <c r="H278" s="733">
        <v>0.58212672445366864</v>
      </c>
      <c r="I278" s="733">
        <v>7947</v>
      </c>
      <c r="J278" s="733">
        <v>10</v>
      </c>
      <c r="K278" s="733">
        <v>81910</v>
      </c>
      <c r="L278" s="733">
        <v>1</v>
      </c>
      <c r="M278" s="733">
        <v>8191</v>
      </c>
      <c r="N278" s="733">
        <v>10</v>
      </c>
      <c r="O278" s="733">
        <v>81970</v>
      </c>
      <c r="P278" s="747">
        <v>1.0007325112928824</v>
      </c>
      <c r="Q278" s="734">
        <v>8197</v>
      </c>
    </row>
    <row r="279" spans="1:17" ht="14.4" customHeight="1" x14ac:dyDescent="0.3">
      <c r="A279" s="728" t="s">
        <v>553</v>
      </c>
      <c r="B279" s="729" t="s">
        <v>3236</v>
      </c>
      <c r="C279" s="729" t="s">
        <v>3122</v>
      </c>
      <c r="D279" s="729" t="s">
        <v>3638</v>
      </c>
      <c r="E279" s="729" t="s">
        <v>3591</v>
      </c>
      <c r="F279" s="733">
        <v>5</v>
      </c>
      <c r="G279" s="733">
        <v>48175</v>
      </c>
      <c r="H279" s="733">
        <v>0.96824439754798508</v>
      </c>
      <c r="I279" s="733">
        <v>9635</v>
      </c>
      <c r="J279" s="733">
        <v>5</v>
      </c>
      <c r="K279" s="733">
        <v>49755</v>
      </c>
      <c r="L279" s="733">
        <v>1</v>
      </c>
      <c r="M279" s="733">
        <v>9951</v>
      </c>
      <c r="N279" s="733"/>
      <c r="O279" s="733"/>
      <c r="P279" s="747"/>
      <c r="Q279" s="734"/>
    </row>
    <row r="280" spans="1:17" ht="14.4" customHeight="1" x14ac:dyDescent="0.3">
      <c r="A280" s="728" t="s">
        <v>553</v>
      </c>
      <c r="B280" s="729" t="s">
        <v>3236</v>
      </c>
      <c r="C280" s="729" t="s">
        <v>3122</v>
      </c>
      <c r="D280" s="729" t="s">
        <v>3639</v>
      </c>
      <c r="E280" s="729" t="s">
        <v>3640</v>
      </c>
      <c r="F280" s="733">
        <v>30</v>
      </c>
      <c r="G280" s="733">
        <v>133050</v>
      </c>
      <c r="H280" s="733">
        <v>0.41882295168662409</v>
      </c>
      <c r="I280" s="733">
        <v>4435</v>
      </c>
      <c r="J280" s="733">
        <v>69</v>
      </c>
      <c r="K280" s="733">
        <v>317676</v>
      </c>
      <c r="L280" s="733">
        <v>1</v>
      </c>
      <c r="M280" s="733">
        <v>4604</v>
      </c>
      <c r="N280" s="733">
        <v>36</v>
      </c>
      <c r="O280" s="733">
        <v>165919</v>
      </c>
      <c r="P280" s="747">
        <v>0.52229000616980825</v>
      </c>
      <c r="Q280" s="734">
        <v>4608.8611111111113</v>
      </c>
    </row>
    <row r="281" spans="1:17" ht="14.4" customHeight="1" x14ac:dyDescent="0.3">
      <c r="A281" s="728" t="s">
        <v>553</v>
      </c>
      <c r="B281" s="729" t="s">
        <v>3236</v>
      </c>
      <c r="C281" s="729" t="s">
        <v>3122</v>
      </c>
      <c r="D281" s="729" t="s">
        <v>3641</v>
      </c>
      <c r="E281" s="729" t="s">
        <v>3642</v>
      </c>
      <c r="F281" s="733">
        <v>4</v>
      </c>
      <c r="G281" s="733">
        <v>14516</v>
      </c>
      <c r="H281" s="733">
        <v>1.2666666666666666</v>
      </c>
      <c r="I281" s="733">
        <v>3629</v>
      </c>
      <c r="J281" s="733">
        <v>3</v>
      </c>
      <c r="K281" s="733">
        <v>11460</v>
      </c>
      <c r="L281" s="733">
        <v>1</v>
      </c>
      <c r="M281" s="733">
        <v>3820</v>
      </c>
      <c r="N281" s="733">
        <v>8</v>
      </c>
      <c r="O281" s="733">
        <v>30592</v>
      </c>
      <c r="P281" s="747">
        <v>2.669458987783595</v>
      </c>
      <c r="Q281" s="734">
        <v>3824</v>
      </c>
    </row>
    <row r="282" spans="1:17" ht="14.4" customHeight="1" x14ac:dyDescent="0.3">
      <c r="A282" s="728" t="s">
        <v>553</v>
      </c>
      <c r="B282" s="729" t="s">
        <v>3236</v>
      </c>
      <c r="C282" s="729" t="s">
        <v>3122</v>
      </c>
      <c r="D282" s="729" t="s">
        <v>3643</v>
      </c>
      <c r="E282" s="729" t="s">
        <v>3644</v>
      </c>
      <c r="F282" s="733">
        <v>2</v>
      </c>
      <c r="G282" s="733">
        <v>4524</v>
      </c>
      <c r="H282" s="733"/>
      <c r="I282" s="733">
        <v>2262</v>
      </c>
      <c r="J282" s="733"/>
      <c r="K282" s="733"/>
      <c r="L282" s="733"/>
      <c r="M282" s="733"/>
      <c r="N282" s="733">
        <v>1</v>
      </c>
      <c r="O282" s="733">
        <v>2364</v>
      </c>
      <c r="P282" s="747"/>
      <c r="Q282" s="734">
        <v>2364</v>
      </c>
    </row>
    <row r="283" spans="1:17" ht="14.4" customHeight="1" x14ac:dyDescent="0.3">
      <c r="A283" s="728" t="s">
        <v>553</v>
      </c>
      <c r="B283" s="729" t="s">
        <v>3236</v>
      </c>
      <c r="C283" s="729" t="s">
        <v>3122</v>
      </c>
      <c r="D283" s="729" t="s">
        <v>3645</v>
      </c>
      <c r="E283" s="729" t="s">
        <v>3646</v>
      </c>
      <c r="F283" s="733"/>
      <c r="G283" s="733"/>
      <c r="H283" s="733"/>
      <c r="I283" s="733"/>
      <c r="J283" s="733">
        <v>1</v>
      </c>
      <c r="K283" s="733">
        <v>1265</v>
      </c>
      <c r="L283" s="733">
        <v>1</v>
      </c>
      <c r="M283" s="733">
        <v>1265</v>
      </c>
      <c r="N283" s="733"/>
      <c r="O283" s="733"/>
      <c r="P283" s="747"/>
      <c r="Q283" s="734"/>
    </row>
    <row r="284" spans="1:17" ht="14.4" customHeight="1" x14ac:dyDescent="0.3">
      <c r="A284" s="728" t="s">
        <v>553</v>
      </c>
      <c r="B284" s="729" t="s">
        <v>3236</v>
      </c>
      <c r="C284" s="729" t="s">
        <v>3122</v>
      </c>
      <c r="D284" s="729" t="s">
        <v>3647</v>
      </c>
      <c r="E284" s="729" t="s">
        <v>3648</v>
      </c>
      <c r="F284" s="733">
        <v>10</v>
      </c>
      <c r="G284" s="733">
        <v>15410</v>
      </c>
      <c r="H284" s="733">
        <v>2.4138471177944862</v>
      </c>
      <c r="I284" s="733">
        <v>1541</v>
      </c>
      <c r="J284" s="733">
        <v>4</v>
      </c>
      <c r="K284" s="733">
        <v>6384</v>
      </c>
      <c r="L284" s="733">
        <v>1</v>
      </c>
      <c r="M284" s="733">
        <v>1596</v>
      </c>
      <c r="N284" s="733">
        <v>5</v>
      </c>
      <c r="O284" s="733">
        <v>7985</v>
      </c>
      <c r="P284" s="747">
        <v>1.2507832080200501</v>
      </c>
      <c r="Q284" s="734">
        <v>1597</v>
      </c>
    </row>
    <row r="285" spans="1:17" ht="14.4" customHeight="1" x14ac:dyDescent="0.3">
      <c r="A285" s="728" t="s">
        <v>553</v>
      </c>
      <c r="B285" s="729" t="s">
        <v>3236</v>
      </c>
      <c r="C285" s="729" t="s">
        <v>3122</v>
      </c>
      <c r="D285" s="729" t="s">
        <v>3649</v>
      </c>
      <c r="E285" s="729" t="s">
        <v>3650</v>
      </c>
      <c r="F285" s="733">
        <v>3</v>
      </c>
      <c r="G285" s="733">
        <v>29799</v>
      </c>
      <c r="H285" s="733"/>
      <c r="I285" s="733">
        <v>9933</v>
      </c>
      <c r="J285" s="733"/>
      <c r="K285" s="733"/>
      <c r="L285" s="733"/>
      <c r="M285" s="733"/>
      <c r="N285" s="733">
        <v>5</v>
      </c>
      <c r="O285" s="733">
        <v>50975</v>
      </c>
      <c r="P285" s="747"/>
      <c r="Q285" s="734">
        <v>10195</v>
      </c>
    </row>
    <row r="286" spans="1:17" ht="14.4" customHeight="1" x14ac:dyDescent="0.3">
      <c r="A286" s="728" t="s">
        <v>553</v>
      </c>
      <c r="B286" s="729" t="s">
        <v>3236</v>
      </c>
      <c r="C286" s="729" t="s">
        <v>3122</v>
      </c>
      <c r="D286" s="729" t="s">
        <v>3651</v>
      </c>
      <c r="E286" s="729" t="s">
        <v>3652</v>
      </c>
      <c r="F286" s="733">
        <v>7</v>
      </c>
      <c r="G286" s="733">
        <v>31353</v>
      </c>
      <c r="H286" s="733">
        <v>0.52399097518174986</v>
      </c>
      <c r="I286" s="733">
        <v>4479</v>
      </c>
      <c r="J286" s="733">
        <v>13</v>
      </c>
      <c r="K286" s="733">
        <v>59835</v>
      </c>
      <c r="L286" s="733">
        <v>1</v>
      </c>
      <c r="M286" s="733">
        <v>4602.6923076923076</v>
      </c>
      <c r="N286" s="733">
        <v>9</v>
      </c>
      <c r="O286" s="733">
        <v>41553</v>
      </c>
      <c r="P286" s="747">
        <v>0.69445976435196788</v>
      </c>
      <c r="Q286" s="734">
        <v>4617</v>
      </c>
    </row>
    <row r="287" spans="1:17" ht="14.4" customHeight="1" x14ac:dyDescent="0.3">
      <c r="A287" s="728" t="s">
        <v>553</v>
      </c>
      <c r="B287" s="729" t="s">
        <v>3236</v>
      </c>
      <c r="C287" s="729" t="s">
        <v>3122</v>
      </c>
      <c r="D287" s="729" t="s">
        <v>3653</v>
      </c>
      <c r="E287" s="729" t="s">
        <v>3654</v>
      </c>
      <c r="F287" s="733">
        <v>3</v>
      </c>
      <c r="G287" s="733">
        <v>20397</v>
      </c>
      <c r="H287" s="733">
        <v>2.8487430167597765</v>
      </c>
      <c r="I287" s="733">
        <v>6799</v>
      </c>
      <c r="J287" s="733">
        <v>1</v>
      </c>
      <c r="K287" s="733">
        <v>7160</v>
      </c>
      <c r="L287" s="733">
        <v>1</v>
      </c>
      <c r="M287" s="733">
        <v>7160</v>
      </c>
      <c r="N287" s="733"/>
      <c r="O287" s="733"/>
      <c r="P287" s="747"/>
      <c r="Q287" s="734"/>
    </row>
    <row r="288" spans="1:17" ht="14.4" customHeight="1" x14ac:dyDescent="0.3">
      <c r="A288" s="728" t="s">
        <v>553</v>
      </c>
      <c r="B288" s="729" t="s">
        <v>3236</v>
      </c>
      <c r="C288" s="729" t="s">
        <v>3122</v>
      </c>
      <c r="D288" s="729" t="s">
        <v>3655</v>
      </c>
      <c r="E288" s="729" t="s">
        <v>3656</v>
      </c>
      <c r="F288" s="733">
        <v>7</v>
      </c>
      <c r="G288" s="733">
        <v>12173</v>
      </c>
      <c r="H288" s="733">
        <v>3.4213041034288927</v>
      </c>
      <c r="I288" s="733">
        <v>1739</v>
      </c>
      <c r="J288" s="733">
        <v>2</v>
      </c>
      <c r="K288" s="733">
        <v>3558</v>
      </c>
      <c r="L288" s="733">
        <v>1</v>
      </c>
      <c r="M288" s="733">
        <v>1779</v>
      </c>
      <c r="N288" s="733">
        <v>5</v>
      </c>
      <c r="O288" s="733">
        <v>8895</v>
      </c>
      <c r="P288" s="747">
        <v>2.5</v>
      </c>
      <c r="Q288" s="734">
        <v>1779</v>
      </c>
    </row>
    <row r="289" spans="1:17" ht="14.4" customHeight="1" x14ac:dyDescent="0.3">
      <c r="A289" s="728" t="s">
        <v>553</v>
      </c>
      <c r="B289" s="729" t="s">
        <v>3236</v>
      </c>
      <c r="C289" s="729" t="s">
        <v>3122</v>
      </c>
      <c r="D289" s="729" t="s">
        <v>3657</v>
      </c>
      <c r="E289" s="729" t="s">
        <v>3658</v>
      </c>
      <c r="F289" s="733">
        <v>3</v>
      </c>
      <c r="G289" s="733">
        <v>42450</v>
      </c>
      <c r="H289" s="733">
        <v>2.8956343792633015</v>
      </c>
      <c r="I289" s="733">
        <v>14150</v>
      </c>
      <c r="J289" s="733">
        <v>1</v>
      </c>
      <c r="K289" s="733">
        <v>14660</v>
      </c>
      <c r="L289" s="733">
        <v>1</v>
      </c>
      <c r="M289" s="733">
        <v>14660</v>
      </c>
      <c r="N289" s="733">
        <v>1</v>
      </c>
      <c r="O289" s="733">
        <v>14673</v>
      </c>
      <c r="P289" s="747">
        <v>1.0008867667121419</v>
      </c>
      <c r="Q289" s="734">
        <v>14673</v>
      </c>
    </row>
    <row r="290" spans="1:17" ht="14.4" customHeight="1" x14ac:dyDescent="0.3">
      <c r="A290" s="728" t="s">
        <v>553</v>
      </c>
      <c r="B290" s="729" t="s">
        <v>3236</v>
      </c>
      <c r="C290" s="729" t="s">
        <v>3122</v>
      </c>
      <c r="D290" s="729" t="s">
        <v>3659</v>
      </c>
      <c r="E290" s="729" t="s">
        <v>3660</v>
      </c>
      <c r="F290" s="733">
        <v>3</v>
      </c>
      <c r="G290" s="733">
        <v>15915</v>
      </c>
      <c r="H290" s="733"/>
      <c r="I290" s="733">
        <v>5305</v>
      </c>
      <c r="J290" s="733"/>
      <c r="K290" s="733"/>
      <c r="L290" s="733"/>
      <c r="M290" s="733"/>
      <c r="N290" s="733">
        <v>1</v>
      </c>
      <c r="O290" s="733">
        <v>5528</v>
      </c>
      <c r="P290" s="747"/>
      <c r="Q290" s="734">
        <v>5528</v>
      </c>
    </row>
    <row r="291" spans="1:17" ht="14.4" customHeight="1" x14ac:dyDescent="0.3">
      <c r="A291" s="728" t="s">
        <v>553</v>
      </c>
      <c r="B291" s="729" t="s">
        <v>3236</v>
      </c>
      <c r="C291" s="729" t="s">
        <v>3122</v>
      </c>
      <c r="D291" s="729" t="s">
        <v>3661</v>
      </c>
      <c r="E291" s="729" t="s">
        <v>3662</v>
      </c>
      <c r="F291" s="733"/>
      <c r="G291" s="733"/>
      <c r="H291" s="733"/>
      <c r="I291" s="733"/>
      <c r="J291" s="733">
        <v>81</v>
      </c>
      <c r="K291" s="733">
        <v>9072</v>
      </c>
      <c r="L291" s="733">
        <v>1</v>
      </c>
      <c r="M291" s="733">
        <v>112</v>
      </c>
      <c r="N291" s="733">
        <v>114</v>
      </c>
      <c r="O291" s="733">
        <v>12768</v>
      </c>
      <c r="P291" s="747">
        <v>1.4074074074074074</v>
      </c>
      <c r="Q291" s="734">
        <v>112</v>
      </c>
    </row>
    <row r="292" spans="1:17" ht="14.4" customHeight="1" x14ac:dyDescent="0.3">
      <c r="A292" s="728" t="s">
        <v>553</v>
      </c>
      <c r="B292" s="729" t="s">
        <v>3236</v>
      </c>
      <c r="C292" s="729" t="s">
        <v>3122</v>
      </c>
      <c r="D292" s="729" t="s">
        <v>3663</v>
      </c>
      <c r="E292" s="729" t="s">
        <v>3658</v>
      </c>
      <c r="F292" s="733">
        <v>1</v>
      </c>
      <c r="G292" s="733">
        <v>14381</v>
      </c>
      <c r="H292" s="733"/>
      <c r="I292" s="733">
        <v>14381</v>
      </c>
      <c r="J292" s="733"/>
      <c r="K292" s="733"/>
      <c r="L292" s="733"/>
      <c r="M292" s="733"/>
      <c r="N292" s="733"/>
      <c r="O292" s="733"/>
      <c r="P292" s="747"/>
      <c r="Q292" s="734"/>
    </row>
    <row r="293" spans="1:17" ht="14.4" customHeight="1" x14ac:dyDescent="0.3">
      <c r="A293" s="728" t="s">
        <v>553</v>
      </c>
      <c r="B293" s="729" t="s">
        <v>3236</v>
      </c>
      <c r="C293" s="729" t="s">
        <v>3122</v>
      </c>
      <c r="D293" s="729" t="s">
        <v>3664</v>
      </c>
      <c r="E293" s="729" t="s">
        <v>3665</v>
      </c>
      <c r="F293" s="733">
        <v>1</v>
      </c>
      <c r="G293" s="733">
        <v>23902</v>
      </c>
      <c r="H293" s="733"/>
      <c r="I293" s="733">
        <v>23902</v>
      </c>
      <c r="J293" s="733"/>
      <c r="K293" s="733"/>
      <c r="L293" s="733"/>
      <c r="M293" s="733"/>
      <c r="N293" s="733"/>
      <c r="O293" s="733"/>
      <c r="P293" s="747"/>
      <c r="Q293" s="734"/>
    </row>
    <row r="294" spans="1:17" ht="14.4" customHeight="1" x14ac:dyDescent="0.3">
      <c r="A294" s="728" t="s">
        <v>553</v>
      </c>
      <c r="B294" s="729" t="s">
        <v>3236</v>
      </c>
      <c r="C294" s="729" t="s">
        <v>3122</v>
      </c>
      <c r="D294" s="729" t="s">
        <v>3666</v>
      </c>
      <c r="E294" s="729" t="s">
        <v>3667</v>
      </c>
      <c r="F294" s="733"/>
      <c r="G294" s="733"/>
      <c r="H294" s="733"/>
      <c r="I294" s="733"/>
      <c r="J294" s="733">
        <v>1</v>
      </c>
      <c r="K294" s="733">
        <v>2848</v>
      </c>
      <c r="L294" s="733">
        <v>1</v>
      </c>
      <c r="M294" s="733">
        <v>2848</v>
      </c>
      <c r="N294" s="733"/>
      <c r="O294" s="733"/>
      <c r="P294" s="747"/>
      <c r="Q294" s="734"/>
    </row>
    <row r="295" spans="1:17" ht="14.4" customHeight="1" x14ac:dyDescent="0.3">
      <c r="A295" s="728" t="s">
        <v>553</v>
      </c>
      <c r="B295" s="729" t="s">
        <v>3236</v>
      </c>
      <c r="C295" s="729" t="s">
        <v>3122</v>
      </c>
      <c r="D295" s="729" t="s">
        <v>3668</v>
      </c>
      <c r="E295" s="729" t="s">
        <v>3669</v>
      </c>
      <c r="F295" s="733"/>
      <c r="G295" s="733"/>
      <c r="H295" s="733"/>
      <c r="I295" s="733"/>
      <c r="J295" s="733"/>
      <c r="K295" s="733"/>
      <c r="L295" s="733"/>
      <c r="M295" s="733"/>
      <c r="N295" s="733">
        <v>1</v>
      </c>
      <c r="O295" s="733">
        <v>3025</v>
      </c>
      <c r="P295" s="747"/>
      <c r="Q295" s="734">
        <v>3025</v>
      </c>
    </row>
    <row r="296" spans="1:17" ht="14.4" customHeight="1" x14ac:dyDescent="0.3">
      <c r="A296" s="728" t="s">
        <v>553</v>
      </c>
      <c r="B296" s="729" t="s">
        <v>3670</v>
      </c>
      <c r="C296" s="729" t="s">
        <v>3114</v>
      </c>
      <c r="D296" s="729" t="s">
        <v>3238</v>
      </c>
      <c r="E296" s="729" t="s">
        <v>1966</v>
      </c>
      <c r="F296" s="733">
        <v>58</v>
      </c>
      <c r="G296" s="733">
        <v>6544.14</v>
      </c>
      <c r="H296" s="733">
        <v>38.278778661675247</v>
      </c>
      <c r="I296" s="733">
        <v>112.83000000000001</v>
      </c>
      <c r="J296" s="733">
        <v>2</v>
      </c>
      <c r="K296" s="733">
        <v>170.96</v>
      </c>
      <c r="L296" s="733">
        <v>1</v>
      </c>
      <c r="M296" s="733">
        <v>85.48</v>
      </c>
      <c r="N296" s="733">
        <v>18</v>
      </c>
      <c r="O296" s="733">
        <v>1441.44</v>
      </c>
      <c r="P296" s="747">
        <v>8.4314459522695362</v>
      </c>
      <c r="Q296" s="734">
        <v>80.08</v>
      </c>
    </row>
    <row r="297" spans="1:17" ht="14.4" customHeight="1" x14ac:dyDescent="0.3">
      <c r="A297" s="728" t="s">
        <v>553</v>
      </c>
      <c r="B297" s="729" t="s">
        <v>3670</v>
      </c>
      <c r="C297" s="729" t="s">
        <v>3114</v>
      </c>
      <c r="D297" s="729" t="s">
        <v>3239</v>
      </c>
      <c r="E297" s="729" t="s">
        <v>1966</v>
      </c>
      <c r="F297" s="733"/>
      <c r="G297" s="733"/>
      <c r="H297" s="733"/>
      <c r="I297" s="733"/>
      <c r="J297" s="733">
        <v>39</v>
      </c>
      <c r="K297" s="733">
        <v>2969.07</v>
      </c>
      <c r="L297" s="733">
        <v>1</v>
      </c>
      <c r="M297" s="733">
        <v>76.13000000000001</v>
      </c>
      <c r="N297" s="733">
        <v>17</v>
      </c>
      <c r="O297" s="733">
        <v>1294.21</v>
      </c>
      <c r="P297" s="747">
        <v>0.4358974358974359</v>
      </c>
      <c r="Q297" s="734">
        <v>76.13</v>
      </c>
    </row>
    <row r="298" spans="1:17" ht="14.4" customHeight="1" x14ac:dyDescent="0.3">
      <c r="A298" s="728" t="s">
        <v>553</v>
      </c>
      <c r="B298" s="729" t="s">
        <v>3670</v>
      </c>
      <c r="C298" s="729" t="s">
        <v>3114</v>
      </c>
      <c r="D298" s="729" t="s">
        <v>3240</v>
      </c>
      <c r="E298" s="729" t="s">
        <v>3241</v>
      </c>
      <c r="F298" s="733">
        <v>0.9</v>
      </c>
      <c r="G298" s="733">
        <v>533.54999999999995</v>
      </c>
      <c r="H298" s="733">
        <v>0.39005899683449452</v>
      </c>
      <c r="I298" s="733">
        <v>592.83333333333326</v>
      </c>
      <c r="J298" s="733">
        <v>3.1</v>
      </c>
      <c r="K298" s="733">
        <v>1367.87</v>
      </c>
      <c r="L298" s="733">
        <v>1</v>
      </c>
      <c r="M298" s="733">
        <v>441.24838709677414</v>
      </c>
      <c r="N298" s="733">
        <v>0.3</v>
      </c>
      <c r="O298" s="733">
        <v>132.37</v>
      </c>
      <c r="P298" s="747">
        <v>9.6770891970728218E-2</v>
      </c>
      <c r="Q298" s="734">
        <v>441.23333333333335</v>
      </c>
    </row>
    <row r="299" spans="1:17" ht="14.4" customHeight="1" x14ac:dyDescent="0.3">
      <c r="A299" s="728" t="s">
        <v>553</v>
      </c>
      <c r="B299" s="729" t="s">
        <v>3670</v>
      </c>
      <c r="C299" s="729" t="s">
        <v>3114</v>
      </c>
      <c r="D299" s="729" t="s">
        <v>3671</v>
      </c>
      <c r="E299" s="729" t="s">
        <v>3672</v>
      </c>
      <c r="F299" s="733">
        <v>5</v>
      </c>
      <c r="G299" s="733">
        <v>402.15</v>
      </c>
      <c r="H299" s="733">
        <v>0.5</v>
      </c>
      <c r="I299" s="733">
        <v>80.429999999999993</v>
      </c>
      <c r="J299" s="733">
        <v>10</v>
      </c>
      <c r="K299" s="733">
        <v>804.3</v>
      </c>
      <c r="L299" s="733">
        <v>1</v>
      </c>
      <c r="M299" s="733">
        <v>80.429999999999993</v>
      </c>
      <c r="N299" s="733"/>
      <c r="O299" s="733"/>
      <c r="P299" s="747"/>
      <c r="Q299" s="734"/>
    </row>
    <row r="300" spans="1:17" ht="14.4" customHeight="1" x14ac:dyDescent="0.3">
      <c r="A300" s="728" t="s">
        <v>553</v>
      </c>
      <c r="B300" s="729" t="s">
        <v>3670</v>
      </c>
      <c r="C300" s="729" t="s">
        <v>3114</v>
      </c>
      <c r="D300" s="729" t="s">
        <v>3242</v>
      </c>
      <c r="E300" s="729" t="s">
        <v>932</v>
      </c>
      <c r="F300" s="733">
        <v>93</v>
      </c>
      <c r="G300" s="733">
        <v>5431.2</v>
      </c>
      <c r="H300" s="733">
        <v>0.7153846153846154</v>
      </c>
      <c r="I300" s="733">
        <v>58.4</v>
      </c>
      <c r="J300" s="733">
        <v>130</v>
      </c>
      <c r="K300" s="733">
        <v>7592</v>
      </c>
      <c r="L300" s="733">
        <v>1</v>
      </c>
      <c r="M300" s="733">
        <v>58.4</v>
      </c>
      <c r="N300" s="733">
        <v>106</v>
      </c>
      <c r="O300" s="733">
        <v>6190.4</v>
      </c>
      <c r="P300" s="747">
        <v>0.81538461538461537</v>
      </c>
      <c r="Q300" s="734">
        <v>58.4</v>
      </c>
    </row>
    <row r="301" spans="1:17" ht="14.4" customHeight="1" x14ac:dyDescent="0.3">
      <c r="A301" s="728" t="s">
        <v>553</v>
      </c>
      <c r="B301" s="729" t="s">
        <v>3670</v>
      </c>
      <c r="C301" s="729" t="s">
        <v>3114</v>
      </c>
      <c r="D301" s="729" t="s">
        <v>3673</v>
      </c>
      <c r="E301" s="729" t="s">
        <v>3674</v>
      </c>
      <c r="F301" s="733">
        <v>1.6</v>
      </c>
      <c r="G301" s="733">
        <v>1107.5999999999999</v>
      </c>
      <c r="H301" s="733">
        <v>6.2865416585549685E-2</v>
      </c>
      <c r="I301" s="733">
        <v>692.24999999999989</v>
      </c>
      <c r="J301" s="733">
        <v>25.45</v>
      </c>
      <c r="K301" s="733">
        <v>17618.59</v>
      </c>
      <c r="L301" s="733">
        <v>1</v>
      </c>
      <c r="M301" s="733">
        <v>692.28251473477405</v>
      </c>
      <c r="N301" s="733">
        <v>172</v>
      </c>
      <c r="O301" s="733">
        <v>119073.59</v>
      </c>
      <c r="P301" s="747">
        <v>6.7584063196884649</v>
      </c>
      <c r="Q301" s="734">
        <v>692.28831395348834</v>
      </c>
    </row>
    <row r="302" spans="1:17" ht="14.4" customHeight="1" x14ac:dyDescent="0.3">
      <c r="A302" s="728" t="s">
        <v>553</v>
      </c>
      <c r="B302" s="729" t="s">
        <v>3670</v>
      </c>
      <c r="C302" s="729" t="s">
        <v>3114</v>
      </c>
      <c r="D302" s="729" t="s">
        <v>3675</v>
      </c>
      <c r="E302" s="729" t="s">
        <v>1571</v>
      </c>
      <c r="F302" s="733"/>
      <c r="G302" s="733"/>
      <c r="H302" s="733"/>
      <c r="I302" s="733"/>
      <c r="J302" s="733">
        <v>1.7</v>
      </c>
      <c r="K302" s="733">
        <v>20422.78</v>
      </c>
      <c r="L302" s="733">
        <v>1</v>
      </c>
      <c r="M302" s="733">
        <v>12013.4</v>
      </c>
      <c r="N302" s="733">
        <v>6.8</v>
      </c>
      <c r="O302" s="733">
        <v>81691.12</v>
      </c>
      <c r="P302" s="747">
        <v>4</v>
      </c>
      <c r="Q302" s="734">
        <v>12013.4</v>
      </c>
    </row>
    <row r="303" spans="1:17" ht="14.4" customHeight="1" x14ac:dyDescent="0.3">
      <c r="A303" s="728" t="s">
        <v>553</v>
      </c>
      <c r="B303" s="729" t="s">
        <v>3670</v>
      </c>
      <c r="C303" s="729" t="s">
        <v>3114</v>
      </c>
      <c r="D303" s="729" t="s">
        <v>3243</v>
      </c>
      <c r="E303" s="729" t="s">
        <v>1016</v>
      </c>
      <c r="F303" s="733">
        <v>112.21000000000001</v>
      </c>
      <c r="G303" s="733">
        <v>17458.650000000001</v>
      </c>
      <c r="H303" s="733">
        <v>0.46099267371605201</v>
      </c>
      <c r="I303" s="733">
        <v>155.58907405757063</v>
      </c>
      <c r="J303" s="733">
        <v>243.41</v>
      </c>
      <c r="K303" s="733">
        <v>37871.86</v>
      </c>
      <c r="L303" s="733">
        <v>1</v>
      </c>
      <c r="M303" s="733">
        <v>155.58875970584612</v>
      </c>
      <c r="N303" s="733">
        <v>82.64</v>
      </c>
      <c r="O303" s="733">
        <v>12857.810000000001</v>
      </c>
      <c r="P303" s="747">
        <v>0.33950827870614225</v>
      </c>
      <c r="Q303" s="734">
        <v>155.58821393998065</v>
      </c>
    </row>
    <row r="304" spans="1:17" ht="14.4" customHeight="1" x14ac:dyDescent="0.3">
      <c r="A304" s="728" t="s">
        <v>553</v>
      </c>
      <c r="B304" s="729" t="s">
        <v>3670</v>
      </c>
      <c r="C304" s="729" t="s">
        <v>3114</v>
      </c>
      <c r="D304" s="729" t="s">
        <v>3676</v>
      </c>
      <c r="E304" s="729" t="s">
        <v>3677</v>
      </c>
      <c r="F304" s="733">
        <v>72</v>
      </c>
      <c r="G304" s="733">
        <v>2779.92</v>
      </c>
      <c r="H304" s="733"/>
      <c r="I304" s="733">
        <v>38.61</v>
      </c>
      <c r="J304" s="733"/>
      <c r="K304" s="733"/>
      <c r="L304" s="733"/>
      <c r="M304" s="733"/>
      <c r="N304" s="733"/>
      <c r="O304" s="733"/>
      <c r="P304" s="747"/>
      <c r="Q304" s="734"/>
    </row>
    <row r="305" spans="1:17" ht="14.4" customHeight="1" x14ac:dyDescent="0.3">
      <c r="A305" s="728" t="s">
        <v>553</v>
      </c>
      <c r="B305" s="729" t="s">
        <v>3670</v>
      </c>
      <c r="C305" s="729" t="s">
        <v>3114</v>
      </c>
      <c r="D305" s="729" t="s">
        <v>3244</v>
      </c>
      <c r="E305" s="729" t="s">
        <v>3245</v>
      </c>
      <c r="F305" s="733"/>
      <c r="G305" s="733"/>
      <c r="H305" s="733"/>
      <c r="I305" s="733"/>
      <c r="J305" s="733"/>
      <c r="K305" s="733"/>
      <c r="L305" s="733"/>
      <c r="M305" s="733"/>
      <c r="N305" s="733">
        <v>1.1000000000000001</v>
      </c>
      <c r="O305" s="733">
        <v>542.45999999999992</v>
      </c>
      <c r="P305" s="747"/>
      <c r="Q305" s="734">
        <v>493.14545454545441</v>
      </c>
    </row>
    <row r="306" spans="1:17" ht="14.4" customHeight="1" x14ac:dyDescent="0.3">
      <c r="A306" s="728" t="s">
        <v>553</v>
      </c>
      <c r="B306" s="729" t="s">
        <v>3670</v>
      </c>
      <c r="C306" s="729" t="s">
        <v>3114</v>
      </c>
      <c r="D306" s="729" t="s">
        <v>3246</v>
      </c>
      <c r="E306" s="729" t="s">
        <v>3247</v>
      </c>
      <c r="F306" s="733">
        <v>55</v>
      </c>
      <c r="G306" s="733">
        <v>2498.65</v>
      </c>
      <c r="H306" s="733">
        <v>1.6186320999170813</v>
      </c>
      <c r="I306" s="733">
        <v>45.43</v>
      </c>
      <c r="J306" s="733">
        <v>36</v>
      </c>
      <c r="K306" s="733">
        <v>1543.68</v>
      </c>
      <c r="L306" s="733">
        <v>1</v>
      </c>
      <c r="M306" s="733">
        <v>42.88</v>
      </c>
      <c r="N306" s="733">
        <v>4</v>
      </c>
      <c r="O306" s="733">
        <v>171.52</v>
      </c>
      <c r="P306" s="747">
        <v>0.11111111111111112</v>
      </c>
      <c r="Q306" s="734">
        <v>42.88</v>
      </c>
    </row>
    <row r="307" spans="1:17" ht="14.4" customHeight="1" x14ac:dyDescent="0.3">
      <c r="A307" s="728" t="s">
        <v>553</v>
      </c>
      <c r="B307" s="729" t="s">
        <v>3670</v>
      </c>
      <c r="C307" s="729" t="s">
        <v>3114</v>
      </c>
      <c r="D307" s="729" t="s">
        <v>3248</v>
      </c>
      <c r="E307" s="729" t="s">
        <v>3249</v>
      </c>
      <c r="F307" s="733">
        <v>24</v>
      </c>
      <c r="G307" s="733">
        <v>1853.28</v>
      </c>
      <c r="H307" s="733">
        <v>0.2162162162162162</v>
      </c>
      <c r="I307" s="733">
        <v>77.22</v>
      </c>
      <c r="J307" s="733">
        <v>111</v>
      </c>
      <c r="K307" s="733">
        <v>8571.42</v>
      </c>
      <c r="L307" s="733">
        <v>1</v>
      </c>
      <c r="M307" s="733">
        <v>77.22</v>
      </c>
      <c r="N307" s="733">
        <v>14</v>
      </c>
      <c r="O307" s="733">
        <v>1081.08</v>
      </c>
      <c r="P307" s="747">
        <v>0.12612612612612611</v>
      </c>
      <c r="Q307" s="734">
        <v>77.22</v>
      </c>
    </row>
    <row r="308" spans="1:17" ht="14.4" customHeight="1" x14ac:dyDescent="0.3">
      <c r="A308" s="728" t="s">
        <v>553</v>
      </c>
      <c r="B308" s="729" t="s">
        <v>3670</v>
      </c>
      <c r="C308" s="729" t="s">
        <v>3114</v>
      </c>
      <c r="D308" s="729" t="s">
        <v>3250</v>
      </c>
      <c r="E308" s="729" t="s">
        <v>3251</v>
      </c>
      <c r="F308" s="733">
        <v>74.600000000000009</v>
      </c>
      <c r="G308" s="733">
        <v>27098.45</v>
      </c>
      <c r="H308" s="733">
        <v>1.0324021371565639</v>
      </c>
      <c r="I308" s="733">
        <v>363.24999999999994</v>
      </c>
      <c r="J308" s="733">
        <v>96.6</v>
      </c>
      <c r="K308" s="733">
        <v>26247.96</v>
      </c>
      <c r="L308" s="733">
        <v>1</v>
      </c>
      <c r="M308" s="733">
        <v>271.71801242236023</v>
      </c>
      <c r="N308" s="733">
        <v>86.300000000000011</v>
      </c>
      <c r="O308" s="733">
        <v>23449.55</v>
      </c>
      <c r="P308" s="747">
        <v>0.89338561930146188</v>
      </c>
      <c r="Q308" s="734">
        <v>271.72132097334872</v>
      </c>
    </row>
    <row r="309" spans="1:17" ht="14.4" customHeight="1" x14ac:dyDescent="0.3">
      <c r="A309" s="728" t="s">
        <v>553</v>
      </c>
      <c r="B309" s="729" t="s">
        <v>3670</v>
      </c>
      <c r="C309" s="729" t="s">
        <v>3114</v>
      </c>
      <c r="D309" s="729" t="s">
        <v>3678</v>
      </c>
      <c r="E309" s="729" t="s">
        <v>3679</v>
      </c>
      <c r="F309" s="733"/>
      <c r="G309" s="733"/>
      <c r="H309" s="733"/>
      <c r="I309" s="733"/>
      <c r="J309" s="733"/>
      <c r="K309" s="733"/>
      <c r="L309" s="733"/>
      <c r="M309" s="733"/>
      <c r="N309" s="733">
        <v>9</v>
      </c>
      <c r="O309" s="733">
        <v>591.75</v>
      </c>
      <c r="P309" s="747"/>
      <c r="Q309" s="734">
        <v>65.75</v>
      </c>
    </row>
    <row r="310" spans="1:17" ht="14.4" customHeight="1" x14ac:dyDescent="0.3">
      <c r="A310" s="728" t="s">
        <v>553</v>
      </c>
      <c r="B310" s="729" t="s">
        <v>3670</v>
      </c>
      <c r="C310" s="729" t="s">
        <v>3114</v>
      </c>
      <c r="D310" s="729" t="s">
        <v>3252</v>
      </c>
      <c r="E310" s="729" t="s">
        <v>3253</v>
      </c>
      <c r="F310" s="733">
        <v>51</v>
      </c>
      <c r="G310" s="733">
        <v>2752.39</v>
      </c>
      <c r="H310" s="733"/>
      <c r="I310" s="733">
        <v>53.96843137254902</v>
      </c>
      <c r="J310" s="733"/>
      <c r="K310" s="733"/>
      <c r="L310" s="733"/>
      <c r="M310" s="733"/>
      <c r="N310" s="733"/>
      <c r="O310" s="733"/>
      <c r="P310" s="747"/>
      <c r="Q310" s="734"/>
    </row>
    <row r="311" spans="1:17" ht="14.4" customHeight="1" x14ac:dyDescent="0.3">
      <c r="A311" s="728" t="s">
        <v>553</v>
      </c>
      <c r="B311" s="729" t="s">
        <v>3670</v>
      </c>
      <c r="C311" s="729" t="s">
        <v>3114</v>
      </c>
      <c r="D311" s="729" t="s">
        <v>3680</v>
      </c>
      <c r="E311" s="729" t="s">
        <v>930</v>
      </c>
      <c r="F311" s="733">
        <v>8</v>
      </c>
      <c r="G311" s="733">
        <v>526</v>
      </c>
      <c r="H311" s="733"/>
      <c r="I311" s="733">
        <v>65.75</v>
      </c>
      <c r="J311" s="733"/>
      <c r="K311" s="733"/>
      <c r="L311" s="733"/>
      <c r="M311" s="733"/>
      <c r="N311" s="733"/>
      <c r="O311" s="733"/>
      <c r="P311" s="747"/>
      <c r="Q311" s="734"/>
    </row>
    <row r="312" spans="1:17" ht="14.4" customHeight="1" x14ac:dyDescent="0.3">
      <c r="A312" s="728" t="s">
        <v>553</v>
      </c>
      <c r="B312" s="729" t="s">
        <v>3670</v>
      </c>
      <c r="C312" s="729" t="s">
        <v>3114</v>
      </c>
      <c r="D312" s="729" t="s">
        <v>3254</v>
      </c>
      <c r="E312" s="729" t="s">
        <v>3255</v>
      </c>
      <c r="F312" s="733">
        <v>0.5</v>
      </c>
      <c r="G312" s="733">
        <v>1877.6</v>
      </c>
      <c r="H312" s="733">
        <v>0.14751009928806105</v>
      </c>
      <c r="I312" s="733">
        <v>3755.2</v>
      </c>
      <c r="J312" s="733">
        <v>3.9000000000000004</v>
      </c>
      <c r="K312" s="733">
        <v>12728.62</v>
      </c>
      <c r="L312" s="733">
        <v>1</v>
      </c>
      <c r="M312" s="733">
        <v>3263.748717948718</v>
      </c>
      <c r="N312" s="733">
        <v>3.3</v>
      </c>
      <c r="O312" s="733">
        <v>10770.32</v>
      </c>
      <c r="P312" s="747">
        <v>0.84614985756507766</v>
      </c>
      <c r="Q312" s="734">
        <v>3263.7333333333336</v>
      </c>
    </row>
    <row r="313" spans="1:17" ht="14.4" customHeight="1" x14ac:dyDescent="0.3">
      <c r="A313" s="728" t="s">
        <v>553</v>
      </c>
      <c r="B313" s="729" t="s">
        <v>3670</v>
      </c>
      <c r="C313" s="729" t="s">
        <v>3114</v>
      </c>
      <c r="D313" s="729" t="s">
        <v>3681</v>
      </c>
      <c r="E313" s="729" t="s">
        <v>3682</v>
      </c>
      <c r="F313" s="733"/>
      <c r="G313" s="733"/>
      <c r="H313" s="733"/>
      <c r="I313" s="733"/>
      <c r="J313" s="733">
        <v>24</v>
      </c>
      <c r="K313" s="733">
        <v>5260.8</v>
      </c>
      <c r="L313" s="733">
        <v>1</v>
      </c>
      <c r="M313" s="733">
        <v>219.20000000000002</v>
      </c>
      <c r="N313" s="733">
        <v>16</v>
      </c>
      <c r="O313" s="733">
        <v>3507.2</v>
      </c>
      <c r="P313" s="747">
        <v>0.66666666666666663</v>
      </c>
      <c r="Q313" s="734">
        <v>219.2</v>
      </c>
    </row>
    <row r="314" spans="1:17" ht="14.4" customHeight="1" x14ac:dyDescent="0.3">
      <c r="A314" s="728" t="s">
        <v>553</v>
      </c>
      <c r="B314" s="729" t="s">
        <v>3670</v>
      </c>
      <c r="C314" s="729" t="s">
        <v>3114</v>
      </c>
      <c r="D314" s="729" t="s">
        <v>3256</v>
      </c>
      <c r="E314" s="729" t="s">
        <v>1578</v>
      </c>
      <c r="F314" s="733">
        <v>364</v>
      </c>
      <c r="G314" s="733">
        <v>23933</v>
      </c>
      <c r="H314" s="733">
        <v>4.0898876404494384</v>
      </c>
      <c r="I314" s="733">
        <v>65.75</v>
      </c>
      <c r="J314" s="733">
        <v>89</v>
      </c>
      <c r="K314" s="733">
        <v>5851.75</v>
      </c>
      <c r="L314" s="733">
        <v>1</v>
      </c>
      <c r="M314" s="733">
        <v>65.75</v>
      </c>
      <c r="N314" s="733">
        <v>139</v>
      </c>
      <c r="O314" s="733">
        <v>8961.59</v>
      </c>
      <c r="P314" s="747">
        <v>1.5314376041355151</v>
      </c>
      <c r="Q314" s="734">
        <v>64.471870503597117</v>
      </c>
    </row>
    <row r="315" spans="1:17" ht="14.4" customHeight="1" x14ac:dyDescent="0.3">
      <c r="A315" s="728" t="s">
        <v>553</v>
      </c>
      <c r="B315" s="729" t="s">
        <v>3670</v>
      </c>
      <c r="C315" s="729" t="s">
        <v>3114</v>
      </c>
      <c r="D315" s="729" t="s">
        <v>3257</v>
      </c>
      <c r="E315" s="729" t="s">
        <v>3258</v>
      </c>
      <c r="F315" s="733">
        <v>7.5</v>
      </c>
      <c r="G315" s="733">
        <v>347.75</v>
      </c>
      <c r="H315" s="733">
        <v>18.756742179072276</v>
      </c>
      <c r="I315" s="733">
        <v>46.366666666666667</v>
      </c>
      <c r="J315" s="733">
        <v>0.4</v>
      </c>
      <c r="K315" s="733">
        <v>18.54</v>
      </c>
      <c r="L315" s="733">
        <v>1</v>
      </c>
      <c r="M315" s="733">
        <v>46.349999999999994</v>
      </c>
      <c r="N315" s="733"/>
      <c r="O315" s="733"/>
      <c r="P315" s="747"/>
      <c r="Q315" s="734"/>
    </row>
    <row r="316" spans="1:17" ht="14.4" customHeight="1" x14ac:dyDescent="0.3">
      <c r="A316" s="728" t="s">
        <v>553</v>
      </c>
      <c r="B316" s="729" t="s">
        <v>3670</v>
      </c>
      <c r="C316" s="729" t="s">
        <v>3114</v>
      </c>
      <c r="D316" s="729" t="s">
        <v>3259</v>
      </c>
      <c r="E316" s="729" t="s">
        <v>922</v>
      </c>
      <c r="F316" s="733">
        <v>12</v>
      </c>
      <c r="G316" s="733">
        <v>1112.8899999999999</v>
      </c>
      <c r="H316" s="733">
        <v>0.4511947910838664</v>
      </c>
      <c r="I316" s="733">
        <v>92.740833333333327</v>
      </c>
      <c r="J316" s="733">
        <v>31.3</v>
      </c>
      <c r="K316" s="733">
        <v>2466.54</v>
      </c>
      <c r="L316" s="733">
        <v>1</v>
      </c>
      <c r="M316" s="733">
        <v>78.803194888178908</v>
      </c>
      <c r="N316" s="733">
        <v>24.199999999999996</v>
      </c>
      <c r="O316" s="733">
        <v>1907.06</v>
      </c>
      <c r="P316" s="747">
        <v>0.77317213586643641</v>
      </c>
      <c r="Q316" s="734">
        <v>78.804132231404964</v>
      </c>
    </row>
    <row r="317" spans="1:17" ht="14.4" customHeight="1" x14ac:dyDescent="0.3">
      <c r="A317" s="728" t="s">
        <v>553</v>
      </c>
      <c r="B317" s="729" t="s">
        <v>3670</v>
      </c>
      <c r="C317" s="729" t="s">
        <v>3114</v>
      </c>
      <c r="D317" s="729" t="s">
        <v>3260</v>
      </c>
      <c r="E317" s="729" t="s">
        <v>1503</v>
      </c>
      <c r="F317" s="733">
        <v>68</v>
      </c>
      <c r="G317" s="733">
        <v>4725.5</v>
      </c>
      <c r="H317" s="733">
        <v>0.72433111841752307</v>
      </c>
      <c r="I317" s="733">
        <v>69.492647058823536</v>
      </c>
      <c r="J317" s="733">
        <v>93</v>
      </c>
      <c r="K317" s="733">
        <v>6523.9500000000007</v>
      </c>
      <c r="L317" s="733">
        <v>1</v>
      </c>
      <c r="M317" s="733">
        <v>70.150000000000006</v>
      </c>
      <c r="N317" s="733">
        <v>85</v>
      </c>
      <c r="O317" s="733">
        <v>5312.25</v>
      </c>
      <c r="P317" s="747">
        <v>0.81426896282160344</v>
      </c>
      <c r="Q317" s="734">
        <v>62.497058823529414</v>
      </c>
    </row>
    <row r="318" spans="1:17" ht="14.4" customHeight="1" x14ac:dyDescent="0.3">
      <c r="A318" s="728" t="s">
        <v>553</v>
      </c>
      <c r="B318" s="729" t="s">
        <v>3670</v>
      </c>
      <c r="C318" s="729" t="s">
        <v>3114</v>
      </c>
      <c r="D318" s="729" t="s">
        <v>3683</v>
      </c>
      <c r="E318" s="729" t="s">
        <v>3262</v>
      </c>
      <c r="F318" s="733"/>
      <c r="G318" s="733"/>
      <c r="H318" s="733"/>
      <c r="I318" s="733"/>
      <c r="J318" s="733"/>
      <c r="K318" s="733"/>
      <c r="L318" s="733"/>
      <c r="M318" s="733"/>
      <c r="N318" s="733">
        <v>0.6</v>
      </c>
      <c r="O318" s="733">
        <v>359.88</v>
      </c>
      <c r="P318" s="747"/>
      <c r="Q318" s="734">
        <v>599.80000000000007</v>
      </c>
    </row>
    <row r="319" spans="1:17" ht="14.4" customHeight="1" x14ac:dyDescent="0.3">
      <c r="A319" s="728" t="s">
        <v>553</v>
      </c>
      <c r="B319" s="729" t="s">
        <v>3670</v>
      </c>
      <c r="C319" s="729" t="s">
        <v>3114</v>
      </c>
      <c r="D319" s="729" t="s">
        <v>3261</v>
      </c>
      <c r="E319" s="729" t="s">
        <v>3262</v>
      </c>
      <c r="F319" s="733">
        <v>2.7</v>
      </c>
      <c r="G319" s="733">
        <v>2159.3199999999997</v>
      </c>
      <c r="H319" s="733">
        <v>0.3857058138454833</v>
      </c>
      <c r="I319" s="733">
        <v>799.74814814814795</v>
      </c>
      <c r="J319" s="733">
        <v>7</v>
      </c>
      <c r="K319" s="733">
        <v>5598.36</v>
      </c>
      <c r="L319" s="733">
        <v>1</v>
      </c>
      <c r="M319" s="733">
        <v>799.76571428571424</v>
      </c>
      <c r="N319" s="733">
        <v>3.1</v>
      </c>
      <c r="O319" s="733">
        <v>2479.2600000000002</v>
      </c>
      <c r="P319" s="747">
        <v>0.44285469316013981</v>
      </c>
      <c r="Q319" s="734">
        <v>799.76129032258075</v>
      </c>
    </row>
    <row r="320" spans="1:17" ht="14.4" customHeight="1" x14ac:dyDescent="0.3">
      <c r="A320" s="728" t="s">
        <v>553</v>
      </c>
      <c r="B320" s="729" t="s">
        <v>3670</v>
      </c>
      <c r="C320" s="729" t="s">
        <v>3114</v>
      </c>
      <c r="D320" s="729" t="s">
        <v>3263</v>
      </c>
      <c r="E320" s="729" t="s">
        <v>924</v>
      </c>
      <c r="F320" s="733">
        <v>20</v>
      </c>
      <c r="G320" s="733">
        <v>1849.7999999999997</v>
      </c>
      <c r="H320" s="733">
        <v>1.6000069196969171</v>
      </c>
      <c r="I320" s="733">
        <v>92.489999999999981</v>
      </c>
      <c r="J320" s="733">
        <v>12.5</v>
      </c>
      <c r="K320" s="733">
        <v>1156.1199999999999</v>
      </c>
      <c r="L320" s="733">
        <v>1</v>
      </c>
      <c r="M320" s="733">
        <v>92.489599999999996</v>
      </c>
      <c r="N320" s="733">
        <v>13</v>
      </c>
      <c r="O320" s="733">
        <v>1202.3699999999999</v>
      </c>
      <c r="P320" s="747">
        <v>1.0400044978029963</v>
      </c>
      <c r="Q320" s="734">
        <v>92.49</v>
      </c>
    </row>
    <row r="321" spans="1:17" ht="14.4" customHeight="1" x14ac:dyDescent="0.3">
      <c r="A321" s="728" t="s">
        <v>553</v>
      </c>
      <c r="B321" s="729" t="s">
        <v>3670</v>
      </c>
      <c r="C321" s="729" t="s">
        <v>3114</v>
      </c>
      <c r="D321" s="729" t="s">
        <v>3684</v>
      </c>
      <c r="E321" s="729" t="s">
        <v>3685</v>
      </c>
      <c r="F321" s="733">
        <v>1.8</v>
      </c>
      <c r="G321" s="733">
        <v>3716.58</v>
      </c>
      <c r="H321" s="733">
        <v>11.387627539295892</v>
      </c>
      <c r="I321" s="733">
        <v>2064.7666666666664</v>
      </c>
      <c r="J321" s="733">
        <v>0.2</v>
      </c>
      <c r="K321" s="733">
        <v>326.37</v>
      </c>
      <c r="L321" s="733">
        <v>1</v>
      </c>
      <c r="M321" s="733">
        <v>1631.85</v>
      </c>
      <c r="N321" s="733"/>
      <c r="O321" s="733"/>
      <c r="P321" s="747"/>
      <c r="Q321" s="734"/>
    </row>
    <row r="322" spans="1:17" ht="14.4" customHeight="1" x14ac:dyDescent="0.3">
      <c r="A322" s="728" t="s">
        <v>553</v>
      </c>
      <c r="B322" s="729" t="s">
        <v>3670</v>
      </c>
      <c r="C322" s="729" t="s">
        <v>3114</v>
      </c>
      <c r="D322" s="729" t="s">
        <v>3264</v>
      </c>
      <c r="E322" s="729" t="s">
        <v>3265</v>
      </c>
      <c r="F322" s="733">
        <v>12.400000000000002</v>
      </c>
      <c r="G322" s="733">
        <v>4863.63</v>
      </c>
      <c r="H322" s="733">
        <v>0.91952243207985929</v>
      </c>
      <c r="I322" s="733">
        <v>392.22822580645158</v>
      </c>
      <c r="J322" s="733">
        <v>13.499999999999998</v>
      </c>
      <c r="K322" s="733">
        <v>5289.3</v>
      </c>
      <c r="L322" s="733">
        <v>1</v>
      </c>
      <c r="M322" s="733">
        <v>391.80000000000007</v>
      </c>
      <c r="N322" s="733">
        <v>9.8000000000000007</v>
      </c>
      <c r="O322" s="733">
        <v>3839.6400000000003</v>
      </c>
      <c r="P322" s="747">
        <v>0.72592592592592597</v>
      </c>
      <c r="Q322" s="734">
        <v>391.8</v>
      </c>
    </row>
    <row r="323" spans="1:17" ht="14.4" customHeight="1" x14ac:dyDescent="0.3">
      <c r="A323" s="728" t="s">
        <v>553</v>
      </c>
      <c r="B323" s="729" t="s">
        <v>3670</v>
      </c>
      <c r="C323" s="729" t="s">
        <v>3114</v>
      </c>
      <c r="D323" s="729" t="s">
        <v>3686</v>
      </c>
      <c r="E323" s="729" t="s">
        <v>3267</v>
      </c>
      <c r="F323" s="733"/>
      <c r="G323" s="733"/>
      <c r="H323" s="733"/>
      <c r="I323" s="733"/>
      <c r="J323" s="733"/>
      <c r="K323" s="733"/>
      <c r="L323" s="733"/>
      <c r="M323" s="733"/>
      <c r="N323" s="733">
        <v>3</v>
      </c>
      <c r="O323" s="733">
        <v>328.8</v>
      </c>
      <c r="P323" s="747"/>
      <c r="Q323" s="734">
        <v>109.60000000000001</v>
      </c>
    </row>
    <row r="324" spans="1:17" ht="14.4" customHeight="1" x14ac:dyDescent="0.3">
      <c r="A324" s="728" t="s">
        <v>553</v>
      </c>
      <c r="B324" s="729" t="s">
        <v>3670</v>
      </c>
      <c r="C324" s="729" t="s">
        <v>3114</v>
      </c>
      <c r="D324" s="729" t="s">
        <v>3266</v>
      </c>
      <c r="E324" s="729" t="s">
        <v>3267</v>
      </c>
      <c r="F324" s="733"/>
      <c r="G324" s="733"/>
      <c r="H324" s="733"/>
      <c r="I324" s="733"/>
      <c r="J324" s="733">
        <v>23</v>
      </c>
      <c r="K324" s="733">
        <v>5041.5999999999995</v>
      </c>
      <c r="L324" s="733">
        <v>1</v>
      </c>
      <c r="M324" s="733">
        <v>219.2</v>
      </c>
      <c r="N324" s="733">
        <v>3</v>
      </c>
      <c r="O324" s="733">
        <v>657.6</v>
      </c>
      <c r="P324" s="747">
        <v>0.13043478260869568</v>
      </c>
      <c r="Q324" s="734">
        <v>219.20000000000002</v>
      </c>
    </row>
    <row r="325" spans="1:17" ht="14.4" customHeight="1" x14ac:dyDescent="0.3">
      <c r="A325" s="728" t="s">
        <v>553</v>
      </c>
      <c r="B325" s="729" t="s">
        <v>3670</v>
      </c>
      <c r="C325" s="729" t="s">
        <v>3114</v>
      </c>
      <c r="D325" s="729" t="s">
        <v>3687</v>
      </c>
      <c r="E325" s="729" t="s">
        <v>1267</v>
      </c>
      <c r="F325" s="733">
        <v>1.7</v>
      </c>
      <c r="G325" s="733">
        <v>656.32</v>
      </c>
      <c r="H325" s="733"/>
      <c r="I325" s="733">
        <v>386.07058823529417</v>
      </c>
      <c r="J325" s="733"/>
      <c r="K325" s="733"/>
      <c r="L325" s="733"/>
      <c r="M325" s="733"/>
      <c r="N325" s="733"/>
      <c r="O325" s="733"/>
      <c r="P325" s="747"/>
      <c r="Q325" s="734"/>
    </row>
    <row r="326" spans="1:17" ht="14.4" customHeight="1" x14ac:dyDescent="0.3">
      <c r="A326" s="728" t="s">
        <v>553</v>
      </c>
      <c r="B326" s="729" t="s">
        <v>3670</v>
      </c>
      <c r="C326" s="729" t="s">
        <v>3114</v>
      </c>
      <c r="D326" s="729" t="s">
        <v>3268</v>
      </c>
      <c r="E326" s="729" t="s">
        <v>3269</v>
      </c>
      <c r="F326" s="733">
        <v>3.9000000000000004</v>
      </c>
      <c r="G326" s="733">
        <v>3011.3999999999996</v>
      </c>
      <c r="H326" s="733">
        <v>4.8751821272462355</v>
      </c>
      <c r="I326" s="733">
        <v>772.15384615384596</v>
      </c>
      <c r="J326" s="733">
        <v>0.8</v>
      </c>
      <c r="K326" s="733">
        <v>617.70000000000005</v>
      </c>
      <c r="L326" s="733">
        <v>1</v>
      </c>
      <c r="M326" s="733">
        <v>772.125</v>
      </c>
      <c r="N326" s="733"/>
      <c r="O326" s="733"/>
      <c r="P326" s="747"/>
      <c r="Q326" s="734"/>
    </row>
    <row r="327" spans="1:17" ht="14.4" customHeight="1" x14ac:dyDescent="0.3">
      <c r="A327" s="728" t="s">
        <v>553</v>
      </c>
      <c r="B327" s="729" t="s">
        <v>3670</v>
      </c>
      <c r="C327" s="729" t="s">
        <v>3114</v>
      </c>
      <c r="D327" s="729" t="s">
        <v>3270</v>
      </c>
      <c r="E327" s="729" t="s">
        <v>3271</v>
      </c>
      <c r="F327" s="733">
        <v>7.21</v>
      </c>
      <c r="G327" s="733">
        <v>23850.059999999998</v>
      </c>
      <c r="H327" s="733">
        <v>1.5236958059180579</v>
      </c>
      <c r="I327" s="733">
        <v>3307.9140083217749</v>
      </c>
      <c r="J327" s="733">
        <v>5.93</v>
      </c>
      <c r="K327" s="733">
        <v>15652.77</v>
      </c>
      <c r="L327" s="733">
        <v>1</v>
      </c>
      <c r="M327" s="733">
        <v>2639.5902192242834</v>
      </c>
      <c r="N327" s="733"/>
      <c r="O327" s="733"/>
      <c r="P327" s="747"/>
      <c r="Q327" s="734"/>
    </row>
    <row r="328" spans="1:17" ht="14.4" customHeight="1" x14ac:dyDescent="0.3">
      <c r="A328" s="728" t="s">
        <v>553</v>
      </c>
      <c r="B328" s="729" t="s">
        <v>3670</v>
      </c>
      <c r="C328" s="729" t="s">
        <v>3114</v>
      </c>
      <c r="D328" s="729" t="s">
        <v>3272</v>
      </c>
      <c r="E328" s="729" t="s">
        <v>1596</v>
      </c>
      <c r="F328" s="733">
        <v>0.6</v>
      </c>
      <c r="G328" s="733">
        <v>257.22000000000003</v>
      </c>
      <c r="H328" s="733">
        <v>0.21321816689738643</v>
      </c>
      <c r="I328" s="733">
        <v>428.70000000000005</v>
      </c>
      <c r="J328" s="733">
        <v>2.9</v>
      </c>
      <c r="K328" s="733">
        <v>1206.3699999999999</v>
      </c>
      <c r="L328" s="733">
        <v>1</v>
      </c>
      <c r="M328" s="733">
        <v>415.98965517241379</v>
      </c>
      <c r="N328" s="733">
        <v>5.2</v>
      </c>
      <c r="O328" s="733">
        <v>1989.52</v>
      </c>
      <c r="P328" s="747">
        <v>1.6491789417840299</v>
      </c>
      <c r="Q328" s="734">
        <v>382.59999999999997</v>
      </c>
    </row>
    <row r="329" spans="1:17" ht="14.4" customHeight="1" x14ac:dyDescent="0.3">
      <c r="A329" s="728" t="s">
        <v>553</v>
      </c>
      <c r="B329" s="729" t="s">
        <v>3670</v>
      </c>
      <c r="C329" s="729" t="s">
        <v>3114</v>
      </c>
      <c r="D329" s="729" t="s">
        <v>3688</v>
      </c>
      <c r="E329" s="729" t="s">
        <v>3689</v>
      </c>
      <c r="F329" s="733"/>
      <c r="G329" s="733"/>
      <c r="H329" s="733"/>
      <c r="I329" s="733"/>
      <c r="J329" s="733"/>
      <c r="K329" s="733"/>
      <c r="L329" s="733"/>
      <c r="M329" s="733"/>
      <c r="N329" s="733">
        <v>5</v>
      </c>
      <c r="O329" s="733">
        <v>51647.45</v>
      </c>
      <c r="P329" s="747"/>
      <c r="Q329" s="734">
        <v>10329.49</v>
      </c>
    </row>
    <row r="330" spans="1:17" ht="14.4" customHeight="1" x14ac:dyDescent="0.3">
      <c r="A330" s="728" t="s">
        <v>553</v>
      </c>
      <c r="B330" s="729" t="s">
        <v>3670</v>
      </c>
      <c r="C330" s="729" t="s">
        <v>3114</v>
      </c>
      <c r="D330" s="729" t="s">
        <v>3273</v>
      </c>
      <c r="E330" s="729" t="s">
        <v>1596</v>
      </c>
      <c r="F330" s="733"/>
      <c r="G330" s="733"/>
      <c r="H330" s="733"/>
      <c r="I330" s="733"/>
      <c r="J330" s="733">
        <v>9.7999999999999989</v>
      </c>
      <c r="K330" s="733">
        <v>8302.32</v>
      </c>
      <c r="L330" s="733">
        <v>1</v>
      </c>
      <c r="M330" s="733">
        <v>847.17551020408166</v>
      </c>
      <c r="N330" s="733">
        <v>13.1</v>
      </c>
      <c r="O330" s="733">
        <v>10495.03</v>
      </c>
      <c r="P330" s="747">
        <v>1.2641081047225355</v>
      </c>
      <c r="Q330" s="734">
        <v>801.14732824427483</v>
      </c>
    </row>
    <row r="331" spans="1:17" ht="14.4" customHeight="1" x14ac:dyDescent="0.3">
      <c r="A331" s="728" t="s">
        <v>553</v>
      </c>
      <c r="B331" s="729" t="s">
        <v>3670</v>
      </c>
      <c r="C331" s="729" t="s">
        <v>3114</v>
      </c>
      <c r="D331" s="729" t="s">
        <v>3690</v>
      </c>
      <c r="E331" s="729" t="s">
        <v>930</v>
      </c>
      <c r="F331" s="733"/>
      <c r="G331" s="733"/>
      <c r="H331" s="733"/>
      <c r="I331" s="733"/>
      <c r="J331" s="733">
        <v>171</v>
      </c>
      <c r="K331" s="733">
        <v>11243.25</v>
      </c>
      <c r="L331" s="733">
        <v>1</v>
      </c>
      <c r="M331" s="733">
        <v>65.75</v>
      </c>
      <c r="N331" s="733"/>
      <c r="O331" s="733"/>
      <c r="P331" s="747"/>
      <c r="Q331" s="734"/>
    </row>
    <row r="332" spans="1:17" ht="14.4" customHeight="1" x14ac:dyDescent="0.3">
      <c r="A332" s="728" t="s">
        <v>553</v>
      </c>
      <c r="B332" s="729" t="s">
        <v>3670</v>
      </c>
      <c r="C332" s="729" t="s">
        <v>3114</v>
      </c>
      <c r="D332" s="729" t="s">
        <v>3274</v>
      </c>
      <c r="E332" s="729" t="s">
        <v>1495</v>
      </c>
      <c r="F332" s="733"/>
      <c r="G332" s="733"/>
      <c r="H332" s="733"/>
      <c r="I332" s="733"/>
      <c r="J332" s="733"/>
      <c r="K332" s="733"/>
      <c r="L332" s="733"/>
      <c r="M332" s="733"/>
      <c r="N332" s="733">
        <v>30</v>
      </c>
      <c r="O332" s="733">
        <v>1972.5</v>
      </c>
      <c r="P332" s="747"/>
      <c r="Q332" s="734">
        <v>65.75</v>
      </c>
    </row>
    <row r="333" spans="1:17" ht="14.4" customHeight="1" x14ac:dyDescent="0.3">
      <c r="A333" s="728" t="s">
        <v>553</v>
      </c>
      <c r="B333" s="729" t="s">
        <v>3670</v>
      </c>
      <c r="C333" s="729" t="s">
        <v>3114</v>
      </c>
      <c r="D333" s="729" t="s">
        <v>3691</v>
      </c>
      <c r="E333" s="729" t="s">
        <v>3692</v>
      </c>
      <c r="F333" s="733"/>
      <c r="G333" s="733"/>
      <c r="H333" s="733"/>
      <c r="I333" s="733"/>
      <c r="J333" s="733"/>
      <c r="K333" s="733"/>
      <c r="L333" s="733"/>
      <c r="M333" s="733"/>
      <c r="N333" s="733">
        <v>1.7</v>
      </c>
      <c r="O333" s="733">
        <v>1342.75</v>
      </c>
      <c r="P333" s="747"/>
      <c r="Q333" s="734">
        <v>789.85294117647061</v>
      </c>
    </row>
    <row r="334" spans="1:17" ht="14.4" customHeight="1" x14ac:dyDescent="0.3">
      <c r="A334" s="728" t="s">
        <v>553</v>
      </c>
      <c r="B334" s="729" t="s">
        <v>3670</v>
      </c>
      <c r="C334" s="729" t="s">
        <v>3114</v>
      </c>
      <c r="D334" s="729" t="s">
        <v>3693</v>
      </c>
      <c r="E334" s="729" t="s">
        <v>3694</v>
      </c>
      <c r="F334" s="733">
        <v>1.9</v>
      </c>
      <c r="G334" s="733">
        <v>1032.58</v>
      </c>
      <c r="H334" s="733"/>
      <c r="I334" s="733">
        <v>543.46315789473681</v>
      </c>
      <c r="J334" s="733"/>
      <c r="K334" s="733"/>
      <c r="L334" s="733"/>
      <c r="M334" s="733"/>
      <c r="N334" s="733"/>
      <c r="O334" s="733"/>
      <c r="P334" s="747"/>
      <c r="Q334" s="734"/>
    </row>
    <row r="335" spans="1:17" ht="14.4" customHeight="1" x14ac:dyDescent="0.3">
      <c r="A335" s="728" t="s">
        <v>553</v>
      </c>
      <c r="B335" s="729" t="s">
        <v>3670</v>
      </c>
      <c r="C335" s="729" t="s">
        <v>3114</v>
      </c>
      <c r="D335" s="729" t="s">
        <v>3276</v>
      </c>
      <c r="E335" s="729" t="s">
        <v>1407</v>
      </c>
      <c r="F335" s="733"/>
      <c r="G335" s="733"/>
      <c r="H335" s="733"/>
      <c r="I335" s="733"/>
      <c r="J335" s="733">
        <v>0.9</v>
      </c>
      <c r="K335" s="733">
        <v>1913.04</v>
      </c>
      <c r="L335" s="733">
        <v>1</v>
      </c>
      <c r="M335" s="733">
        <v>2125.6</v>
      </c>
      <c r="N335" s="733">
        <v>4.3</v>
      </c>
      <c r="O335" s="733">
        <v>9140.08</v>
      </c>
      <c r="P335" s="747">
        <v>4.7777777777777777</v>
      </c>
      <c r="Q335" s="734">
        <v>2125.6</v>
      </c>
    </row>
    <row r="336" spans="1:17" ht="14.4" customHeight="1" x14ac:dyDescent="0.3">
      <c r="A336" s="728" t="s">
        <v>553</v>
      </c>
      <c r="B336" s="729" t="s">
        <v>3670</v>
      </c>
      <c r="C336" s="729" t="s">
        <v>3114</v>
      </c>
      <c r="D336" s="729" t="s">
        <v>3695</v>
      </c>
      <c r="E336" s="729" t="s">
        <v>3696</v>
      </c>
      <c r="F336" s="733"/>
      <c r="G336" s="733"/>
      <c r="H336" s="733"/>
      <c r="I336" s="733"/>
      <c r="J336" s="733">
        <v>4.2</v>
      </c>
      <c r="K336" s="733">
        <v>13707.75</v>
      </c>
      <c r="L336" s="733">
        <v>1</v>
      </c>
      <c r="M336" s="733">
        <v>3263.75</v>
      </c>
      <c r="N336" s="733"/>
      <c r="O336" s="733"/>
      <c r="P336" s="747"/>
      <c r="Q336" s="734"/>
    </row>
    <row r="337" spans="1:17" ht="14.4" customHeight="1" x14ac:dyDescent="0.3">
      <c r="A337" s="728" t="s">
        <v>553</v>
      </c>
      <c r="B337" s="729" t="s">
        <v>3670</v>
      </c>
      <c r="C337" s="729" t="s">
        <v>3114</v>
      </c>
      <c r="D337" s="729" t="s">
        <v>3278</v>
      </c>
      <c r="E337" s="729" t="s">
        <v>1415</v>
      </c>
      <c r="F337" s="733">
        <v>1.8</v>
      </c>
      <c r="G337" s="733">
        <v>2061.08</v>
      </c>
      <c r="H337" s="733">
        <v>1.1618198319062463</v>
      </c>
      <c r="I337" s="733">
        <v>1145.0444444444445</v>
      </c>
      <c r="J337" s="733">
        <v>1.6</v>
      </c>
      <c r="K337" s="733">
        <v>1774.01</v>
      </c>
      <c r="L337" s="733">
        <v>1</v>
      </c>
      <c r="M337" s="733">
        <v>1108.7562499999999</v>
      </c>
      <c r="N337" s="733">
        <v>1.1000000000000001</v>
      </c>
      <c r="O337" s="733">
        <v>880.88</v>
      </c>
      <c r="P337" s="747">
        <v>0.49654737008246852</v>
      </c>
      <c r="Q337" s="734">
        <v>800.8</v>
      </c>
    </row>
    <row r="338" spans="1:17" ht="14.4" customHeight="1" x14ac:dyDescent="0.3">
      <c r="A338" s="728" t="s">
        <v>553</v>
      </c>
      <c r="B338" s="729" t="s">
        <v>3670</v>
      </c>
      <c r="C338" s="729" t="s">
        <v>3114</v>
      </c>
      <c r="D338" s="729" t="s">
        <v>3697</v>
      </c>
      <c r="E338" s="729" t="s">
        <v>3698</v>
      </c>
      <c r="F338" s="733"/>
      <c r="G338" s="733"/>
      <c r="H338" s="733"/>
      <c r="I338" s="733"/>
      <c r="J338" s="733"/>
      <c r="K338" s="733"/>
      <c r="L338" s="733"/>
      <c r="M338" s="733"/>
      <c r="N338" s="733">
        <v>11.8</v>
      </c>
      <c r="O338" s="733">
        <v>25082.080000000002</v>
      </c>
      <c r="P338" s="747"/>
      <c r="Q338" s="734">
        <v>2125.6</v>
      </c>
    </row>
    <row r="339" spans="1:17" ht="14.4" customHeight="1" x14ac:dyDescent="0.3">
      <c r="A339" s="728" t="s">
        <v>553</v>
      </c>
      <c r="B339" s="729" t="s">
        <v>3670</v>
      </c>
      <c r="C339" s="729" t="s">
        <v>3114</v>
      </c>
      <c r="D339" s="729" t="s">
        <v>3699</v>
      </c>
      <c r="E339" s="729" t="s">
        <v>3700</v>
      </c>
      <c r="F339" s="733"/>
      <c r="G339" s="733"/>
      <c r="H339" s="733"/>
      <c r="I339" s="733"/>
      <c r="J339" s="733"/>
      <c r="K339" s="733"/>
      <c r="L339" s="733"/>
      <c r="M339" s="733"/>
      <c r="N339" s="733">
        <v>29</v>
      </c>
      <c r="O339" s="733">
        <v>6164.24</v>
      </c>
      <c r="P339" s="747"/>
      <c r="Q339" s="734">
        <v>212.56</v>
      </c>
    </row>
    <row r="340" spans="1:17" ht="14.4" customHeight="1" x14ac:dyDescent="0.3">
      <c r="A340" s="728" t="s">
        <v>553</v>
      </c>
      <c r="B340" s="729" t="s">
        <v>3670</v>
      </c>
      <c r="C340" s="729" t="s">
        <v>3114</v>
      </c>
      <c r="D340" s="729" t="s">
        <v>3701</v>
      </c>
      <c r="E340" s="729" t="s">
        <v>3702</v>
      </c>
      <c r="F340" s="733"/>
      <c r="G340" s="733"/>
      <c r="H340" s="733"/>
      <c r="I340" s="733"/>
      <c r="J340" s="733">
        <v>6</v>
      </c>
      <c r="K340" s="733">
        <v>9791.2000000000007</v>
      </c>
      <c r="L340" s="733">
        <v>1</v>
      </c>
      <c r="M340" s="733">
        <v>1631.8666666666668</v>
      </c>
      <c r="N340" s="733"/>
      <c r="O340" s="733"/>
      <c r="P340" s="747"/>
      <c r="Q340" s="734"/>
    </row>
    <row r="341" spans="1:17" ht="14.4" customHeight="1" x14ac:dyDescent="0.3">
      <c r="A341" s="728" t="s">
        <v>553</v>
      </c>
      <c r="B341" s="729" t="s">
        <v>3670</v>
      </c>
      <c r="C341" s="729" t="s">
        <v>3114</v>
      </c>
      <c r="D341" s="729" t="s">
        <v>3281</v>
      </c>
      <c r="E341" s="729" t="s">
        <v>1582</v>
      </c>
      <c r="F341" s="733"/>
      <c r="G341" s="733"/>
      <c r="H341" s="733"/>
      <c r="I341" s="733"/>
      <c r="J341" s="733">
        <v>2.8</v>
      </c>
      <c r="K341" s="733">
        <v>9138.5</v>
      </c>
      <c r="L341" s="733">
        <v>1</v>
      </c>
      <c r="M341" s="733">
        <v>3263.75</v>
      </c>
      <c r="N341" s="733">
        <v>5.6</v>
      </c>
      <c r="O341" s="733">
        <v>18276.97</v>
      </c>
      <c r="P341" s="747">
        <v>1.999996717185534</v>
      </c>
      <c r="Q341" s="734">
        <v>3263.7446428571434</v>
      </c>
    </row>
    <row r="342" spans="1:17" ht="14.4" customHeight="1" x14ac:dyDescent="0.3">
      <c r="A342" s="728" t="s">
        <v>553</v>
      </c>
      <c r="B342" s="729" t="s">
        <v>3670</v>
      </c>
      <c r="C342" s="729" t="s">
        <v>3114</v>
      </c>
      <c r="D342" s="729" t="s">
        <v>3703</v>
      </c>
      <c r="E342" s="729" t="s">
        <v>3704</v>
      </c>
      <c r="F342" s="733">
        <v>24</v>
      </c>
      <c r="G342" s="733">
        <v>1090.32</v>
      </c>
      <c r="H342" s="733"/>
      <c r="I342" s="733">
        <v>45.43</v>
      </c>
      <c r="J342" s="733"/>
      <c r="K342" s="733"/>
      <c r="L342" s="733"/>
      <c r="M342" s="733"/>
      <c r="N342" s="733"/>
      <c r="O342" s="733"/>
      <c r="P342" s="747"/>
      <c r="Q342" s="734"/>
    </row>
    <row r="343" spans="1:17" ht="14.4" customHeight="1" x14ac:dyDescent="0.3">
      <c r="A343" s="728" t="s">
        <v>553</v>
      </c>
      <c r="B343" s="729" t="s">
        <v>3670</v>
      </c>
      <c r="C343" s="729" t="s">
        <v>3284</v>
      </c>
      <c r="D343" s="729" t="s">
        <v>3705</v>
      </c>
      <c r="E343" s="729" t="s">
        <v>3706</v>
      </c>
      <c r="F343" s="733"/>
      <c r="G343" s="733"/>
      <c r="H343" s="733"/>
      <c r="I343" s="733"/>
      <c r="J343" s="733">
        <v>3</v>
      </c>
      <c r="K343" s="733">
        <v>3913.76</v>
      </c>
      <c r="L343" s="733">
        <v>1</v>
      </c>
      <c r="M343" s="733">
        <v>1304.5866666666668</v>
      </c>
      <c r="N343" s="733"/>
      <c r="O343" s="733"/>
      <c r="P343" s="747"/>
      <c r="Q343" s="734"/>
    </row>
    <row r="344" spans="1:17" ht="14.4" customHeight="1" x14ac:dyDescent="0.3">
      <c r="A344" s="728" t="s">
        <v>553</v>
      </c>
      <c r="B344" s="729" t="s">
        <v>3670</v>
      </c>
      <c r="C344" s="729" t="s">
        <v>3284</v>
      </c>
      <c r="D344" s="729" t="s">
        <v>3285</v>
      </c>
      <c r="E344" s="729" t="s">
        <v>3286</v>
      </c>
      <c r="F344" s="733">
        <v>115</v>
      </c>
      <c r="G344" s="733">
        <v>214541.7</v>
      </c>
      <c r="H344" s="733">
        <v>0.86256019861804911</v>
      </c>
      <c r="I344" s="733">
        <v>1865.5800000000002</v>
      </c>
      <c r="J344" s="733">
        <v>124</v>
      </c>
      <c r="K344" s="733">
        <v>248726.64</v>
      </c>
      <c r="L344" s="733">
        <v>1</v>
      </c>
      <c r="M344" s="733">
        <v>2005.8600000000001</v>
      </c>
      <c r="N344" s="733">
        <v>85</v>
      </c>
      <c r="O344" s="733">
        <v>182798.15</v>
      </c>
      <c r="P344" s="747">
        <v>0.73493595217625252</v>
      </c>
      <c r="Q344" s="734">
        <v>2150.566470588235</v>
      </c>
    </row>
    <row r="345" spans="1:17" ht="14.4" customHeight="1" x14ac:dyDescent="0.3">
      <c r="A345" s="728" t="s">
        <v>553</v>
      </c>
      <c r="B345" s="729" t="s">
        <v>3670</v>
      </c>
      <c r="C345" s="729" t="s">
        <v>3284</v>
      </c>
      <c r="D345" s="729" t="s">
        <v>3287</v>
      </c>
      <c r="E345" s="729" t="s">
        <v>3288</v>
      </c>
      <c r="F345" s="733">
        <v>5</v>
      </c>
      <c r="G345" s="733">
        <v>13643.55</v>
      </c>
      <c r="H345" s="733">
        <v>2.769414859606496</v>
      </c>
      <c r="I345" s="733">
        <v>2728.71</v>
      </c>
      <c r="J345" s="733">
        <v>2</v>
      </c>
      <c r="K345" s="733">
        <v>4926.51</v>
      </c>
      <c r="L345" s="733">
        <v>1</v>
      </c>
      <c r="M345" s="733">
        <v>2463.2550000000001</v>
      </c>
      <c r="N345" s="733">
        <v>8</v>
      </c>
      <c r="O345" s="733">
        <v>21129.200000000001</v>
      </c>
      <c r="P345" s="747">
        <v>4.2888779277825479</v>
      </c>
      <c r="Q345" s="734">
        <v>2641.15</v>
      </c>
    </row>
    <row r="346" spans="1:17" ht="14.4" customHeight="1" x14ac:dyDescent="0.3">
      <c r="A346" s="728" t="s">
        <v>553</v>
      </c>
      <c r="B346" s="729" t="s">
        <v>3670</v>
      </c>
      <c r="C346" s="729" t="s">
        <v>3284</v>
      </c>
      <c r="D346" s="729" t="s">
        <v>3289</v>
      </c>
      <c r="E346" s="729" t="s">
        <v>3290</v>
      </c>
      <c r="F346" s="733">
        <v>2</v>
      </c>
      <c r="G346" s="733">
        <v>3731.16</v>
      </c>
      <c r="H346" s="733"/>
      <c r="I346" s="733">
        <v>1865.58</v>
      </c>
      <c r="J346" s="733"/>
      <c r="K346" s="733"/>
      <c r="L346" s="733"/>
      <c r="M346" s="733"/>
      <c r="N346" s="733"/>
      <c r="O346" s="733"/>
      <c r="P346" s="747"/>
      <c r="Q346" s="734"/>
    </row>
    <row r="347" spans="1:17" ht="14.4" customHeight="1" x14ac:dyDescent="0.3">
      <c r="A347" s="728" t="s">
        <v>553</v>
      </c>
      <c r="B347" s="729" t="s">
        <v>3670</v>
      </c>
      <c r="C347" s="729" t="s">
        <v>3284</v>
      </c>
      <c r="D347" s="729" t="s">
        <v>3291</v>
      </c>
      <c r="E347" s="729" t="s">
        <v>3292</v>
      </c>
      <c r="F347" s="733">
        <v>1</v>
      </c>
      <c r="G347" s="733">
        <v>8074.36</v>
      </c>
      <c r="H347" s="733">
        <v>0.97374244611430893</v>
      </c>
      <c r="I347" s="733">
        <v>8074.36</v>
      </c>
      <c r="J347" s="733">
        <v>1</v>
      </c>
      <c r="K347" s="733">
        <v>8292.09</v>
      </c>
      <c r="L347" s="733">
        <v>1</v>
      </c>
      <c r="M347" s="733">
        <v>8292.09</v>
      </c>
      <c r="N347" s="733">
        <v>1</v>
      </c>
      <c r="O347" s="733">
        <v>8902.36</v>
      </c>
      <c r="P347" s="747">
        <v>1.0735966445130238</v>
      </c>
      <c r="Q347" s="734">
        <v>8902.36</v>
      </c>
    </row>
    <row r="348" spans="1:17" ht="14.4" customHeight="1" x14ac:dyDescent="0.3">
      <c r="A348" s="728" t="s">
        <v>553</v>
      </c>
      <c r="B348" s="729" t="s">
        <v>3670</v>
      </c>
      <c r="C348" s="729" t="s">
        <v>3284</v>
      </c>
      <c r="D348" s="729" t="s">
        <v>3293</v>
      </c>
      <c r="E348" s="729" t="s">
        <v>3294</v>
      </c>
      <c r="F348" s="733">
        <v>1</v>
      </c>
      <c r="G348" s="733">
        <v>9686.1</v>
      </c>
      <c r="H348" s="733">
        <v>0.3257585006250423</v>
      </c>
      <c r="I348" s="733">
        <v>9686.1</v>
      </c>
      <c r="J348" s="733">
        <v>3</v>
      </c>
      <c r="K348" s="733">
        <v>29733.989999999998</v>
      </c>
      <c r="L348" s="733">
        <v>1</v>
      </c>
      <c r="M348" s="733">
        <v>9911.33</v>
      </c>
      <c r="N348" s="733">
        <v>1</v>
      </c>
      <c r="O348" s="733">
        <v>10309.15</v>
      </c>
      <c r="P348" s="747">
        <v>0.34671263426132853</v>
      </c>
      <c r="Q348" s="734">
        <v>10309.15</v>
      </c>
    </row>
    <row r="349" spans="1:17" ht="14.4" customHeight="1" x14ac:dyDescent="0.3">
      <c r="A349" s="728" t="s">
        <v>553</v>
      </c>
      <c r="B349" s="729" t="s">
        <v>3670</v>
      </c>
      <c r="C349" s="729" t="s">
        <v>3284</v>
      </c>
      <c r="D349" s="729" t="s">
        <v>3295</v>
      </c>
      <c r="E349" s="729" t="s">
        <v>3296</v>
      </c>
      <c r="F349" s="733">
        <v>74</v>
      </c>
      <c r="G349" s="733">
        <v>68492.179999999993</v>
      </c>
      <c r="H349" s="733">
        <v>1.0564746306081301</v>
      </c>
      <c r="I349" s="733">
        <v>925.56999999999994</v>
      </c>
      <c r="J349" s="733">
        <v>61</v>
      </c>
      <c r="K349" s="733">
        <v>64830.87999999999</v>
      </c>
      <c r="L349" s="733">
        <v>1</v>
      </c>
      <c r="M349" s="733">
        <v>1062.8013114754096</v>
      </c>
      <c r="N349" s="733">
        <v>59</v>
      </c>
      <c r="O349" s="733">
        <v>70890.670000000013</v>
      </c>
      <c r="P349" s="747">
        <v>1.0934707349337234</v>
      </c>
      <c r="Q349" s="734">
        <v>1201.5367796610171</v>
      </c>
    </row>
    <row r="350" spans="1:17" ht="14.4" customHeight="1" x14ac:dyDescent="0.3">
      <c r="A350" s="728" t="s">
        <v>553</v>
      </c>
      <c r="B350" s="729" t="s">
        <v>3670</v>
      </c>
      <c r="C350" s="729" t="s">
        <v>3299</v>
      </c>
      <c r="D350" s="729" t="s">
        <v>3707</v>
      </c>
      <c r="E350" s="729" t="s">
        <v>3708</v>
      </c>
      <c r="F350" s="733"/>
      <c r="G350" s="733"/>
      <c r="H350" s="733"/>
      <c r="I350" s="733"/>
      <c r="J350" s="733">
        <v>12</v>
      </c>
      <c r="K350" s="733">
        <v>3959.76</v>
      </c>
      <c r="L350" s="733">
        <v>1</v>
      </c>
      <c r="M350" s="733">
        <v>329.98</v>
      </c>
      <c r="N350" s="733"/>
      <c r="O350" s="733"/>
      <c r="P350" s="747"/>
      <c r="Q350" s="734"/>
    </row>
    <row r="351" spans="1:17" ht="14.4" customHeight="1" x14ac:dyDescent="0.3">
      <c r="A351" s="728" t="s">
        <v>553</v>
      </c>
      <c r="B351" s="729" t="s">
        <v>3670</v>
      </c>
      <c r="C351" s="729" t="s">
        <v>3299</v>
      </c>
      <c r="D351" s="729" t="s">
        <v>3709</v>
      </c>
      <c r="E351" s="729" t="s">
        <v>3710</v>
      </c>
      <c r="F351" s="733"/>
      <c r="G351" s="733"/>
      <c r="H351" s="733"/>
      <c r="I351" s="733"/>
      <c r="J351" s="733">
        <v>2</v>
      </c>
      <c r="K351" s="733">
        <v>2870.72</v>
      </c>
      <c r="L351" s="733">
        <v>1</v>
      </c>
      <c r="M351" s="733">
        <v>1435.36</v>
      </c>
      <c r="N351" s="733"/>
      <c r="O351" s="733"/>
      <c r="P351" s="747"/>
      <c r="Q351" s="734"/>
    </row>
    <row r="352" spans="1:17" ht="14.4" customHeight="1" x14ac:dyDescent="0.3">
      <c r="A352" s="728" t="s">
        <v>553</v>
      </c>
      <c r="B352" s="729" t="s">
        <v>3670</v>
      </c>
      <c r="C352" s="729" t="s">
        <v>3299</v>
      </c>
      <c r="D352" s="729" t="s">
        <v>3300</v>
      </c>
      <c r="E352" s="729" t="s">
        <v>3301</v>
      </c>
      <c r="F352" s="733">
        <v>34</v>
      </c>
      <c r="G352" s="733">
        <v>23358</v>
      </c>
      <c r="H352" s="733">
        <v>0.75555555555555554</v>
      </c>
      <c r="I352" s="733">
        <v>687</v>
      </c>
      <c r="J352" s="733">
        <v>45</v>
      </c>
      <c r="K352" s="733">
        <v>30915</v>
      </c>
      <c r="L352" s="733">
        <v>1</v>
      </c>
      <c r="M352" s="733">
        <v>687</v>
      </c>
      <c r="N352" s="733">
        <v>34</v>
      </c>
      <c r="O352" s="733">
        <v>23358</v>
      </c>
      <c r="P352" s="747">
        <v>0.75555555555555554</v>
      </c>
      <c r="Q352" s="734">
        <v>687</v>
      </c>
    </row>
    <row r="353" spans="1:17" ht="14.4" customHeight="1" x14ac:dyDescent="0.3">
      <c r="A353" s="728" t="s">
        <v>553</v>
      </c>
      <c r="B353" s="729" t="s">
        <v>3670</v>
      </c>
      <c r="C353" s="729" t="s">
        <v>3299</v>
      </c>
      <c r="D353" s="729" t="s">
        <v>3302</v>
      </c>
      <c r="E353" s="729" t="s">
        <v>3303</v>
      </c>
      <c r="F353" s="733">
        <v>104</v>
      </c>
      <c r="G353" s="733">
        <v>24960</v>
      </c>
      <c r="H353" s="733">
        <v>0.52791878172588835</v>
      </c>
      <c r="I353" s="733">
        <v>240</v>
      </c>
      <c r="J353" s="733">
        <v>197</v>
      </c>
      <c r="K353" s="733">
        <v>47280</v>
      </c>
      <c r="L353" s="733">
        <v>1</v>
      </c>
      <c r="M353" s="733">
        <v>240</v>
      </c>
      <c r="N353" s="733">
        <v>132</v>
      </c>
      <c r="O353" s="733">
        <v>31680</v>
      </c>
      <c r="P353" s="747">
        <v>0.67005076142131981</v>
      </c>
      <c r="Q353" s="734">
        <v>240</v>
      </c>
    </row>
    <row r="354" spans="1:17" ht="14.4" customHeight="1" x14ac:dyDescent="0.3">
      <c r="A354" s="728" t="s">
        <v>553</v>
      </c>
      <c r="B354" s="729" t="s">
        <v>3670</v>
      </c>
      <c r="C354" s="729" t="s">
        <v>3299</v>
      </c>
      <c r="D354" s="729" t="s">
        <v>3305</v>
      </c>
      <c r="E354" s="729" t="s">
        <v>3303</v>
      </c>
      <c r="F354" s="733">
        <v>5.01</v>
      </c>
      <c r="G354" s="733">
        <v>6090.94</v>
      </c>
      <c r="H354" s="733">
        <v>0.49895391491404406</v>
      </c>
      <c r="I354" s="733">
        <v>1215.756487025948</v>
      </c>
      <c r="J354" s="733">
        <v>10.039999999999999</v>
      </c>
      <c r="K354" s="733">
        <v>12207.42</v>
      </c>
      <c r="L354" s="733">
        <v>1</v>
      </c>
      <c r="M354" s="733">
        <v>1215.8784860557771</v>
      </c>
      <c r="N354" s="733">
        <v>6.6900000000000013</v>
      </c>
      <c r="O354" s="733">
        <v>8135.0400000000009</v>
      </c>
      <c r="P354" s="747">
        <v>0.66640125431909447</v>
      </c>
      <c r="Q354" s="734">
        <v>1216</v>
      </c>
    </row>
    <row r="355" spans="1:17" ht="14.4" customHeight="1" x14ac:dyDescent="0.3">
      <c r="A355" s="728" t="s">
        <v>553</v>
      </c>
      <c r="B355" s="729" t="s">
        <v>3670</v>
      </c>
      <c r="C355" s="729" t="s">
        <v>3299</v>
      </c>
      <c r="D355" s="729" t="s">
        <v>3711</v>
      </c>
      <c r="E355" s="729" t="s">
        <v>3712</v>
      </c>
      <c r="F355" s="733">
        <v>13</v>
      </c>
      <c r="G355" s="733">
        <v>7316.4</v>
      </c>
      <c r="H355" s="733">
        <v>0.8125</v>
      </c>
      <c r="I355" s="733">
        <v>562.79999999999995</v>
      </c>
      <c r="J355" s="733">
        <v>16</v>
      </c>
      <c r="K355" s="733">
        <v>9004.7999999999993</v>
      </c>
      <c r="L355" s="733">
        <v>1</v>
      </c>
      <c r="M355" s="733">
        <v>562.79999999999995</v>
      </c>
      <c r="N355" s="733">
        <v>16</v>
      </c>
      <c r="O355" s="733">
        <v>9004.7999999999993</v>
      </c>
      <c r="P355" s="747">
        <v>1</v>
      </c>
      <c r="Q355" s="734">
        <v>562.79999999999995</v>
      </c>
    </row>
    <row r="356" spans="1:17" ht="14.4" customHeight="1" x14ac:dyDescent="0.3">
      <c r="A356" s="728" t="s">
        <v>553</v>
      </c>
      <c r="B356" s="729" t="s">
        <v>3670</v>
      </c>
      <c r="C356" s="729" t="s">
        <v>3299</v>
      </c>
      <c r="D356" s="729" t="s">
        <v>3713</v>
      </c>
      <c r="E356" s="729" t="s">
        <v>3714</v>
      </c>
      <c r="F356" s="733"/>
      <c r="G356" s="733"/>
      <c r="H356" s="733"/>
      <c r="I356" s="733"/>
      <c r="J356" s="733">
        <v>6</v>
      </c>
      <c r="K356" s="733">
        <v>3570</v>
      </c>
      <c r="L356" s="733">
        <v>1</v>
      </c>
      <c r="M356" s="733">
        <v>595</v>
      </c>
      <c r="N356" s="733">
        <v>4</v>
      </c>
      <c r="O356" s="733">
        <v>2380</v>
      </c>
      <c r="P356" s="747">
        <v>0.66666666666666663</v>
      </c>
      <c r="Q356" s="734">
        <v>595</v>
      </c>
    </row>
    <row r="357" spans="1:17" ht="14.4" customHeight="1" x14ac:dyDescent="0.3">
      <c r="A357" s="728" t="s">
        <v>553</v>
      </c>
      <c r="B357" s="729" t="s">
        <v>3670</v>
      </c>
      <c r="C357" s="729" t="s">
        <v>3299</v>
      </c>
      <c r="D357" s="729" t="s">
        <v>3310</v>
      </c>
      <c r="E357" s="729" t="s">
        <v>3311</v>
      </c>
      <c r="F357" s="733">
        <v>57.3</v>
      </c>
      <c r="G357" s="733">
        <v>12826.6</v>
      </c>
      <c r="H357" s="733">
        <v>0.78493120087142509</v>
      </c>
      <c r="I357" s="733">
        <v>223.84991273996511</v>
      </c>
      <c r="J357" s="733">
        <v>73</v>
      </c>
      <c r="K357" s="733">
        <v>16341.05</v>
      </c>
      <c r="L357" s="733">
        <v>1</v>
      </c>
      <c r="M357" s="733">
        <v>223.85</v>
      </c>
      <c r="N357" s="733">
        <v>49</v>
      </c>
      <c r="O357" s="733">
        <v>10968.650000000001</v>
      </c>
      <c r="P357" s="747">
        <v>0.6712328767123289</v>
      </c>
      <c r="Q357" s="734">
        <v>223.85000000000002</v>
      </c>
    </row>
    <row r="358" spans="1:17" ht="14.4" customHeight="1" x14ac:dyDescent="0.3">
      <c r="A358" s="728" t="s">
        <v>553</v>
      </c>
      <c r="B358" s="729" t="s">
        <v>3670</v>
      </c>
      <c r="C358" s="729" t="s">
        <v>3299</v>
      </c>
      <c r="D358" s="729" t="s">
        <v>3715</v>
      </c>
      <c r="E358" s="729" t="s">
        <v>3716</v>
      </c>
      <c r="F358" s="733">
        <v>2</v>
      </c>
      <c r="G358" s="733">
        <v>40122</v>
      </c>
      <c r="H358" s="733">
        <v>1</v>
      </c>
      <c r="I358" s="733">
        <v>20061</v>
      </c>
      <c r="J358" s="733">
        <v>2</v>
      </c>
      <c r="K358" s="733">
        <v>40122</v>
      </c>
      <c r="L358" s="733">
        <v>1</v>
      </c>
      <c r="M358" s="733">
        <v>20061</v>
      </c>
      <c r="N358" s="733"/>
      <c r="O358" s="733"/>
      <c r="P358" s="747"/>
      <c r="Q358" s="734"/>
    </row>
    <row r="359" spans="1:17" ht="14.4" customHeight="1" x14ac:dyDescent="0.3">
      <c r="A359" s="728" t="s">
        <v>553</v>
      </c>
      <c r="B359" s="729" t="s">
        <v>3670</v>
      </c>
      <c r="C359" s="729" t="s">
        <v>3299</v>
      </c>
      <c r="D359" s="729" t="s">
        <v>3318</v>
      </c>
      <c r="E359" s="729" t="s">
        <v>3319</v>
      </c>
      <c r="F359" s="733">
        <v>7</v>
      </c>
      <c r="G359" s="733">
        <v>15096.69</v>
      </c>
      <c r="H359" s="733">
        <v>0.58333333333333337</v>
      </c>
      <c r="I359" s="733">
        <v>2156.67</v>
      </c>
      <c r="J359" s="733">
        <v>12</v>
      </c>
      <c r="K359" s="733">
        <v>25880.04</v>
      </c>
      <c r="L359" s="733">
        <v>1</v>
      </c>
      <c r="M359" s="733">
        <v>2156.67</v>
      </c>
      <c r="N359" s="733">
        <v>2</v>
      </c>
      <c r="O359" s="733">
        <v>4313.34</v>
      </c>
      <c r="P359" s="747">
        <v>0.16666666666666666</v>
      </c>
      <c r="Q359" s="734">
        <v>2156.67</v>
      </c>
    </row>
    <row r="360" spans="1:17" ht="14.4" customHeight="1" x14ac:dyDescent="0.3">
      <c r="A360" s="728" t="s">
        <v>553</v>
      </c>
      <c r="B360" s="729" t="s">
        <v>3670</v>
      </c>
      <c r="C360" s="729" t="s">
        <v>3299</v>
      </c>
      <c r="D360" s="729" t="s">
        <v>3320</v>
      </c>
      <c r="E360" s="729" t="s">
        <v>3319</v>
      </c>
      <c r="F360" s="733">
        <v>11</v>
      </c>
      <c r="G360" s="733">
        <v>62791.19</v>
      </c>
      <c r="H360" s="733">
        <v>2.2000000000000002</v>
      </c>
      <c r="I360" s="733">
        <v>5708.29</v>
      </c>
      <c r="J360" s="733">
        <v>5</v>
      </c>
      <c r="K360" s="733">
        <v>28541.449999999997</v>
      </c>
      <c r="L360" s="733">
        <v>1</v>
      </c>
      <c r="M360" s="733">
        <v>5708.2899999999991</v>
      </c>
      <c r="N360" s="733">
        <v>6</v>
      </c>
      <c r="O360" s="733">
        <v>34249.74</v>
      </c>
      <c r="P360" s="747">
        <v>1.2</v>
      </c>
      <c r="Q360" s="734">
        <v>5708.29</v>
      </c>
    </row>
    <row r="361" spans="1:17" ht="14.4" customHeight="1" x14ac:dyDescent="0.3">
      <c r="A361" s="728" t="s">
        <v>553</v>
      </c>
      <c r="B361" s="729" t="s">
        <v>3670</v>
      </c>
      <c r="C361" s="729" t="s">
        <v>3299</v>
      </c>
      <c r="D361" s="729" t="s">
        <v>3321</v>
      </c>
      <c r="E361" s="729" t="s">
        <v>3322</v>
      </c>
      <c r="F361" s="733">
        <v>6</v>
      </c>
      <c r="G361" s="733">
        <v>23629.079999999998</v>
      </c>
      <c r="H361" s="733">
        <v>0.46153846153846145</v>
      </c>
      <c r="I361" s="733">
        <v>3938.18</v>
      </c>
      <c r="J361" s="733">
        <v>13</v>
      </c>
      <c r="K361" s="733">
        <v>51196.340000000004</v>
      </c>
      <c r="L361" s="733">
        <v>1</v>
      </c>
      <c r="M361" s="733">
        <v>3938.1800000000003</v>
      </c>
      <c r="N361" s="733">
        <v>2</v>
      </c>
      <c r="O361" s="733">
        <v>7876.36</v>
      </c>
      <c r="P361" s="747">
        <v>0.15384615384615383</v>
      </c>
      <c r="Q361" s="734">
        <v>3938.18</v>
      </c>
    </row>
    <row r="362" spans="1:17" ht="14.4" customHeight="1" x14ac:dyDescent="0.3">
      <c r="A362" s="728" t="s">
        <v>553</v>
      </c>
      <c r="B362" s="729" t="s">
        <v>3670</v>
      </c>
      <c r="C362" s="729" t="s">
        <v>3299</v>
      </c>
      <c r="D362" s="729" t="s">
        <v>3717</v>
      </c>
      <c r="E362" s="729" t="s">
        <v>3718</v>
      </c>
      <c r="F362" s="733">
        <v>1</v>
      </c>
      <c r="G362" s="733">
        <v>5255.92</v>
      </c>
      <c r="H362" s="733"/>
      <c r="I362" s="733">
        <v>5255.92</v>
      </c>
      <c r="J362" s="733"/>
      <c r="K362" s="733"/>
      <c r="L362" s="733"/>
      <c r="M362" s="733"/>
      <c r="N362" s="733"/>
      <c r="O362" s="733"/>
      <c r="P362" s="747"/>
      <c r="Q362" s="734"/>
    </row>
    <row r="363" spans="1:17" ht="14.4" customHeight="1" x14ac:dyDescent="0.3">
      <c r="A363" s="728" t="s">
        <v>553</v>
      </c>
      <c r="B363" s="729" t="s">
        <v>3670</v>
      </c>
      <c r="C363" s="729" t="s">
        <v>3299</v>
      </c>
      <c r="D363" s="729" t="s">
        <v>3323</v>
      </c>
      <c r="E363" s="729" t="s">
        <v>3324</v>
      </c>
      <c r="F363" s="733">
        <v>10</v>
      </c>
      <c r="G363" s="733">
        <v>39283.4</v>
      </c>
      <c r="H363" s="733">
        <v>5</v>
      </c>
      <c r="I363" s="733">
        <v>3928.34</v>
      </c>
      <c r="J363" s="733">
        <v>2</v>
      </c>
      <c r="K363" s="733">
        <v>7856.68</v>
      </c>
      <c r="L363" s="733">
        <v>1</v>
      </c>
      <c r="M363" s="733">
        <v>3928.34</v>
      </c>
      <c r="N363" s="733">
        <v>1</v>
      </c>
      <c r="O363" s="733">
        <v>3928.34</v>
      </c>
      <c r="P363" s="747">
        <v>0.5</v>
      </c>
      <c r="Q363" s="734">
        <v>3928.34</v>
      </c>
    </row>
    <row r="364" spans="1:17" ht="14.4" customHeight="1" x14ac:dyDescent="0.3">
      <c r="A364" s="728" t="s">
        <v>553</v>
      </c>
      <c r="B364" s="729" t="s">
        <v>3670</v>
      </c>
      <c r="C364" s="729" t="s">
        <v>3299</v>
      </c>
      <c r="D364" s="729" t="s">
        <v>3327</v>
      </c>
      <c r="E364" s="729" t="s">
        <v>3328</v>
      </c>
      <c r="F364" s="733">
        <v>1</v>
      </c>
      <c r="G364" s="733">
        <v>4385.37</v>
      </c>
      <c r="H364" s="733"/>
      <c r="I364" s="733">
        <v>4385.37</v>
      </c>
      <c r="J364" s="733"/>
      <c r="K364" s="733"/>
      <c r="L364" s="733"/>
      <c r="M364" s="733"/>
      <c r="N364" s="733">
        <v>4</v>
      </c>
      <c r="O364" s="733">
        <v>17541.48</v>
      </c>
      <c r="P364" s="747"/>
      <c r="Q364" s="734">
        <v>4385.37</v>
      </c>
    </row>
    <row r="365" spans="1:17" ht="14.4" customHeight="1" x14ac:dyDescent="0.3">
      <c r="A365" s="728" t="s">
        <v>553</v>
      </c>
      <c r="B365" s="729" t="s">
        <v>3670</v>
      </c>
      <c r="C365" s="729" t="s">
        <v>3299</v>
      </c>
      <c r="D365" s="729" t="s">
        <v>3331</v>
      </c>
      <c r="E365" s="729" t="s">
        <v>3332</v>
      </c>
      <c r="F365" s="733"/>
      <c r="G365" s="733"/>
      <c r="H365" s="733"/>
      <c r="I365" s="733"/>
      <c r="J365" s="733">
        <v>4</v>
      </c>
      <c r="K365" s="733">
        <v>15713.36</v>
      </c>
      <c r="L365" s="733">
        <v>1</v>
      </c>
      <c r="M365" s="733">
        <v>3928.34</v>
      </c>
      <c r="N365" s="733"/>
      <c r="O365" s="733"/>
      <c r="P365" s="747"/>
      <c r="Q365" s="734"/>
    </row>
    <row r="366" spans="1:17" ht="14.4" customHeight="1" x14ac:dyDescent="0.3">
      <c r="A366" s="728" t="s">
        <v>553</v>
      </c>
      <c r="B366" s="729" t="s">
        <v>3670</v>
      </c>
      <c r="C366" s="729" t="s">
        <v>3299</v>
      </c>
      <c r="D366" s="729" t="s">
        <v>3333</v>
      </c>
      <c r="E366" s="729" t="s">
        <v>3334</v>
      </c>
      <c r="F366" s="733">
        <v>4</v>
      </c>
      <c r="G366" s="733">
        <v>56133.2</v>
      </c>
      <c r="H366" s="733"/>
      <c r="I366" s="733">
        <v>14033.3</v>
      </c>
      <c r="J366" s="733"/>
      <c r="K366" s="733"/>
      <c r="L366" s="733"/>
      <c r="M366" s="733"/>
      <c r="N366" s="733"/>
      <c r="O366" s="733"/>
      <c r="P366" s="747"/>
      <c r="Q366" s="734"/>
    </row>
    <row r="367" spans="1:17" ht="14.4" customHeight="1" x14ac:dyDescent="0.3">
      <c r="A367" s="728" t="s">
        <v>553</v>
      </c>
      <c r="B367" s="729" t="s">
        <v>3670</v>
      </c>
      <c r="C367" s="729" t="s">
        <v>3299</v>
      </c>
      <c r="D367" s="729" t="s">
        <v>3335</v>
      </c>
      <c r="E367" s="729" t="s">
        <v>3334</v>
      </c>
      <c r="F367" s="733">
        <v>2</v>
      </c>
      <c r="G367" s="733">
        <v>5355.92</v>
      </c>
      <c r="H367" s="733"/>
      <c r="I367" s="733">
        <v>2677.96</v>
      </c>
      <c r="J367" s="733"/>
      <c r="K367" s="733"/>
      <c r="L367" s="733"/>
      <c r="M367" s="733"/>
      <c r="N367" s="733"/>
      <c r="O367" s="733"/>
      <c r="P367" s="747"/>
      <c r="Q367" s="734"/>
    </row>
    <row r="368" spans="1:17" ht="14.4" customHeight="1" x14ac:dyDescent="0.3">
      <c r="A368" s="728" t="s">
        <v>553</v>
      </c>
      <c r="B368" s="729" t="s">
        <v>3670</v>
      </c>
      <c r="C368" s="729" t="s">
        <v>3299</v>
      </c>
      <c r="D368" s="729" t="s">
        <v>3336</v>
      </c>
      <c r="E368" s="729" t="s">
        <v>3337</v>
      </c>
      <c r="F368" s="733">
        <v>2</v>
      </c>
      <c r="G368" s="733">
        <v>6707.34</v>
      </c>
      <c r="H368" s="733">
        <v>0.5</v>
      </c>
      <c r="I368" s="733">
        <v>3353.67</v>
      </c>
      <c r="J368" s="733">
        <v>4</v>
      </c>
      <c r="K368" s="733">
        <v>13414.68</v>
      </c>
      <c r="L368" s="733">
        <v>1</v>
      </c>
      <c r="M368" s="733">
        <v>3353.67</v>
      </c>
      <c r="N368" s="733"/>
      <c r="O368" s="733"/>
      <c r="P368" s="747"/>
      <c r="Q368" s="734"/>
    </row>
    <row r="369" spans="1:17" ht="14.4" customHeight="1" x14ac:dyDescent="0.3">
      <c r="A369" s="728" t="s">
        <v>553</v>
      </c>
      <c r="B369" s="729" t="s">
        <v>3670</v>
      </c>
      <c r="C369" s="729" t="s">
        <v>3299</v>
      </c>
      <c r="D369" s="729" t="s">
        <v>3340</v>
      </c>
      <c r="E369" s="729" t="s">
        <v>3341</v>
      </c>
      <c r="F369" s="733">
        <v>3</v>
      </c>
      <c r="G369" s="733">
        <v>14028</v>
      </c>
      <c r="H369" s="733">
        <v>0.6</v>
      </c>
      <c r="I369" s="733">
        <v>4676</v>
      </c>
      <c r="J369" s="733">
        <v>5</v>
      </c>
      <c r="K369" s="733">
        <v>23380</v>
      </c>
      <c r="L369" s="733">
        <v>1</v>
      </c>
      <c r="M369" s="733">
        <v>4676</v>
      </c>
      <c r="N369" s="733">
        <v>3</v>
      </c>
      <c r="O369" s="733">
        <v>14028</v>
      </c>
      <c r="P369" s="747">
        <v>0.6</v>
      </c>
      <c r="Q369" s="734">
        <v>4676</v>
      </c>
    </row>
    <row r="370" spans="1:17" ht="14.4" customHeight="1" x14ac:dyDescent="0.3">
      <c r="A370" s="728" t="s">
        <v>553</v>
      </c>
      <c r="B370" s="729" t="s">
        <v>3670</v>
      </c>
      <c r="C370" s="729" t="s">
        <v>3299</v>
      </c>
      <c r="D370" s="729" t="s">
        <v>3342</v>
      </c>
      <c r="E370" s="729" t="s">
        <v>3341</v>
      </c>
      <c r="F370" s="733"/>
      <c r="G370" s="733"/>
      <c r="H370" s="733"/>
      <c r="I370" s="733"/>
      <c r="J370" s="733">
        <v>1</v>
      </c>
      <c r="K370" s="733">
        <v>5239</v>
      </c>
      <c r="L370" s="733">
        <v>1</v>
      </c>
      <c r="M370" s="733">
        <v>5239</v>
      </c>
      <c r="N370" s="733"/>
      <c r="O370" s="733"/>
      <c r="P370" s="747"/>
      <c r="Q370" s="734"/>
    </row>
    <row r="371" spans="1:17" ht="14.4" customHeight="1" x14ac:dyDescent="0.3">
      <c r="A371" s="728" t="s">
        <v>553</v>
      </c>
      <c r="B371" s="729" t="s">
        <v>3670</v>
      </c>
      <c r="C371" s="729" t="s">
        <v>3299</v>
      </c>
      <c r="D371" s="729" t="s">
        <v>3343</v>
      </c>
      <c r="E371" s="729" t="s">
        <v>3341</v>
      </c>
      <c r="F371" s="733"/>
      <c r="G371" s="733"/>
      <c r="H371" s="733"/>
      <c r="I371" s="733"/>
      <c r="J371" s="733"/>
      <c r="K371" s="733"/>
      <c r="L371" s="733"/>
      <c r="M371" s="733"/>
      <c r="N371" s="733">
        <v>1</v>
      </c>
      <c r="O371" s="733">
        <v>5823</v>
      </c>
      <c r="P371" s="747"/>
      <c r="Q371" s="734">
        <v>5823</v>
      </c>
    </row>
    <row r="372" spans="1:17" ht="14.4" customHeight="1" x14ac:dyDescent="0.3">
      <c r="A372" s="728" t="s">
        <v>553</v>
      </c>
      <c r="B372" s="729" t="s">
        <v>3670</v>
      </c>
      <c r="C372" s="729" t="s">
        <v>3299</v>
      </c>
      <c r="D372" s="729" t="s">
        <v>3344</v>
      </c>
      <c r="E372" s="729" t="s">
        <v>3345</v>
      </c>
      <c r="F372" s="733">
        <v>12</v>
      </c>
      <c r="G372" s="733">
        <v>7104</v>
      </c>
      <c r="H372" s="733">
        <v>0.52173913043478259</v>
      </c>
      <c r="I372" s="733">
        <v>592</v>
      </c>
      <c r="J372" s="733">
        <v>23</v>
      </c>
      <c r="K372" s="733">
        <v>13616</v>
      </c>
      <c r="L372" s="733">
        <v>1</v>
      </c>
      <c r="M372" s="733">
        <v>592</v>
      </c>
      <c r="N372" s="733">
        <v>24</v>
      </c>
      <c r="O372" s="733">
        <v>14208</v>
      </c>
      <c r="P372" s="747">
        <v>1.0434782608695652</v>
      </c>
      <c r="Q372" s="734">
        <v>592</v>
      </c>
    </row>
    <row r="373" spans="1:17" ht="14.4" customHeight="1" x14ac:dyDescent="0.3">
      <c r="A373" s="728" t="s">
        <v>553</v>
      </c>
      <c r="B373" s="729" t="s">
        <v>3670</v>
      </c>
      <c r="C373" s="729" t="s">
        <v>3299</v>
      </c>
      <c r="D373" s="729" t="s">
        <v>3346</v>
      </c>
      <c r="E373" s="729" t="s">
        <v>3347</v>
      </c>
      <c r="F373" s="733">
        <v>1</v>
      </c>
      <c r="G373" s="733">
        <v>6593.35</v>
      </c>
      <c r="H373" s="733">
        <v>0.33333333333333331</v>
      </c>
      <c r="I373" s="733">
        <v>6593.35</v>
      </c>
      <c r="J373" s="733">
        <v>3</v>
      </c>
      <c r="K373" s="733">
        <v>19780.050000000003</v>
      </c>
      <c r="L373" s="733">
        <v>1</v>
      </c>
      <c r="M373" s="733">
        <v>6593.3500000000013</v>
      </c>
      <c r="N373" s="733">
        <v>3</v>
      </c>
      <c r="O373" s="733">
        <v>19780.050000000003</v>
      </c>
      <c r="P373" s="747">
        <v>1</v>
      </c>
      <c r="Q373" s="734">
        <v>6593.3500000000013</v>
      </c>
    </row>
    <row r="374" spans="1:17" ht="14.4" customHeight="1" x14ac:dyDescent="0.3">
      <c r="A374" s="728" t="s">
        <v>553</v>
      </c>
      <c r="B374" s="729" t="s">
        <v>3670</v>
      </c>
      <c r="C374" s="729" t="s">
        <v>3299</v>
      </c>
      <c r="D374" s="729" t="s">
        <v>3348</v>
      </c>
      <c r="E374" s="729" t="s">
        <v>3347</v>
      </c>
      <c r="F374" s="733"/>
      <c r="G374" s="733"/>
      <c r="H374" s="733"/>
      <c r="I374" s="733"/>
      <c r="J374" s="733">
        <v>1</v>
      </c>
      <c r="K374" s="733">
        <v>1978.94</v>
      </c>
      <c r="L374" s="733">
        <v>1</v>
      </c>
      <c r="M374" s="733">
        <v>1978.94</v>
      </c>
      <c r="N374" s="733">
        <v>2</v>
      </c>
      <c r="O374" s="733">
        <v>3957.88</v>
      </c>
      <c r="P374" s="747">
        <v>2</v>
      </c>
      <c r="Q374" s="734">
        <v>1978.94</v>
      </c>
    </row>
    <row r="375" spans="1:17" ht="14.4" customHeight="1" x14ac:dyDescent="0.3">
      <c r="A375" s="728" t="s">
        <v>553</v>
      </c>
      <c r="B375" s="729" t="s">
        <v>3670</v>
      </c>
      <c r="C375" s="729" t="s">
        <v>3299</v>
      </c>
      <c r="D375" s="729" t="s">
        <v>3349</v>
      </c>
      <c r="E375" s="729" t="s">
        <v>3350</v>
      </c>
      <c r="F375" s="733">
        <v>7</v>
      </c>
      <c r="G375" s="733">
        <v>91637</v>
      </c>
      <c r="H375" s="733">
        <v>1.75</v>
      </c>
      <c r="I375" s="733">
        <v>13091</v>
      </c>
      <c r="J375" s="733">
        <v>4</v>
      </c>
      <c r="K375" s="733">
        <v>52364</v>
      </c>
      <c r="L375" s="733">
        <v>1</v>
      </c>
      <c r="M375" s="733">
        <v>13091</v>
      </c>
      <c r="N375" s="733">
        <v>1</v>
      </c>
      <c r="O375" s="733">
        <v>13091</v>
      </c>
      <c r="P375" s="747">
        <v>0.25</v>
      </c>
      <c r="Q375" s="734">
        <v>13091</v>
      </c>
    </row>
    <row r="376" spans="1:17" ht="14.4" customHeight="1" x14ac:dyDescent="0.3">
      <c r="A376" s="728" t="s">
        <v>553</v>
      </c>
      <c r="B376" s="729" t="s">
        <v>3670</v>
      </c>
      <c r="C376" s="729" t="s">
        <v>3299</v>
      </c>
      <c r="D376" s="729" t="s">
        <v>3351</v>
      </c>
      <c r="E376" s="729" t="s">
        <v>3352</v>
      </c>
      <c r="F376" s="733">
        <v>4</v>
      </c>
      <c r="G376" s="733">
        <v>10293.16</v>
      </c>
      <c r="H376" s="733"/>
      <c r="I376" s="733">
        <v>2573.29</v>
      </c>
      <c r="J376" s="733"/>
      <c r="K376" s="733"/>
      <c r="L376" s="733"/>
      <c r="M376" s="733"/>
      <c r="N376" s="733"/>
      <c r="O376" s="733"/>
      <c r="P376" s="747"/>
      <c r="Q376" s="734"/>
    </row>
    <row r="377" spans="1:17" ht="14.4" customHeight="1" x14ac:dyDescent="0.3">
      <c r="A377" s="728" t="s">
        <v>553</v>
      </c>
      <c r="B377" s="729" t="s">
        <v>3670</v>
      </c>
      <c r="C377" s="729" t="s">
        <v>3299</v>
      </c>
      <c r="D377" s="729" t="s">
        <v>3354</v>
      </c>
      <c r="E377" s="729" t="s">
        <v>3355</v>
      </c>
      <c r="F377" s="733"/>
      <c r="G377" s="733"/>
      <c r="H377" s="733"/>
      <c r="I377" s="733"/>
      <c r="J377" s="733"/>
      <c r="K377" s="733"/>
      <c r="L377" s="733"/>
      <c r="M377" s="733"/>
      <c r="N377" s="733">
        <v>4</v>
      </c>
      <c r="O377" s="733">
        <v>7366.48</v>
      </c>
      <c r="P377" s="747"/>
      <c r="Q377" s="734">
        <v>1841.62</v>
      </c>
    </row>
    <row r="378" spans="1:17" ht="14.4" customHeight="1" x14ac:dyDescent="0.3">
      <c r="A378" s="728" t="s">
        <v>553</v>
      </c>
      <c r="B378" s="729" t="s">
        <v>3670</v>
      </c>
      <c r="C378" s="729" t="s">
        <v>3299</v>
      </c>
      <c r="D378" s="729" t="s">
        <v>3719</v>
      </c>
      <c r="E378" s="729" t="s">
        <v>3355</v>
      </c>
      <c r="F378" s="733"/>
      <c r="G378" s="733"/>
      <c r="H378" s="733"/>
      <c r="I378" s="733"/>
      <c r="J378" s="733"/>
      <c r="K378" s="733"/>
      <c r="L378" s="733"/>
      <c r="M378" s="733"/>
      <c r="N378" s="733">
        <v>1</v>
      </c>
      <c r="O378" s="733">
        <v>31129.25</v>
      </c>
      <c r="P378" s="747"/>
      <c r="Q378" s="734">
        <v>31129.25</v>
      </c>
    </row>
    <row r="379" spans="1:17" ht="14.4" customHeight="1" x14ac:dyDescent="0.3">
      <c r="A379" s="728" t="s">
        <v>553</v>
      </c>
      <c r="B379" s="729" t="s">
        <v>3670</v>
      </c>
      <c r="C379" s="729" t="s">
        <v>3299</v>
      </c>
      <c r="D379" s="729" t="s">
        <v>3357</v>
      </c>
      <c r="E379" s="729" t="s">
        <v>3358</v>
      </c>
      <c r="F379" s="733">
        <v>2</v>
      </c>
      <c r="G379" s="733">
        <v>11837.34</v>
      </c>
      <c r="H379" s="733"/>
      <c r="I379" s="733">
        <v>5918.67</v>
      </c>
      <c r="J379" s="733"/>
      <c r="K379" s="733"/>
      <c r="L379" s="733"/>
      <c r="M379" s="733"/>
      <c r="N379" s="733"/>
      <c r="O379" s="733"/>
      <c r="P379" s="747"/>
      <c r="Q379" s="734"/>
    </row>
    <row r="380" spans="1:17" ht="14.4" customHeight="1" x14ac:dyDescent="0.3">
      <c r="A380" s="728" t="s">
        <v>553</v>
      </c>
      <c r="B380" s="729" t="s">
        <v>3670</v>
      </c>
      <c r="C380" s="729" t="s">
        <v>3299</v>
      </c>
      <c r="D380" s="729" t="s">
        <v>3359</v>
      </c>
      <c r="E380" s="729" t="s">
        <v>3358</v>
      </c>
      <c r="F380" s="733">
        <v>1</v>
      </c>
      <c r="G380" s="733">
        <v>8286.76</v>
      </c>
      <c r="H380" s="733">
        <v>0.5</v>
      </c>
      <c r="I380" s="733">
        <v>8286.76</v>
      </c>
      <c r="J380" s="733">
        <v>2</v>
      </c>
      <c r="K380" s="733">
        <v>16573.52</v>
      </c>
      <c r="L380" s="733">
        <v>1</v>
      </c>
      <c r="M380" s="733">
        <v>8286.76</v>
      </c>
      <c r="N380" s="733"/>
      <c r="O380" s="733"/>
      <c r="P380" s="747"/>
      <c r="Q380" s="734"/>
    </row>
    <row r="381" spans="1:17" ht="14.4" customHeight="1" x14ac:dyDescent="0.3">
      <c r="A381" s="728" t="s">
        <v>553</v>
      </c>
      <c r="B381" s="729" t="s">
        <v>3670</v>
      </c>
      <c r="C381" s="729" t="s">
        <v>3299</v>
      </c>
      <c r="D381" s="729" t="s">
        <v>3360</v>
      </c>
      <c r="E381" s="729" t="s">
        <v>3358</v>
      </c>
      <c r="F381" s="733">
        <v>14</v>
      </c>
      <c r="G381" s="733">
        <v>40422.339999999997</v>
      </c>
      <c r="H381" s="733">
        <v>1.1666666666666665</v>
      </c>
      <c r="I381" s="733">
        <v>2887.31</v>
      </c>
      <c r="J381" s="733">
        <v>12</v>
      </c>
      <c r="K381" s="733">
        <v>34647.72</v>
      </c>
      <c r="L381" s="733">
        <v>1</v>
      </c>
      <c r="M381" s="733">
        <v>2887.31</v>
      </c>
      <c r="N381" s="733"/>
      <c r="O381" s="733"/>
      <c r="P381" s="747"/>
      <c r="Q381" s="734"/>
    </row>
    <row r="382" spans="1:17" ht="14.4" customHeight="1" x14ac:dyDescent="0.3">
      <c r="A382" s="728" t="s">
        <v>553</v>
      </c>
      <c r="B382" s="729" t="s">
        <v>3670</v>
      </c>
      <c r="C382" s="729" t="s">
        <v>3299</v>
      </c>
      <c r="D382" s="729" t="s">
        <v>3363</v>
      </c>
      <c r="E382" s="729" t="s">
        <v>3364</v>
      </c>
      <c r="F382" s="733">
        <v>24</v>
      </c>
      <c r="G382" s="733">
        <v>195192</v>
      </c>
      <c r="H382" s="733">
        <v>0.5714285714285714</v>
      </c>
      <c r="I382" s="733">
        <v>8133</v>
      </c>
      <c r="J382" s="733">
        <v>42</v>
      </c>
      <c r="K382" s="733">
        <v>341586</v>
      </c>
      <c r="L382" s="733">
        <v>1</v>
      </c>
      <c r="M382" s="733">
        <v>8133</v>
      </c>
      <c r="N382" s="733"/>
      <c r="O382" s="733"/>
      <c r="P382" s="747"/>
      <c r="Q382" s="734"/>
    </row>
    <row r="383" spans="1:17" ht="14.4" customHeight="1" x14ac:dyDescent="0.3">
      <c r="A383" s="728" t="s">
        <v>553</v>
      </c>
      <c r="B383" s="729" t="s">
        <v>3670</v>
      </c>
      <c r="C383" s="729" t="s">
        <v>3299</v>
      </c>
      <c r="D383" s="729" t="s">
        <v>3367</v>
      </c>
      <c r="E383" s="729" t="s">
        <v>3364</v>
      </c>
      <c r="F383" s="733">
        <v>12</v>
      </c>
      <c r="G383" s="733">
        <v>68988</v>
      </c>
      <c r="H383" s="733">
        <v>0.70588235294117652</v>
      </c>
      <c r="I383" s="733">
        <v>5749</v>
      </c>
      <c r="J383" s="733">
        <v>17</v>
      </c>
      <c r="K383" s="733">
        <v>97733</v>
      </c>
      <c r="L383" s="733">
        <v>1</v>
      </c>
      <c r="M383" s="733">
        <v>5749</v>
      </c>
      <c r="N383" s="733"/>
      <c r="O383" s="733"/>
      <c r="P383" s="747"/>
      <c r="Q383" s="734"/>
    </row>
    <row r="384" spans="1:17" ht="14.4" customHeight="1" x14ac:dyDescent="0.3">
      <c r="A384" s="728" t="s">
        <v>553</v>
      </c>
      <c r="B384" s="729" t="s">
        <v>3670</v>
      </c>
      <c r="C384" s="729" t="s">
        <v>3299</v>
      </c>
      <c r="D384" s="729" t="s">
        <v>3368</v>
      </c>
      <c r="E384" s="729" t="s">
        <v>3366</v>
      </c>
      <c r="F384" s="733">
        <v>24</v>
      </c>
      <c r="G384" s="733">
        <v>65328</v>
      </c>
      <c r="H384" s="733">
        <v>0.5714285714285714</v>
      </c>
      <c r="I384" s="733">
        <v>2722</v>
      </c>
      <c r="J384" s="733">
        <v>42</v>
      </c>
      <c r="K384" s="733">
        <v>114324</v>
      </c>
      <c r="L384" s="733">
        <v>1</v>
      </c>
      <c r="M384" s="733">
        <v>2722</v>
      </c>
      <c r="N384" s="733"/>
      <c r="O384" s="733"/>
      <c r="P384" s="747"/>
      <c r="Q384" s="734"/>
    </row>
    <row r="385" spans="1:17" ht="14.4" customHeight="1" x14ac:dyDescent="0.3">
      <c r="A385" s="728" t="s">
        <v>553</v>
      </c>
      <c r="B385" s="729" t="s">
        <v>3670</v>
      </c>
      <c r="C385" s="729" t="s">
        <v>3299</v>
      </c>
      <c r="D385" s="729" t="s">
        <v>3371</v>
      </c>
      <c r="E385" s="729" t="s">
        <v>3370</v>
      </c>
      <c r="F385" s="733">
        <v>6</v>
      </c>
      <c r="G385" s="733">
        <v>36979.5</v>
      </c>
      <c r="H385" s="733">
        <v>1</v>
      </c>
      <c r="I385" s="733">
        <v>6163.25</v>
      </c>
      <c r="J385" s="733">
        <v>6</v>
      </c>
      <c r="K385" s="733">
        <v>36979.5</v>
      </c>
      <c r="L385" s="733">
        <v>1</v>
      </c>
      <c r="M385" s="733">
        <v>6163.25</v>
      </c>
      <c r="N385" s="733"/>
      <c r="O385" s="733"/>
      <c r="P385" s="747"/>
      <c r="Q385" s="734"/>
    </row>
    <row r="386" spans="1:17" ht="14.4" customHeight="1" x14ac:dyDescent="0.3">
      <c r="A386" s="728" t="s">
        <v>553</v>
      </c>
      <c r="B386" s="729" t="s">
        <v>3670</v>
      </c>
      <c r="C386" s="729" t="s">
        <v>3299</v>
      </c>
      <c r="D386" s="729" t="s">
        <v>3372</v>
      </c>
      <c r="E386" s="729" t="s">
        <v>3370</v>
      </c>
      <c r="F386" s="733">
        <v>8</v>
      </c>
      <c r="G386" s="733">
        <v>8572.7999999999993</v>
      </c>
      <c r="H386" s="733">
        <v>1.333333333333333</v>
      </c>
      <c r="I386" s="733">
        <v>1071.5999999999999</v>
      </c>
      <c r="J386" s="733">
        <v>6</v>
      </c>
      <c r="K386" s="733">
        <v>6429.6</v>
      </c>
      <c r="L386" s="733">
        <v>1</v>
      </c>
      <c r="M386" s="733">
        <v>1071.6000000000001</v>
      </c>
      <c r="N386" s="733"/>
      <c r="O386" s="733"/>
      <c r="P386" s="747"/>
      <c r="Q386" s="734"/>
    </row>
    <row r="387" spans="1:17" ht="14.4" customHeight="1" x14ac:dyDescent="0.3">
      <c r="A387" s="728" t="s">
        <v>553</v>
      </c>
      <c r="B387" s="729" t="s">
        <v>3670</v>
      </c>
      <c r="C387" s="729" t="s">
        <v>3299</v>
      </c>
      <c r="D387" s="729" t="s">
        <v>3720</v>
      </c>
      <c r="E387" s="729" t="s">
        <v>3721</v>
      </c>
      <c r="F387" s="733">
        <v>1</v>
      </c>
      <c r="G387" s="733">
        <v>556.5</v>
      </c>
      <c r="H387" s="733"/>
      <c r="I387" s="733">
        <v>556.5</v>
      </c>
      <c r="J387" s="733"/>
      <c r="K387" s="733"/>
      <c r="L387" s="733"/>
      <c r="M387" s="733"/>
      <c r="N387" s="733">
        <v>1</v>
      </c>
      <c r="O387" s="733">
        <v>556.5</v>
      </c>
      <c r="P387" s="747"/>
      <c r="Q387" s="734">
        <v>556.5</v>
      </c>
    </row>
    <row r="388" spans="1:17" ht="14.4" customHeight="1" x14ac:dyDescent="0.3">
      <c r="A388" s="728" t="s">
        <v>553</v>
      </c>
      <c r="B388" s="729" t="s">
        <v>3670</v>
      </c>
      <c r="C388" s="729" t="s">
        <v>3299</v>
      </c>
      <c r="D388" s="729" t="s">
        <v>3722</v>
      </c>
      <c r="E388" s="729" t="s">
        <v>3374</v>
      </c>
      <c r="F388" s="733"/>
      <c r="G388" s="733"/>
      <c r="H388" s="733"/>
      <c r="I388" s="733"/>
      <c r="J388" s="733">
        <v>1</v>
      </c>
      <c r="K388" s="733">
        <v>55245</v>
      </c>
      <c r="L388" s="733">
        <v>1</v>
      </c>
      <c r="M388" s="733">
        <v>55245</v>
      </c>
      <c r="N388" s="733"/>
      <c r="O388" s="733"/>
      <c r="P388" s="747"/>
      <c r="Q388" s="734"/>
    </row>
    <row r="389" spans="1:17" ht="14.4" customHeight="1" x14ac:dyDescent="0.3">
      <c r="A389" s="728" t="s">
        <v>553</v>
      </c>
      <c r="B389" s="729" t="s">
        <v>3670</v>
      </c>
      <c r="C389" s="729" t="s">
        <v>3299</v>
      </c>
      <c r="D389" s="729" t="s">
        <v>3373</v>
      </c>
      <c r="E389" s="729" t="s">
        <v>3374</v>
      </c>
      <c r="F389" s="733">
        <v>1</v>
      </c>
      <c r="G389" s="733">
        <v>62658</v>
      </c>
      <c r="H389" s="733">
        <v>0.25</v>
      </c>
      <c r="I389" s="733">
        <v>62658</v>
      </c>
      <c r="J389" s="733">
        <v>4</v>
      </c>
      <c r="K389" s="733">
        <v>250632</v>
      </c>
      <c r="L389" s="733">
        <v>1</v>
      </c>
      <c r="M389" s="733">
        <v>62658</v>
      </c>
      <c r="N389" s="733">
        <v>3</v>
      </c>
      <c r="O389" s="733">
        <v>187974</v>
      </c>
      <c r="P389" s="747">
        <v>0.75</v>
      </c>
      <c r="Q389" s="734">
        <v>62658</v>
      </c>
    </row>
    <row r="390" spans="1:17" ht="14.4" customHeight="1" x14ac:dyDescent="0.3">
      <c r="A390" s="728" t="s">
        <v>553</v>
      </c>
      <c r="B390" s="729" t="s">
        <v>3670</v>
      </c>
      <c r="C390" s="729" t="s">
        <v>3299</v>
      </c>
      <c r="D390" s="729" t="s">
        <v>3723</v>
      </c>
      <c r="E390" s="729" t="s">
        <v>3724</v>
      </c>
      <c r="F390" s="733">
        <v>2</v>
      </c>
      <c r="G390" s="733">
        <v>16146</v>
      </c>
      <c r="H390" s="733"/>
      <c r="I390" s="733">
        <v>8073</v>
      </c>
      <c r="J390" s="733"/>
      <c r="K390" s="733"/>
      <c r="L390" s="733"/>
      <c r="M390" s="733"/>
      <c r="N390" s="733"/>
      <c r="O390" s="733"/>
      <c r="P390" s="747"/>
      <c r="Q390" s="734"/>
    </row>
    <row r="391" spans="1:17" ht="14.4" customHeight="1" x14ac:dyDescent="0.3">
      <c r="A391" s="728" t="s">
        <v>553</v>
      </c>
      <c r="B391" s="729" t="s">
        <v>3670</v>
      </c>
      <c r="C391" s="729" t="s">
        <v>3299</v>
      </c>
      <c r="D391" s="729" t="s">
        <v>3382</v>
      </c>
      <c r="E391" s="729" t="s">
        <v>3383</v>
      </c>
      <c r="F391" s="733">
        <v>2</v>
      </c>
      <c r="G391" s="733">
        <v>17494</v>
      </c>
      <c r="H391" s="733"/>
      <c r="I391" s="733">
        <v>8747</v>
      </c>
      <c r="J391" s="733"/>
      <c r="K391" s="733"/>
      <c r="L391" s="733"/>
      <c r="M391" s="733"/>
      <c r="N391" s="733"/>
      <c r="O391" s="733"/>
      <c r="P391" s="747"/>
      <c r="Q391" s="734"/>
    </row>
    <row r="392" spans="1:17" ht="14.4" customHeight="1" x14ac:dyDescent="0.3">
      <c r="A392" s="728" t="s">
        <v>553</v>
      </c>
      <c r="B392" s="729" t="s">
        <v>3670</v>
      </c>
      <c r="C392" s="729" t="s">
        <v>3299</v>
      </c>
      <c r="D392" s="729" t="s">
        <v>3384</v>
      </c>
      <c r="E392" s="729" t="s">
        <v>3383</v>
      </c>
      <c r="F392" s="733">
        <v>1</v>
      </c>
      <c r="G392" s="733">
        <v>5610</v>
      </c>
      <c r="H392" s="733">
        <v>1</v>
      </c>
      <c r="I392" s="733">
        <v>5610</v>
      </c>
      <c r="J392" s="733">
        <v>1</v>
      </c>
      <c r="K392" s="733">
        <v>5610</v>
      </c>
      <c r="L392" s="733">
        <v>1</v>
      </c>
      <c r="M392" s="733">
        <v>5610</v>
      </c>
      <c r="N392" s="733">
        <v>2</v>
      </c>
      <c r="O392" s="733">
        <v>11220</v>
      </c>
      <c r="P392" s="747">
        <v>2</v>
      </c>
      <c r="Q392" s="734">
        <v>5610</v>
      </c>
    </row>
    <row r="393" spans="1:17" ht="14.4" customHeight="1" x14ac:dyDescent="0.3">
      <c r="A393" s="728" t="s">
        <v>553</v>
      </c>
      <c r="B393" s="729" t="s">
        <v>3670</v>
      </c>
      <c r="C393" s="729" t="s">
        <v>3299</v>
      </c>
      <c r="D393" s="729" t="s">
        <v>3385</v>
      </c>
      <c r="E393" s="729" t="s">
        <v>3383</v>
      </c>
      <c r="F393" s="733">
        <v>2</v>
      </c>
      <c r="G393" s="733">
        <v>12308</v>
      </c>
      <c r="H393" s="733">
        <v>2</v>
      </c>
      <c r="I393" s="733">
        <v>6154</v>
      </c>
      <c r="J393" s="733">
        <v>1</v>
      </c>
      <c r="K393" s="733">
        <v>6154</v>
      </c>
      <c r="L393" s="733">
        <v>1</v>
      </c>
      <c r="M393" s="733">
        <v>6154</v>
      </c>
      <c r="N393" s="733">
        <v>2</v>
      </c>
      <c r="O393" s="733">
        <v>12308</v>
      </c>
      <c r="P393" s="747">
        <v>2</v>
      </c>
      <c r="Q393" s="734">
        <v>6154</v>
      </c>
    </row>
    <row r="394" spans="1:17" ht="14.4" customHeight="1" x14ac:dyDescent="0.3">
      <c r="A394" s="728" t="s">
        <v>553</v>
      </c>
      <c r="B394" s="729" t="s">
        <v>3670</v>
      </c>
      <c r="C394" s="729" t="s">
        <v>3299</v>
      </c>
      <c r="D394" s="729" t="s">
        <v>3391</v>
      </c>
      <c r="E394" s="729" t="s">
        <v>3392</v>
      </c>
      <c r="F394" s="733">
        <v>1</v>
      </c>
      <c r="G394" s="733">
        <v>15980.73</v>
      </c>
      <c r="H394" s="733">
        <v>1</v>
      </c>
      <c r="I394" s="733">
        <v>15980.73</v>
      </c>
      <c r="J394" s="733">
        <v>1</v>
      </c>
      <c r="K394" s="733">
        <v>15980.73</v>
      </c>
      <c r="L394" s="733">
        <v>1</v>
      </c>
      <c r="M394" s="733">
        <v>15980.73</v>
      </c>
      <c r="N394" s="733"/>
      <c r="O394" s="733"/>
      <c r="P394" s="747"/>
      <c r="Q394" s="734"/>
    </row>
    <row r="395" spans="1:17" ht="14.4" customHeight="1" x14ac:dyDescent="0.3">
      <c r="A395" s="728" t="s">
        <v>553</v>
      </c>
      <c r="B395" s="729" t="s">
        <v>3670</v>
      </c>
      <c r="C395" s="729" t="s">
        <v>3299</v>
      </c>
      <c r="D395" s="729" t="s">
        <v>3393</v>
      </c>
      <c r="E395" s="729" t="s">
        <v>3392</v>
      </c>
      <c r="F395" s="733">
        <v>4</v>
      </c>
      <c r="G395" s="733">
        <v>3283.2</v>
      </c>
      <c r="H395" s="733">
        <v>1</v>
      </c>
      <c r="I395" s="733">
        <v>820.8</v>
      </c>
      <c r="J395" s="733">
        <v>4</v>
      </c>
      <c r="K395" s="733">
        <v>3283.2</v>
      </c>
      <c r="L395" s="733">
        <v>1</v>
      </c>
      <c r="M395" s="733">
        <v>820.8</v>
      </c>
      <c r="N395" s="733"/>
      <c r="O395" s="733"/>
      <c r="P395" s="747"/>
      <c r="Q395" s="734"/>
    </row>
    <row r="396" spans="1:17" ht="14.4" customHeight="1" x14ac:dyDescent="0.3">
      <c r="A396" s="728" t="s">
        <v>553</v>
      </c>
      <c r="B396" s="729" t="s">
        <v>3670</v>
      </c>
      <c r="C396" s="729" t="s">
        <v>3299</v>
      </c>
      <c r="D396" s="729" t="s">
        <v>3394</v>
      </c>
      <c r="E396" s="729" t="s">
        <v>3392</v>
      </c>
      <c r="F396" s="733">
        <v>2</v>
      </c>
      <c r="G396" s="733">
        <v>13630.26</v>
      </c>
      <c r="H396" s="733">
        <v>1</v>
      </c>
      <c r="I396" s="733">
        <v>6815.13</v>
      </c>
      <c r="J396" s="733">
        <v>2</v>
      </c>
      <c r="K396" s="733">
        <v>13630.26</v>
      </c>
      <c r="L396" s="733">
        <v>1</v>
      </c>
      <c r="M396" s="733">
        <v>6815.13</v>
      </c>
      <c r="N396" s="733"/>
      <c r="O396" s="733"/>
      <c r="P396" s="747"/>
      <c r="Q396" s="734"/>
    </row>
    <row r="397" spans="1:17" ht="14.4" customHeight="1" x14ac:dyDescent="0.3">
      <c r="A397" s="728" t="s">
        <v>553</v>
      </c>
      <c r="B397" s="729" t="s">
        <v>3670</v>
      </c>
      <c r="C397" s="729" t="s">
        <v>3299</v>
      </c>
      <c r="D397" s="729" t="s">
        <v>3395</v>
      </c>
      <c r="E397" s="729" t="s">
        <v>3396</v>
      </c>
      <c r="F397" s="733">
        <v>3</v>
      </c>
      <c r="G397" s="733">
        <v>66021</v>
      </c>
      <c r="H397" s="733">
        <v>1</v>
      </c>
      <c r="I397" s="733">
        <v>22007</v>
      </c>
      <c r="J397" s="733">
        <v>3</v>
      </c>
      <c r="K397" s="733">
        <v>66021</v>
      </c>
      <c r="L397" s="733">
        <v>1</v>
      </c>
      <c r="M397" s="733">
        <v>22007</v>
      </c>
      <c r="N397" s="733"/>
      <c r="O397" s="733"/>
      <c r="P397" s="747"/>
      <c r="Q397" s="734"/>
    </row>
    <row r="398" spans="1:17" ht="14.4" customHeight="1" x14ac:dyDescent="0.3">
      <c r="A398" s="728" t="s">
        <v>553</v>
      </c>
      <c r="B398" s="729" t="s">
        <v>3670</v>
      </c>
      <c r="C398" s="729" t="s">
        <v>3299</v>
      </c>
      <c r="D398" s="729" t="s">
        <v>3399</v>
      </c>
      <c r="E398" s="729" t="s">
        <v>3398</v>
      </c>
      <c r="F398" s="733">
        <v>2</v>
      </c>
      <c r="G398" s="733">
        <v>13034</v>
      </c>
      <c r="H398" s="733">
        <v>0.66666666666666663</v>
      </c>
      <c r="I398" s="733">
        <v>6517</v>
      </c>
      <c r="J398" s="733">
        <v>3</v>
      </c>
      <c r="K398" s="733">
        <v>19551</v>
      </c>
      <c r="L398" s="733">
        <v>1</v>
      </c>
      <c r="M398" s="733">
        <v>6517</v>
      </c>
      <c r="N398" s="733">
        <v>2</v>
      </c>
      <c r="O398" s="733">
        <v>13034</v>
      </c>
      <c r="P398" s="747">
        <v>0.66666666666666663</v>
      </c>
      <c r="Q398" s="734">
        <v>6517</v>
      </c>
    </row>
    <row r="399" spans="1:17" ht="14.4" customHeight="1" x14ac:dyDescent="0.3">
      <c r="A399" s="728" t="s">
        <v>553</v>
      </c>
      <c r="B399" s="729" t="s">
        <v>3670</v>
      </c>
      <c r="C399" s="729" t="s">
        <v>3299</v>
      </c>
      <c r="D399" s="729" t="s">
        <v>3402</v>
      </c>
      <c r="E399" s="729" t="s">
        <v>3403</v>
      </c>
      <c r="F399" s="733">
        <v>4</v>
      </c>
      <c r="G399" s="733">
        <v>67652</v>
      </c>
      <c r="H399" s="733"/>
      <c r="I399" s="733">
        <v>16913</v>
      </c>
      <c r="J399" s="733"/>
      <c r="K399" s="733"/>
      <c r="L399" s="733"/>
      <c r="M399" s="733"/>
      <c r="N399" s="733"/>
      <c r="O399" s="733"/>
      <c r="P399" s="747"/>
      <c r="Q399" s="734"/>
    </row>
    <row r="400" spans="1:17" ht="14.4" customHeight="1" x14ac:dyDescent="0.3">
      <c r="A400" s="728" t="s">
        <v>553</v>
      </c>
      <c r="B400" s="729" t="s">
        <v>3670</v>
      </c>
      <c r="C400" s="729" t="s">
        <v>3299</v>
      </c>
      <c r="D400" s="729" t="s">
        <v>3409</v>
      </c>
      <c r="E400" s="729" t="s">
        <v>3408</v>
      </c>
      <c r="F400" s="733">
        <v>8</v>
      </c>
      <c r="G400" s="733">
        <v>109344</v>
      </c>
      <c r="H400" s="733"/>
      <c r="I400" s="733">
        <v>13668</v>
      </c>
      <c r="J400" s="733"/>
      <c r="K400" s="733"/>
      <c r="L400" s="733"/>
      <c r="M400" s="733"/>
      <c r="N400" s="733"/>
      <c r="O400" s="733"/>
      <c r="P400" s="747"/>
      <c r="Q400" s="734"/>
    </row>
    <row r="401" spans="1:17" ht="14.4" customHeight="1" x14ac:dyDescent="0.3">
      <c r="A401" s="728" t="s">
        <v>553</v>
      </c>
      <c r="B401" s="729" t="s">
        <v>3670</v>
      </c>
      <c r="C401" s="729" t="s">
        <v>3299</v>
      </c>
      <c r="D401" s="729" t="s">
        <v>3410</v>
      </c>
      <c r="E401" s="729" t="s">
        <v>3408</v>
      </c>
      <c r="F401" s="733">
        <v>8</v>
      </c>
      <c r="G401" s="733">
        <v>26821.119999999999</v>
      </c>
      <c r="H401" s="733"/>
      <c r="I401" s="733">
        <v>3352.64</v>
      </c>
      <c r="J401" s="733"/>
      <c r="K401" s="733"/>
      <c r="L401" s="733"/>
      <c r="M401" s="733"/>
      <c r="N401" s="733"/>
      <c r="O401" s="733"/>
      <c r="P401" s="747"/>
      <c r="Q401" s="734"/>
    </row>
    <row r="402" spans="1:17" ht="14.4" customHeight="1" x14ac:dyDescent="0.3">
      <c r="A402" s="728" t="s">
        <v>553</v>
      </c>
      <c r="B402" s="729" t="s">
        <v>3670</v>
      </c>
      <c r="C402" s="729" t="s">
        <v>3299</v>
      </c>
      <c r="D402" s="729" t="s">
        <v>3411</v>
      </c>
      <c r="E402" s="729" t="s">
        <v>3408</v>
      </c>
      <c r="F402" s="733">
        <v>4</v>
      </c>
      <c r="G402" s="733">
        <v>12855.04</v>
      </c>
      <c r="H402" s="733"/>
      <c r="I402" s="733">
        <v>3213.76</v>
      </c>
      <c r="J402" s="733"/>
      <c r="K402" s="733"/>
      <c r="L402" s="733"/>
      <c r="M402" s="733"/>
      <c r="N402" s="733"/>
      <c r="O402" s="733"/>
      <c r="P402" s="747"/>
      <c r="Q402" s="734"/>
    </row>
    <row r="403" spans="1:17" ht="14.4" customHeight="1" x14ac:dyDescent="0.3">
      <c r="A403" s="728" t="s">
        <v>553</v>
      </c>
      <c r="B403" s="729" t="s">
        <v>3670</v>
      </c>
      <c r="C403" s="729" t="s">
        <v>3299</v>
      </c>
      <c r="D403" s="729" t="s">
        <v>3412</v>
      </c>
      <c r="E403" s="729" t="s">
        <v>3408</v>
      </c>
      <c r="F403" s="733">
        <v>4</v>
      </c>
      <c r="G403" s="733">
        <v>17141.439999999999</v>
      </c>
      <c r="H403" s="733"/>
      <c r="I403" s="733">
        <v>4285.3599999999997</v>
      </c>
      <c r="J403" s="733"/>
      <c r="K403" s="733"/>
      <c r="L403" s="733"/>
      <c r="M403" s="733"/>
      <c r="N403" s="733"/>
      <c r="O403" s="733"/>
      <c r="P403" s="747"/>
      <c r="Q403" s="734"/>
    </row>
    <row r="404" spans="1:17" ht="14.4" customHeight="1" x14ac:dyDescent="0.3">
      <c r="A404" s="728" t="s">
        <v>553</v>
      </c>
      <c r="B404" s="729" t="s">
        <v>3670</v>
      </c>
      <c r="C404" s="729" t="s">
        <v>3299</v>
      </c>
      <c r="D404" s="729" t="s">
        <v>3725</v>
      </c>
      <c r="E404" s="729" t="s">
        <v>3726</v>
      </c>
      <c r="F404" s="733"/>
      <c r="G404" s="733"/>
      <c r="H404" s="733"/>
      <c r="I404" s="733"/>
      <c r="J404" s="733">
        <v>2</v>
      </c>
      <c r="K404" s="733">
        <v>22564</v>
      </c>
      <c r="L404" s="733">
        <v>1</v>
      </c>
      <c r="M404" s="733">
        <v>11282</v>
      </c>
      <c r="N404" s="733"/>
      <c r="O404" s="733"/>
      <c r="P404" s="747"/>
      <c r="Q404" s="734"/>
    </row>
    <row r="405" spans="1:17" ht="14.4" customHeight="1" x14ac:dyDescent="0.3">
      <c r="A405" s="728" t="s">
        <v>553</v>
      </c>
      <c r="B405" s="729" t="s">
        <v>3670</v>
      </c>
      <c r="C405" s="729" t="s">
        <v>3299</v>
      </c>
      <c r="D405" s="729" t="s">
        <v>3727</v>
      </c>
      <c r="E405" s="729" t="s">
        <v>3726</v>
      </c>
      <c r="F405" s="733">
        <v>2</v>
      </c>
      <c r="G405" s="733">
        <v>14142</v>
      </c>
      <c r="H405" s="733"/>
      <c r="I405" s="733">
        <v>7071</v>
      </c>
      <c r="J405" s="733"/>
      <c r="K405" s="733"/>
      <c r="L405" s="733"/>
      <c r="M405" s="733"/>
      <c r="N405" s="733"/>
      <c r="O405" s="733"/>
      <c r="P405" s="747"/>
      <c r="Q405" s="734"/>
    </row>
    <row r="406" spans="1:17" ht="14.4" customHeight="1" x14ac:dyDescent="0.3">
      <c r="A406" s="728" t="s">
        <v>553</v>
      </c>
      <c r="B406" s="729" t="s">
        <v>3670</v>
      </c>
      <c r="C406" s="729" t="s">
        <v>3299</v>
      </c>
      <c r="D406" s="729" t="s">
        <v>3728</v>
      </c>
      <c r="E406" s="729" t="s">
        <v>3414</v>
      </c>
      <c r="F406" s="733"/>
      <c r="G406" s="733"/>
      <c r="H406" s="733"/>
      <c r="I406" s="733"/>
      <c r="J406" s="733"/>
      <c r="K406" s="733"/>
      <c r="L406" s="733"/>
      <c r="M406" s="733"/>
      <c r="N406" s="733">
        <v>11</v>
      </c>
      <c r="O406" s="733">
        <v>1721.39</v>
      </c>
      <c r="P406" s="747"/>
      <c r="Q406" s="734">
        <v>156.49</v>
      </c>
    </row>
    <row r="407" spans="1:17" ht="14.4" customHeight="1" x14ac:dyDescent="0.3">
      <c r="A407" s="728" t="s">
        <v>553</v>
      </c>
      <c r="B407" s="729" t="s">
        <v>3670</v>
      </c>
      <c r="C407" s="729" t="s">
        <v>3299</v>
      </c>
      <c r="D407" s="729" t="s">
        <v>3729</v>
      </c>
      <c r="E407" s="729" t="s">
        <v>3414</v>
      </c>
      <c r="F407" s="733">
        <v>9</v>
      </c>
      <c r="G407" s="733">
        <v>1548.36</v>
      </c>
      <c r="H407" s="733"/>
      <c r="I407" s="733">
        <v>172.04</v>
      </c>
      <c r="J407" s="733"/>
      <c r="K407" s="733"/>
      <c r="L407" s="733"/>
      <c r="M407" s="733"/>
      <c r="N407" s="733">
        <v>1</v>
      </c>
      <c r="O407" s="733">
        <v>172.04</v>
      </c>
      <c r="P407" s="747"/>
      <c r="Q407" s="734">
        <v>172.04</v>
      </c>
    </row>
    <row r="408" spans="1:17" ht="14.4" customHeight="1" x14ac:dyDescent="0.3">
      <c r="A408" s="728" t="s">
        <v>553</v>
      </c>
      <c r="B408" s="729" t="s">
        <v>3670</v>
      </c>
      <c r="C408" s="729" t="s">
        <v>3299</v>
      </c>
      <c r="D408" s="729" t="s">
        <v>3730</v>
      </c>
      <c r="E408" s="729" t="s">
        <v>3414</v>
      </c>
      <c r="F408" s="733">
        <v>2</v>
      </c>
      <c r="G408" s="733">
        <v>393.82</v>
      </c>
      <c r="H408" s="733"/>
      <c r="I408" s="733">
        <v>196.91</v>
      </c>
      <c r="J408" s="733"/>
      <c r="K408" s="733"/>
      <c r="L408" s="733"/>
      <c r="M408" s="733"/>
      <c r="N408" s="733"/>
      <c r="O408" s="733"/>
      <c r="P408" s="747"/>
      <c r="Q408" s="734"/>
    </row>
    <row r="409" spans="1:17" ht="14.4" customHeight="1" x14ac:dyDescent="0.3">
      <c r="A409" s="728" t="s">
        <v>553</v>
      </c>
      <c r="B409" s="729" t="s">
        <v>3670</v>
      </c>
      <c r="C409" s="729" t="s">
        <v>3299</v>
      </c>
      <c r="D409" s="729" t="s">
        <v>3731</v>
      </c>
      <c r="E409" s="729" t="s">
        <v>3414</v>
      </c>
      <c r="F409" s="733"/>
      <c r="G409" s="733"/>
      <c r="H409" s="733"/>
      <c r="I409" s="733"/>
      <c r="J409" s="733"/>
      <c r="K409" s="733"/>
      <c r="L409" s="733"/>
      <c r="M409" s="733"/>
      <c r="N409" s="733">
        <v>1</v>
      </c>
      <c r="O409" s="733">
        <v>312.98</v>
      </c>
      <c r="P409" s="747"/>
      <c r="Q409" s="734">
        <v>312.98</v>
      </c>
    </row>
    <row r="410" spans="1:17" ht="14.4" customHeight="1" x14ac:dyDescent="0.3">
      <c r="A410" s="728" t="s">
        <v>553</v>
      </c>
      <c r="B410" s="729" t="s">
        <v>3670</v>
      </c>
      <c r="C410" s="729" t="s">
        <v>3299</v>
      </c>
      <c r="D410" s="729" t="s">
        <v>3732</v>
      </c>
      <c r="E410" s="729" t="s">
        <v>3414</v>
      </c>
      <c r="F410" s="733">
        <v>2</v>
      </c>
      <c r="G410" s="733">
        <v>750.32</v>
      </c>
      <c r="H410" s="733"/>
      <c r="I410" s="733">
        <v>375.16</v>
      </c>
      <c r="J410" s="733"/>
      <c r="K410" s="733"/>
      <c r="L410" s="733"/>
      <c r="M410" s="733"/>
      <c r="N410" s="733">
        <v>2</v>
      </c>
      <c r="O410" s="733">
        <v>750.32</v>
      </c>
      <c r="P410" s="747"/>
      <c r="Q410" s="734">
        <v>375.16</v>
      </c>
    </row>
    <row r="411" spans="1:17" ht="14.4" customHeight="1" x14ac:dyDescent="0.3">
      <c r="A411" s="728" t="s">
        <v>553</v>
      </c>
      <c r="B411" s="729" t="s">
        <v>3670</v>
      </c>
      <c r="C411" s="729" t="s">
        <v>3299</v>
      </c>
      <c r="D411" s="729" t="s">
        <v>3415</v>
      </c>
      <c r="E411" s="729" t="s">
        <v>3416</v>
      </c>
      <c r="F411" s="733">
        <v>4</v>
      </c>
      <c r="G411" s="733">
        <v>13080</v>
      </c>
      <c r="H411" s="733"/>
      <c r="I411" s="733">
        <v>3270</v>
      </c>
      <c r="J411" s="733"/>
      <c r="K411" s="733"/>
      <c r="L411" s="733"/>
      <c r="M411" s="733"/>
      <c r="N411" s="733"/>
      <c r="O411" s="733"/>
      <c r="P411" s="747"/>
      <c r="Q411" s="734"/>
    </row>
    <row r="412" spans="1:17" ht="14.4" customHeight="1" x14ac:dyDescent="0.3">
      <c r="A412" s="728" t="s">
        <v>553</v>
      </c>
      <c r="B412" s="729" t="s">
        <v>3670</v>
      </c>
      <c r="C412" s="729" t="s">
        <v>3299</v>
      </c>
      <c r="D412" s="729" t="s">
        <v>3417</v>
      </c>
      <c r="E412" s="729" t="s">
        <v>3416</v>
      </c>
      <c r="F412" s="733">
        <v>2</v>
      </c>
      <c r="G412" s="733">
        <v>12622</v>
      </c>
      <c r="H412" s="733"/>
      <c r="I412" s="733">
        <v>6311</v>
      </c>
      <c r="J412" s="733"/>
      <c r="K412" s="733"/>
      <c r="L412" s="733"/>
      <c r="M412" s="733"/>
      <c r="N412" s="733"/>
      <c r="O412" s="733"/>
      <c r="P412" s="747"/>
      <c r="Q412" s="734"/>
    </row>
    <row r="413" spans="1:17" ht="14.4" customHeight="1" x14ac:dyDescent="0.3">
      <c r="A413" s="728" t="s">
        <v>553</v>
      </c>
      <c r="B413" s="729" t="s">
        <v>3670</v>
      </c>
      <c r="C413" s="729" t="s">
        <v>3299</v>
      </c>
      <c r="D413" s="729" t="s">
        <v>3418</v>
      </c>
      <c r="E413" s="729" t="s">
        <v>3416</v>
      </c>
      <c r="F413" s="733">
        <v>4</v>
      </c>
      <c r="G413" s="733">
        <v>40480</v>
      </c>
      <c r="H413" s="733"/>
      <c r="I413" s="733">
        <v>10120</v>
      </c>
      <c r="J413" s="733"/>
      <c r="K413" s="733"/>
      <c r="L413" s="733"/>
      <c r="M413" s="733"/>
      <c r="N413" s="733"/>
      <c r="O413" s="733"/>
      <c r="P413" s="747"/>
      <c r="Q413" s="734"/>
    </row>
    <row r="414" spans="1:17" ht="14.4" customHeight="1" x14ac:dyDescent="0.3">
      <c r="A414" s="728" t="s">
        <v>553</v>
      </c>
      <c r="B414" s="729" t="s">
        <v>3670</v>
      </c>
      <c r="C414" s="729" t="s">
        <v>3299</v>
      </c>
      <c r="D414" s="729" t="s">
        <v>3733</v>
      </c>
      <c r="E414" s="729" t="s">
        <v>3734</v>
      </c>
      <c r="F414" s="733">
        <v>1</v>
      </c>
      <c r="G414" s="733">
        <v>4646.54</v>
      </c>
      <c r="H414" s="733"/>
      <c r="I414" s="733">
        <v>4646.54</v>
      </c>
      <c r="J414" s="733"/>
      <c r="K414" s="733"/>
      <c r="L414" s="733"/>
      <c r="M414" s="733"/>
      <c r="N414" s="733"/>
      <c r="O414" s="733"/>
      <c r="P414" s="747"/>
      <c r="Q414" s="734"/>
    </row>
    <row r="415" spans="1:17" ht="14.4" customHeight="1" x14ac:dyDescent="0.3">
      <c r="A415" s="728" t="s">
        <v>553</v>
      </c>
      <c r="B415" s="729" t="s">
        <v>3670</v>
      </c>
      <c r="C415" s="729" t="s">
        <v>3299</v>
      </c>
      <c r="D415" s="729" t="s">
        <v>3735</v>
      </c>
      <c r="E415" s="729" t="s">
        <v>3444</v>
      </c>
      <c r="F415" s="733">
        <v>2</v>
      </c>
      <c r="G415" s="733">
        <v>12850</v>
      </c>
      <c r="H415" s="733">
        <v>1</v>
      </c>
      <c r="I415" s="733">
        <v>6425</v>
      </c>
      <c r="J415" s="733">
        <v>2</v>
      </c>
      <c r="K415" s="733">
        <v>12850</v>
      </c>
      <c r="L415" s="733">
        <v>1</v>
      </c>
      <c r="M415" s="733">
        <v>6425</v>
      </c>
      <c r="N415" s="733"/>
      <c r="O415" s="733"/>
      <c r="P415" s="747"/>
      <c r="Q415" s="734"/>
    </row>
    <row r="416" spans="1:17" ht="14.4" customHeight="1" x14ac:dyDescent="0.3">
      <c r="A416" s="728" t="s">
        <v>553</v>
      </c>
      <c r="B416" s="729" t="s">
        <v>3670</v>
      </c>
      <c r="C416" s="729" t="s">
        <v>3299</v>
      </c>
      <c r="D416" s="729" t="s">
        <v>3426</v>
      </c>
      <c r="E416" s="729" t="s">
        <v>3427</v>
      </c>
      <c r="F416" s="733">
        <v>6</v>
      </c>
      <c r="G416" s="733">
        <v>9706.56</v>
      </c>
      <c r="H416" s="733"/>
      <c r="I416" s="733">
        <v>1617.76</v>
      </c>
      <c r="J416" s="733"/>
      <c r="K416" s="733"/>
      <c r="L416" s="733"/>
      <c r="M416" s="733"/>
      <c r="N416" s="733"/>
      <c r="O416" s="733"/>
      <c r="P416" s="747"/>
      <c r="Q416" s="734"/>
    </row>
    <row r="417" spans="1:17" ht="14.4" customHeight="1" x14ac:dyDescent="0.3">
      <c r="A417" s="728" t="s">
        <v>553</v>
      </c>
      <c r="B417" s="729" t="s">
        <v>3670</v>
      </c>
      <c r="C417" s="729" t="s">
        <v>3299</v>
      </c>
      <c r="D417" s="729" t="s">
        <v>3736</v>
      </c>
      <c r="E417" s="729" t="s">
        <v>3341</v>
      </c>
      <c r="F417" s="733"/>
      <c r="G417" s="733"/>
      <c r="H417" s="733"/>
      <c r="I417" s="733"/>
      <c r="J417" s="733"/>
      <c r="K417" s="733"/>
      <c r="L417" s="733"/>
      <c r="M417" s="733"/>
      <c r="N417" s="733">
        <v>1</v>
      </c>
      <c r="O417" s="733">
        <v>6919</v>
      </c>
      <c r="P417" s="747"/>
      <c r="Q417" s="734">
        <v>6919</v>
      </c>
    </row>
    <row r="418" spans="1:17" ht="14.4" customHeight="1" x14ac:dyDescent="0.3">
      <c r="A418" s="728" t="s">
        <v>553</v>
      </c>
      <c r="B418" s="729" t="s">
        <v>3670</v>
      </c>
      <c r="C418" s="729" t="s">
        <v>3299</v>
      </c>
      <c r="D418" s="729" t="s">
        <v>3428</v>
      </c>
      <c r="E418" s="729" t="s">
        <v>3429</v>
      </c>
      <c r="F418" s="733">
        <v>1</v>
      </c>
      <c r="G418" s="733">
        <v>10353.27</v>
      </c>
      <c r="H418" s="733"/>
      <c r="I418" s="733">
        <v>10353.27</v>
      </c>
      <c r="J418" s="733"/>
      <c r="K418" s="733"/>
      <c r="L418" s="733"/>
      <c r="M418" s="733"/>
      <c r="N418" s="733"/>
      <c r="O418" s="733"/>
      <c r="P418" s="747"/>
      <c r="Q418" s="734"/>
    </row>
    <row r="419" spans="1:17" ht="14.4" customHeight="1" x14ac:dyDescent="0.3">
      <c r="A419" s="728" t="s">
        <v>553</v>
      </c>
      <c r="B419" s="729" t="s">
        <v>3670</v>
      </c>
      <c r="C419" s="729" t="s">
        <v>3299</v>
      </c>
      <c r="D419" s="729" t="s">
        <v>3436</v>
      </c>
      <c r="E419" s="729" t="s">
        <v>3437</v>
      </c>
      <c r="F419" s="733">
        <v>1</v>
      </c>
      <c r="G419" s="733">
        <v>69250</v>
      </c>
      <c r="H419" s="733">
        <v>1</v>
      </c>
      <c r="I419" s="733">
        <v>69250</v>
      </c>
      <c r="J419" s="733">
        <v>1</v>
      </c>
      <c r="K419" s="733">
        <v>69250</v>
      </c>
      <c r="L419" s="733">
        <v>1</v>
      </c>
      <c r="M419" s="733">
        <v>69250</v>
      </c>
      <c r="N419" s="733"/>
      <c r="O419" s="733"/>
      <c r="P419" s="747"/>
      <c r="Q419" s="734"/>
    </row>
    <row r="420" spans="1:17" ht="14.4" customHeight="1" x14ac:dyDescent="0.3">
      <c r="A420" s="728" t="s">
        <v>553</v>
      </c>
      <c r="B420" s="729" t="s">
        <v>3670</v>
      </c>
      <c r="C420" s="729" t="s">
        <v>3299</v>
      </c>
      <c r="D420" s="729" t="s">
        <v>3737</v>
      </c>
      <c r="E420" s="729" t="s">
        <v>3738</v>
      </c>
      <c r="F420" s="733">
        <v>1</v>
      </c>
      <c r="G420" s="733">
        <v>79984</v>
      </c>
      <c r="H420" s="733"/>
      <c r="I420" s="733">
        <v>79984</v>
      </c>
      <c r="J420" s="733"/>
      <c r="K420" s="733"/>
      <c r="L420" s="733"/>
      <c r="M420" s="733"/>
      <c r="N420" s="733"/>
      <c r="O420" s="733"/>
      <c r="P420" s="747"/>
      <c r="Q420" s="734"/>
    </row>
    <row r="421" spans="1:17" ht="14.4" customHeight="1" x14ac:dyDescent="0.3">
      <c r="A421" s="728" t="s">
        <v>553</v>
      </c>
      <c r="B421" s="729" t="s">
        <v>3670</v>
      </c>
      <c r="C421" s="729" t="s">
        <v>3299</v>
      </c>
      <c r="D421" s="729" t="s">
        <v>3445</v>
      </c>
      <c r="E421" s="729" t="s">
        <v>3347</v>
      </c>
      <c r="F421" s="733"/>
      <c r="G421" s="733"/>
      <c r="H421" s="733"/>
      <c r="I421" s="733"/>
      <c r="J421" s="733">
        <v>2</v>
      </c>
      <c r="K421" s="733">
        <v>8454.66</v>
      </c>
      <c r="L421" s="733">
        <v>1</v>
      </c>
      <c r="M421" s="733">
        <v>4227.33</v>
      </c>
      <c r="N421" s="733">
        <v>2</v>
      </c>
      <c r="O421" s="733">
        <v>8454.66</v>
      </c>
      <c r="P421" s="747">
        <v>1</v>
      </c>
      <c r="Q421" s="734">
        <v>4227.33</v>
      </c>
    </row>
    <row r="422" spans="1:17" ht="14.4" customHeight="1" x14ac:dyDescent="0.3">
      <c r="A422" s="728" t="s">
        <v>553</v>
      </c>
      <c r="B422" s="729" t="s">
        <v>3670</v>
      </c>
      <c r="C422" s="729" t="s">
        <v>3299</v>
      </c>
      <c r="D422" s="729" t="s">
        <v>3739</v>
      </c>
      <c r="E422" s="729" t="s">
        <v>3319</v>
      </c>
      <c r="F422" s="733">
        <v>3</v>
      </c>
      <c r="G422" s="733">
        <v>8955</v>
      </c>
      <c r="H422" s="733">
        <v>3</v>
      </c>
      <c r="I422" s="733">
        <v>2985</v>
      </c>
      <c r="J422" s="733">
        <v>1</v>
      </c>
      <c r="K422" s="733">
        <v>2985</v>
      </c>
      <c r="L422" s="733">
        <v>1</v>
      </c>
      <c r="M422" s="733">
        <v>2985</v>
      </c>
      <c r="N422" s="733"/>
      <c r="O422" s="733"/>
      <c r="P422" s="747"/>
      <c r="Q422" s="734"/>
    </row>
    <row r="423" spans="1:17" ht="14.4" customHeight="1" x14ac:dyDescent="0.3">
      <c r="A423" s="728" t="s">
        <v>553</v>
      </c>
      <c r="B423" s="729" t="s">
        <v>3670</v>
      </c>
      <c r="C423" s="729" t="s">
        <v>3299</v>
      </c>
      <c r="D423" s="729" t="s">
        <v>3451</v>
      </c>
      <c r="E423" s="729" t="s">
        <v>3452</v>
      </c>
      <c r="F423" s="733"/>
      <c r="G423" s="733"/>
      <c r="H423" s="733"/>
      <c r="I423" s="733"/>
      <c r="J423" s="733">
        <v>1</v>
      </c>
      <c r="K423" s="733">
        <v>14750.56</v>
      </c>
      <c r="L423" s="733">
        <v>1</v>
      </c>
      <c r="M423" s="733">
        <v>14750.56</v>
      </c>
      <c r="N423" s="733"/>
      <c r="O423" s="733"/>
      <c r="P423" s="747"/>
      <c r="Q423" s="734"/>
    </row>
    <row r="424" spans="1:17" ht="14.4" customHeight="1" x14ac:dyDescent="0.3">
      <c r="A424" s="728" t="s">
        <v>553</v>
      </c>
      <c r="B424" s="729" t="s">
        <v>3670</v>
      </c>
      <c r="C424" s="729" t="s">
        <v>3299</v>
      </c>
      <c r="D424" s="729" t="s">
        <v>3740</v>
      </c>
      <c r="E424" s="729" t="s">
        <v>3374</v>
      </c>
      <c r="F424" s="733">
        <v>1</v>
      </c>
      <c r="G424" s="733">
        <v>57042</v>
      </c>
      <c r="H424" s="733">
        <v>1</v>
      </c>
      <c r="I424" s="733">
        <v>57042</v>
      </c>
      <c r="J424" s="733">
        <v>1</v>
      </c>
      <c r="K424" s="733">
        <v>57042</v>
      </c>
      <c r="L424" s="733">
        <v>1</v>
      </c>
      <c r="M424" s="733">
        <v>57042</v>
      </c>
      <c r="N424" s="733"/>
      <c r="O424" s="733"/>
      <c r="P424" s="747"/>
      <c r="Q424" s="734"/>
    </row>
    <row r="425" spans="1:17" ht="14.4" customHeight="1" x14ac:dyDescent="0.3">
      <c r="A425" s="728" t="s">
        <v>553</v>
      </c>
      <c r="B425" s="729" t="s">
        <v>3670</v>
      </c>
      <c r="C425" s="729" t="s">
        <v>3299</v>
      </c>
      <c r="D425" s="729" t="s">
        <v>3741</v>
      </c>
      <c r="E425" s="729" t="s">
        <v>3742</v>
      </c>
      <c r="F425" s="733">
        <v>4</v>
      </c>
      <c r="G425" s="733">
        <v>47486.2</v>
      </c>
      <c r="H425" s="733"/>
      <c r="I425" s="733">
        <v>11871.55</v>
      </c>
      <c r="J425" s="733"/>
      <c r="K425" s="733"/>
      <c r="L425" s="733"/>
      <c r="M425" s="733"/>
      <c r="N425" s="733"/>
      <c r="O425" s="733"/>
      <c r="P425" s="747"/>
      <c r="Q425" s="734"/>
    </row>
    <row r="426" spans="1:17" ht="14.4" customHeight="1" x14ac:dyDescent="0.3">
      <c r="A426" s="728" t="s">
        <v>553</v>
      </c>
      <c r="B426" s="729" t="s">
        <v>3670</v>
      </c>
      <c r="C426" s="729" t="s">
        <v>3299</v>
      </c>
      <c r="D426" s="729" t="s">
        <v>3743</v>
      </c>
      <c r="E426" s="729" t="s">
        <v>3378</v>
      </c>
      <c r="F426" s="733">
        <v>0.5</v>
      </c>
      <c r="G426" s="733">
        <v>1392.35</v>
      </c>
      <c r="H426" s="733"/>
      <c r="I426" s="733">
        <v>2784.7</v>
      </c>
      <c r="J426" s="733"/>
      <c r="K426" s="733"/>
      <c r="L426" s="733"/>
      <c r="M426" s="733"/>
      <c r="N426" s="733"/>
      <c r="O426" s="733"/>
      <c r="P426" s="747"/>
      <c r="Q426" s="734"/>
    </row>
    <row r="427" spans="1:17" ht="14.4" customHeight="1" x14ac:dyDescent="0.3">
      <c r="A427" s="728" t="s">
        <v>553</v>
      </c>
      <c r="B427" s="729" t="s">
        <v>3670</v>
      </c>
      <c r="C427" s="729" t="s">
        <v>3299</v>
      </c>
      <c r="D427" s="729" t="s">
        <v>3473</v>
      </c>
      <c r="E427" s="729" t="s">
        <v>3474</v>
      </c>
      <c r="F427" s="733"/>
      <c r="G427" s="733"/>
      <c r="H427" s="733"/>
      <c r="I427" s="733"/>
      <c r="J427" s="733">
        <v>6</v>
      </c>
      <c r="K427" s="733">
        <v>53100</v>
      </c>
      <c r="L427" s="733">
        <v>1</v>
      </c>
      <c r="M427" s="733">
        <v>8850</v>
      </c>
      <c r="N427" s="733">
        <v>12</v>
      </c>
      <c r="O427" s="733">
        <v>106200</v>
      </c>
      <c r="P427" s="747">
        <v>2</v>
      </c>
      <c r="Q427" s="734">
        <v>8850</v>
      </c>
    </row>
    <row r="428" spans="1:17" ht="14.4" customHeight="1" x14ac:dyDescent="0.3">
      <c r="A428" s="728" t="s">
        <v>553</v>
      </c>
      <c r="B428" s="729" t="s">
        <v>3670</v>
      </c>
      <c r="C428" s="729" t="s">
        <v>3299</v>
      </c>
      <c r="D428" s="729" t="s">
        <v>3475</v>
      </c>
      <c r="E428" s="729" t="s">
        <v>3474</v>
      </c>
      <c r="F428" s="733"/>
      <c r="G428" s="733"/>
      <c r="H428" s="733"/>
      <c r="I428" s="733"/>
      <c r="J428" s="733">
        <v>2</v>
      </c>
      <c r="K428" s="733">
        <v>9062</v>
      </c>
      <c r="L428" s="733">
        <v>1</v>
      </c>
      <c r="M428" s="733">
        <v>4531</v>
      </c>
      <c r="N428" s="733">
        <v>6</v>
      </c>
      <c r="O428" s="733">
        <v>27186</v>
      </c>
      <c r="P428" s="747">
        <v>3</v>
      </c>
      <c r="Q428" s="734">
        <v>4531</v>
      </c>
    </row>
    <row r="429" spans="1:17" ht="14.4" customHeight="1" x14ac:dyDescent="0.3">
      <c r="A429" s="728" t="s">
        <v>553</v>
      </c>
      <c r="B429" s="729" t="s">
        <v>3670</v>
      </c>
      <c r="C429" s="729" t="s">
        <v>3299</v>
      </c>
      <c r="D429" s="729" t="s">
        <v>3476</v>
      </c>
      <c r="E429" s="729" t="s">
        <v>3477</v>
      </c>
      <c r="F429" s="733"/>
      <c r="G429" s="733"/>
      <c r="H429" s="733"/>
      <c r="I429" s="733"/>
      <c r="J429" s="733">
        <v>5</v>
      </c>
      <c r="K429" s="733">
        <v>91425</v>
      </c>
      <c r="L429" s="733">
        <v>1</v>
      </c>
      <c r="M429" s="733">
        <v>18285</v>
      </c>
      <c r="N429" s="733">
        <v>8</v>
      </c>
      <c r="O429" s="733">
        <v>146280</v>
      </c>
      <c r="P429" s="747">
        <v>1.6</v>
      </c>
      <c r="Q429" s="734">
        <v>18285</v>
      </c>
    </row>
    <row r="430" spans="1:17" ht="14.4" customHeight="1" x14ac:dyDescent="0.3">
      <c r="A430" s="728" t="s">
        <v>553</v>
      </c>
      <c r="B430" s="729" t="s">
        <v>3670</v>
      </c>
      <c r="C430" s="729" t="s">
        <v>3299</v>
      </c>
      <c r="D430" s="729" t="s">
        <v>3478</v>
      </c>
      <c r="E430" s="729" t="s">
        <v>3474</v>
      </c>
      <c r="F430" s="733"/>
      <c r="G430" s="733"/>
      <c r="H430" s="733"/>
      <c r="I430" s="733"/>
      <c r="J430" s="733">
        <v>6</v>
      </c>
      <c r="K430" s="733">
        <v>11976</v>
      </c>
      <c r="L430" s="733">
        <v>1</v>
      </c>
      <c r="M430" s="733">
        <v>1996</v>
      </c>
      <c r="N430" s="733">
        <v>12</v>
      </c>
      <c r="O430" s="733">
        <v>23952</v>
      </c>
      <c r="P430" s="747">
        <v>2</v>
      </c>
      <c r="Q430" s="734">
        <v>1996</v>
      </c>
    </row>
    <row r="431" spans="1:17" ht="14.4" customHeight="1" x14ac:dyDescent="0.3">
      <c r="A431" s="728" t="s">
        <v>553</v>
      </c>
      <c r="B431" s="729" t="s">
        <v>3670</v>
      </c>
      <c r="C431" s="729" t="s">
        <v>3299</v>
      </c>
      <c r="D431" s="729" t="s">
        <v>3479</v>
      </c>
      <c r="E431" s="729" t="s">
        <v>3474</v>
      </c>
      <c r="F431" s="733"/>
      <c r="G431" s="733"/>
      <c r="H431" s="733"/>
      <c r="I431" s="733"/>
      <c r="J431" s="733">
        <v>1</v>
      </c>
      <c r="K431" s="733">
        <v>10110</v>
      </c>
      <c r="L431" s="733">
        <v>1</v>
      </c>
      <c r="M431" s="733">
        <v>10110</v>
      </c>
      <c r="N431" s="733">
        <v>1</v>
      </c>
      <c r="O431" s="733">
        <v>10110</v>
      </c>
      <c r="P431" s="747">
        <v>1</v>
      </c>
      <c r="Q431" s="734">
        <v>10110</v>
      </c>
    </row>
    <row r="432" spans="1:17" ht="14.4" customHeight="1" x14ac:dyDescent="0.3">
      <c r="A432" s="728" t="s">
        <v>553</v>
      </c>
      <c r="B432" s="729" t="s">
        <v>3670</v>
      </c>
      <c r="C432" s="729" t="s">
        <v>3299</v>
      </c>
      <c r="D432" s="729" t="s">
        <v>3744</v>
      </c>
      <c r="E432" s="729" t="s">
        <v>3714</v>
      </c>
      <c r="F432" s="733"/>
      <c r="G432" s="733"/>
      <c r="H432" s="733"/>
      <c r="I432" s="733"/>
      <c r="J432" s="733">
        <v>7</v>
      </c>
      <c r="K432" s="733">
        <v>135805.04</v>
      </c>
      <c r="L432" s="733">
        <v>1</v>
      </c>
      <c r="M432" s="733">
        <v>19400.72</v>
      </c>
      <c r="N432" s="733">
        <v>4</v>
      </c>
      <c r="O432" s="733">
        <v>77602.880000000005</v>
      </c>
      <c r="P432" s="747">
        <v>0.5714285714285714</v>
      </c>
      <c r="Q432" s="734">
        <v>19400.72</v>
      </c>
    </row>
    <row r="433" spans="1:17" ht="14.4" customHeight="1" x14ac:dyDescent="0.3">
      <c r="A433" s="728" t="s">
        <v>553</v>
      </c>
      <c r="B433" s="729" t="s">
        <v>3670</v>
      </c>
      <c r="C433" s="729" t="s">
        <v>3299</v>
      </c>
      <c r="D433" s="729" t="s">
        <v>3745</v>
      </c>
      <c r="E433" s="729" t="s">
        <v>3319</v>
      </c>
      <c r="F433" s="733"/>
      <c r="G433" s="733"/>
      <c r="H433" s="733"/>
      <c r="I433" s="733"/>
      <c r="J433" s="733">
        <v>1</v>
      </c>
      <c r="K433" s="733">
        <v>2033.67</v>
      </c>
      <c r="L433" s="733">
        <v>1</v>
      </c>
      <c r="M433" s="733">
        <v>2033.67</v>
      </c>
      <c r="N433" s="733"/>
      <c r="O433" s="733"/>
      <c r="P433" s="747"/>
      <c r="Q433" s="734"/>
    </row>
    <row r="434" spans="1:17" ht="14.4" customHeight="1" x14ac:dyDescent="0.3">
      <c r="A434" s="728" t="s">
        <v>553</v>
      </c>
      <c r="B434" s="729" t="s">
        <v>3670</v>
      </c>
      <c r="C434" s="729" t="s">
        <v>3299</v>
      </c>
      <c r="D434" s="729" t="s">
        <v>3491</v>
      </c>
      <c r="E434" s="729" t="s">
        <v>3492</v>
      </c>
      <c r="F434" s="733"/>
      <c r="G434" s="733"/>
      <c r="H434" s="733"/>
      <c r="I434" s="733"/>
      <c r="J434" s="733"/>
      <c r="K434" s="733"/>
      <c r="L434" s="733"/>
      <c r="M434" s="733"/>
      <c r="N434" s="733">
        <v>2</v>
      </c>
      <c r="O434" s="733">
        <v>25691</v>
      </c>
      <c r="P434" s="747"/>
      <c r="Q434" s="734">
        <v>12845.5</v>
      </c>
    </row>
    <row r="435" spans="1:17" ht="14.4" customHeight="1" x14ac:dyDescent="0.3">
      <c r="A435" s="728" t="s">
        <v>553</v>
      </c>
      <c r="B435" s="729" t="s">
        <v>3670</v>
      </c>
      <c r="C435" s="729" t="s">
        <v>3299</v>
      </c>
      <c r="D435" s="729" t="s">
        <v>3493</v>
      </c>
      <c r="E435" s="729" t="s">
        <v>3492</v>
      </c>
      <c r="F435" s="733"/>
      <c r="G435" s="733"/>
      <c r="H435" s="733"/>
      <c r="I435" s="733"/>
      <c r="J435" s="733"/>
      <c r="K435" s="733"/>
      <c r="L435" s="733"/>
      <c r="M435" s="733"/>
      <c r="N435" s="733">
        <v>2</v>
      </c>
      <c r="O435" s="733">
        <v>129134.6</v>
      </c>
      <c r="P435" s="747"/>
      <c r="Q435" s="734">
        <v>64567.3</v>
      </c>
    </row>
    <row r="436" spans="1:17" ht="14.4" customHeight="1" x14ac:dyDescent="0.3">
      <c r="A436" s="728" t="s">
        <v>553</v>
      </c>
      <c r="B436" s="729" t="s">
        <v>3670</v>
      </c>
      <c r="C436" s="729" t="s">
        <v>3299</v>
      </c>
      <c r="D436" s="729" t="s">
        <v>3504</v>
      </c>
      <c r="E436" s="729" t="s">
        <v>3505</v>
      </c>
      <c r="F436" s="733"/>
      <c r="G436" s="733"/>
      <c r="H436" s="733"/>
      <c r="I436" s="733"/>
      <c r="J436" s="733"/>
      <c r="K436" s="733"/>
      <c r="L436" s="733"/>
      <c r="M436" s="733"/>
      <c r="N436" s="733">
        <v>7</v>
      </c>
      <c r="O436" s="733">
        <v>84280</v>
      </c>
      <c r="P436" s="747"/>
      <c r="Q436" s="734">
        <v>12040</v>
      </c>
    </row>
    <row r="437" spans="1:17" ht="14.4" customHeight="1" x14ac:dyDescent="0.3">
      <c r="A437" s="728" t="s">
        <v>553</v>
      </c>
      <c r="B437" s="729" t="s">
        <v>3670</v>
      </c>
      <c r="C437" s="729" t="s">
        <v>3299</v>
      </c>
      <c r="D437" s="729" t="s">
        <v>3746</v>
      </c>
      <c r="E437" s="729" t="s">
        <v>3747</v>
      </c>
      <c r="F437" s="733"/>
      <c r="G437" s="733"/>
      <c r="H437" s="733"/>
      <c r="I437" s="733"/>
      <c r="J437" s="733"/>
      <c r="K437" s="733"/>
      <c r="L437" s="733"/>
      <c r="M437" s="733"/>
      <c r="N437" s="733">
        <v>4</v>
      </c>
      <c r="O437" s="733">
        <v>9812</v>
      </c>
      <c r="P437" s="747"/>
      <c r="Q437" s="734">
        <v>2453</v>
      </c>
    </row>
    <row r="438" spans="1:17" ht="14.4" customHeight="1" x14ac:dyDescent="0.3">
      <c r="A438" s="728" t="s">
        <v>553</v>
      </c>
      <c r="B438" s="729" t="s">
        <v>3670</v>
      </c>
      <c r="C438" s="729" t="s">
        <v>3299</v>
      </c>
      <c r="D438" s="729" t="s">
        <v>3510</v>
      </c>
      <c r="E438" s="729" t="s">
        <v>3505</v>
      </c>
      <c r="F438" s="733"/>
      <c r="G438" s="733"/>
      <c r="H438" s="733"/>
      <c r="I438" s="733"/>
      <c r="J438" s="733"/>
      <c r="K438" s="733"/>
      <c r="L438" s="733"/>
      <c r="M438" s="733"/>
      <c r="N438" s="733">
        <v>2</v>
      </c>
      <c r="O438" s="733">
        <v>17294</v>
      </c>
      <c r="P438" s="747"/>
      <c r="Q438" s="734">
        <v>8647</v>
      </c>
    </row>
    <row r="439" spans="1:17" ht="14.4" customHeight="1" x14ac:dyDescent="0.3">
      <c r="A439" s="728" t="s">
        <v>553</v>
      </c>
      <c r="B439" s="729" t="s">
        <v>3670</v>
      </c>
      <c r="C439" s="729" t="s">
        <v>3299</v>
      </c>
      <c r="D439" s="729" t="s">
        <v>3515</v>
      </c>
      <c r="E439" s="729" t="s">
        <v>3505</v>
      </c>
      <c r="F439" s="733"/>
      <c r="G439" s="733"/>
      <c r="H439" s="733"/>
      <c r="I439" s="733"/>
      <c r="J439" s="733"/>
      <c r="K439" s="733"/>
      <c r="L439" s="733"/>
      <c r="M439" s="733"/>
      <c r="N439" s="733">
        <v>9</v>
      </c>
      <c r="O439" s="733">
        <v>18324</v>
      </c>
      <c r="P439" s="747"/>
      <c r="Q439" s="734">
        <v>2036</v>
      </c>
    </row>
    <row r="440" spans="1:17" ht="14.4" customHeight="1" x14ac:dyDescent="0.3">
      <c r="A440" s="728" t="s">
        <v>553</v>
      </c>
      <c r="B440" s="729" t="s">
        <v>3670</v>
      </c>
      <c r="C440" s="729" t="s">
        <v>3299</v>
      </c>
      <c r="D440" s="729" t="s">
        <v>3748</v>
      </c>
      <c r="E440" s="729" t="s">
        <v>3747</v>
      </c>
      <c r="F440" s="733"/>
      <c r="G440" s="733"/>
      <c r="H440" s="733"/>
      <c r="I440" s="733"/>
      <c r="J440" s="733"/>
      <c r="K440" s="733"/>
      <c r="L440" s="733"/>
      <c r="M440" s="733"/>
      <c r="N440" s="733">
        <v>1</v>
      </c>
      <c r="O440" s="733">
        <v>15842</v>
      </c>
      <c r="P440" s="747"/>
      <c r="Q440" s="734">
        <v>15842</v>
      </c>
    </row>
    <row r="441" spans="1:17" ht="14.4" customHeight="1" x14ac:dyDescent="0.3">
      <c r="A441" s="728" t="s">
        <v>553</v>
      </c>
      <c r="B441" s="729" t="s">
        <v>3670</v>
      </c>
      <c r="C441" s="729" t="s">
        <v>3299</v>
      </c>
      <c r="D441" s="729" t="s">
        <v>3749</v>
      </c>
      <c r="E441" s="729" t="s">
        <v>3374</v>
      </c>
      <c r="F441" s="733">
        <v>1</v>
      </c>
      <c r="G441" s="733">
        <v>41520</v>
      </c>
      <c r="H441" s="733"/>
      <c r="I441" s="733">
        <v>41520</v>
      </c>
      <c r="J441" s="733"/>
      <c r="K441" s="733"/>
      <c r="L441" s="733"/>
      <c r="M441" s="733"/>
      <c r="N441" s="733"/>
      <c r="O441" s="733"/>
      <c r="P441" s="747"/>
      <c r="Q441" s="734"/>
    </row>
    <row r="442" spans="1:17" ht="14.4" customHeight="1" x14ac:dyDescent="0.3">
      <c r="A442" s="728" t="s">
        <v>553</v>
      </c>
      <c r="B442" s="729" t="s">
        <v>3670</v>
      </c>
      <c r="C442" s="729" t="s">
        <v>3122</v>
      </c>
      <c r="D442" s="729" t="s">
        <v>3750</v>
      </c>
      <c r="E442" s="729" t="s">
        <v>3751</v>
      </c>
      <c r="F442" s="733">
        <v>15</v>
      </c>
      <c r="G442" s="733">
        <v>479490</v>
      </c>
      <c r="H442" s="733">
        <v>0.5357142857142857</v>
      </c>
      <c r="I442" s="733">
        <v>31966</v>
      </c>
      <c r="J442" s="733">
        <v>28</v>
      </c>
      <c r="K442" s="733">
        <v>895048</v>
      </c>
      <c r="L442" s="733">
        <v>1</v>
      </c>
      <c r="M442" s="733">
        <v>31966</v>
      </c>
      <c r="N442" s="733">
        <v>15</v>
      </c>
      <c r="O442" s="733">
        <v>479490</v>
      </c>
      <c r="P442" s="747">
        <v>0.5357142857142857</v>
      </c>
      <c r="Q442" s="734">
        <v>31966</v>
      </c>
    </row>
    <row r="443" spans="1:17" ht="14.4" customHeight="1" x14ac:dyDescent="0.3">
      <c r="A443" s="728" t="s">
        <v>553</v>
      </c>
      <c r="B443" s="729" t="s">
        <v>3670</v>
      </c>
      <c r="C443" s="729" t="s">
        <v>3122</v>
      </c>
      <c r="D443" s="729" t="s">
        <v>3752</v>
      </c>
      <c r="E443" s="729" t="s">
        <v>3753</v>
      </c>
      <c r="F443" s="733">
        <v>227</v>
      </c>
      <c r="G443" s="733">
        <v>2700619</v>
      </c>
      <c r="H443" s="733">
        <v>0.89723320158102771</v>
      </c>
      <c r="I443" s="733">
        <v>11897</v>
      </c>
      <c r="J443" s="733">
        <v>253</v>
      </c>
      <c r="K443" s="733">
        <v>3009941</v>
      </c>
      <c r="L443" s="733">
        <v>1</v>
      </c>
      <c r="M443" s="733">
        <v>11897</v>
      </c>
      <c r="N443" s="733">
        <v>286</v>
      </c>
      <c r="O443" s="733">
        <v>3402542</v>
      </c>
      <c r="P443" s="747">
        <v>1.1304347826086956</v>
      </c>
      <c r="Q443" s="734">
        <v>11897</v>
      </c>
    </row>
    <row r="444" spans="1:17" ht="14.4" customHeight="1" x14ac:dyDescent="0.3">
      <c r="A444" s="728" t="s">
        <v>553</v>
      </c>
      <c r="B444" s="729" t="s">
        <v>3670</v>
      </c>
      <c r="C444" s="729" t="s">
        <v>3122</v>
      </c>
      <c r="D444" s="729" t="s">
        <v>3754</v>
      </c>
      <c r="E444" s="729" t="s">
        <v>3755</v>
      </c>
      <c r="F444" s="733">
        <v>13</v>
      </c>
      <c r="G444" s="733">
        <v>10647</v>
      </c>
      <c r="H444" s="733">
        <v>0.7959778708133971</v>
      </c>
      <c r="I444" s="733">
        <v>819</v>
      </c>
      <c r="J444" s="733">
        <v>16</v>
      </c>
      <c r="K444" s="733">
        <v>13376</v>
      </c>
      <c r="L444" s="733">
        <v>1</v>
      </c>
      <c r="M444" s="733">
        <v>836</v>
      </c>
      <c r="N444" s="733">
        <v>16</v>
      </c>
      <c r="O444" s="733">
        <v>13389</v>
      </c>
      <c r="P444" s="747">
        <v>1.0009718899521531</v>
      </c>
      <c r="Q444" s="734">
        <v>836.8125</v>
      </c>
    </row>
    <row r="445" spans="1:17" ht="14.4" customHeight="1" x14ac:dyDescent="0.3">
      <c r="A445" s="728" t="s">
        <v>553</v>
      </c>
      <c r="B445" s="729" t="s">
        <v>3670</v>
      </c>
      <c r="C445" s="729" t="s">
        <v>3122</v>
      </c>
      <c r="D445" s="729" t="s">
        <v>3584</v>
      </c>
      <c r="E445" s="729" t="s">
        <v>3585</v>
      </c>
      <c r="F445" s="733">
        <v>0</v>
      </c>
      <c r="G445" s="733">
        <v>0</v>
      </c>
      <c r="H445" s="733"/>
      <c r="I445" s="733"/>
      <c r="J445" s="733">
        <v>0</v>
      </c>
      <c r="K445" s="733">
        <v>0</v>
      </c>
      <c r="L445" s="733"/>
      <c r="M445" s="733"/>
      <c r="N445" s="733">
        <v>0</v>
      </c>
      <c r="O445" s="733">
        <v>0</v>
      </c>
      <c r="P445" s="747"/>
      <c r="Q445" s="734"/>
    </row>
    <row r="446" spans="1:17" ht="14.4" customHeight="1" x14ac:dyDescent="0.3">
      <c r="A446" s="728" t="s">
        <v>553</v>
      </c>
      <c r="B446" s="729" t="s">
        <v>3670</v>
      </c>
      <c r="C446" s="729" t="s">
        <v>3122</v>
      </c>
      <c r="D446" s="729" t="s">
        <v>3586</v>
      </c>
      <c r="E446" s="729" t="s">
        <v>3587</v>
      </c>
      <c r="F446" s="733">
        <v>262</v>
      </c>
      <c r="G446" s="733">
        <v>0</v>
      </c>
      <c r="H446" s="733"/>
      <c r="I446" s="733">
        <v>0</v>
      </c>
      <c r="J446" s="733">
        <v>266</v>
      </c>
      <c r="K446" s="733">
        <v>0</v>
      </c>
      <c r="L446" s="733"/>
      <c r="M446" s="733">
        <v>0</v>
      </c>
      <c r="N446" s="733">
        <v>275</v>
      </c>
      <c r="O446" s="733">
        <v>0</v>
      </c>
      <c r="P446" s="747"/>
      <c r="Q446" s="734">
        <v>0</v>
      </c>
    </row>
    <row r="447" spans="1:17" ht="14.4" customHeight="1" x14ac:dyDescent="0.3">
      <c r="A447" s="728" t="s">
        <v>553</v>
      </c>
      <c r="B447" s="729" t="s">
        <v>3670</v>
      </c>
      <c r="C447" s="729" t="s">
        <v>3122</v>
      </c>
      <c r="D447" s="729" t="s">
        <v>3756</v>
      </c>
      <c r="E447" s="729" t="s">
        <v>3757</v>
      </c>
      <c r="F447" s="733">
        <v>10</v>
      </c>
      <c r="G447" s="733">
        <v>0</v>
      </c>
      <c r="H447" s="733"/>
      <c r="I447" s="733">
        <v>0</v>
      </c>
      <c r="J447" s="733">
        <v>17</v>
      </c>
      <c r="K447" s="733">
        <v>0</v>
      </c>
      <c r="L447" s="733"/>
      <c r="M447" s="733">
        <v>0</v>
      </c>
      <c r="N447" s="733">
        <v>8</v>
      </c>
      <c r="O447" s="733">
        <v>0</v>
      </c>
      <c r="P447" s="747"/>
      <c r="Q447" s="734">
        <v>0</v>
      </c>
    </row>
    <row r="448" spans="1:17" ht="14.4" customHeight="1" x14ac:dyDescent="0.3">
      <c r="A448" s="728" t="s">
        <v>553</v>
      </c>
      <c r="B448" s="729" t="s">
        <v>3670</v>
      </c>
      <c r="C448" s="729" t="s">
        <v>3122</v>
      </c>
      <c r="D448" s="729" t="s">
        <v>3758</v>
      </c>
      <c r="E448" s="729" t="s">
        <v>3759</v>
      </c>
      <c r="F448" s="733">
        <v>24</v>
      </c>
      <c r="G448" s="733">
        <v>0</v>
      </c>
      <c r="H448" s="733"/>
      <c r="I448" s="733">
        <v>0</v>
      </c>
      <c r="J448" s="733">
        <v>37</v>
      </c>
      <c r="K448" s="733">
        <v>0</v>
      </c>
      <c r="L448" s="733"/>
      <c r="M448" s="733">
        <v>0</v>
      </c>
      <c r="N448" s="733">
        <v>25</v>
      </c>
      <c r="O448" s="733">
        <v>0</v>
      </c>
      <c r="P448" s="747"/>
      <c r="Q448" s="734">
        <v>0</v>
      </c>
    </row>
    <row r="449" spans="1:17" ht="14.4" customHeight="1" x14ac:dyDescent="0.3">
      <c r="A449" s="728" t="s">
        <v>553</v>
      </c>
      <c r="B449" s="729" t="s">
        <v>3670</v>
      </c>
      <c r="C449" s="729" t="s">
        <v>3122</v>
      </c>
      <c r="D449" s="729" t="s">
        <v>3588</v>
      </c>
      <c r="E449" s="729" t="s">
        <v>3589</v>
      </c>
      <c r="F449" s="733">
        <v>26</v>
      </c>
      <c r="G449" s="733">
        <v>0</v>
      </c>
      <c r="H449" s="733"/>
      <c r="I449" s="733">
        <v>0</v>
      </c>
      <c r="J449" s="733">
        <v>27</v>
      </c>
      <c r="K449" s="733">
        <v>0</v>
      </c>
      <c r="L449" s="733"/>
      <c r="M449" s="733">
        <v>0</v>
      </c>
      <c r="N449" s="733">
        <v>17</v>
      </c>
      <c r="O449" s="733">
        <v>0</v>
      </c>
      <c r="P449" s="747"/>
      <c r="Q449" s="734">
        <v>0</v>
      </c>
    </row>
    <row r="450" spans="1:17" ht="14.4" customHeight="1" x14ac:dyDescent="0.3">
      <c r="A450" s="728" t="s">
        <v>553</v>
      </c>
      <c r="B450" s="729" t="s">
        <v>3670</v>
      </c>
      <c r="C450" s="729" t="s">
        <v>3122</v>
      </c>
      <c r="D450" s="729" t="s">
        <v>3147</v>
      </c>
      <c r="E450" s="729" t="s">
        <v>3148</v>
      </c>
      <c r="F450" s="733">
        <v>89</v>
      </c>
      <c r="G450" s="733">
        <v>20915</v>
      </c>
      <c r="H450" s="733">
        <v>0.76536026640319099</v>
      </c>
      <c r="I450" s="733">
        <v>235</v>
      </c>
      <c r="J450" s="733">
        <v>109</v>
      </c>
      <c r="K450" s="733">
        <v>27327</v>
      </c>
      <c r="L450" s="733">
        <v>1</v>
      </c>
      <c r="M450" s="733">
        <v>250.70642201834863</v>
      </c>
      <c r="N450" s="733">
        <v>84</v>
      </c>
      <c r="O450" s="733">
        <v>21084</v>
      </c>
      <c r="P450" s="747">
        <v>0.77154462619387421</v>
      </c>
      <c r="Q450" s="734">
        <v>251</v>
      </c>
    </row>
    <row r="451" spans="1:17" ht="14.4" customHeight="1" x14ac:dyDescent="0.3">
      <c r="A451" s="728" t="s">
        <v>553</v>
      </c>
      <c r="B451" s="729" t="s">
        <v>3670</v>
      </c>
      <c r="C451" s="729" t="s">
        <v>3122</v>
      </c>
      <c r="D451" s="729" t="s">
        <v>3760</v>
      </c>
      <c r="E451" s="729" t="s">
        <v>3759</v>
      </c>
      <c r="F451" s="733">
        <v>20</v>
      </c>
      <c r="G451" s="733">
        <v>0</v>
      </c>
      <c r="H451" s="733"/>
      <c r="I451" s="733">
        <v>0</v>
      </c>
      <c r="J451" s="733">
        <v>24</v>
      </c>
      <c r="K451" s="733">
        <v>0</v>
      </c>
      <c r="L451" s="733"/>
      <c r="M451" s="733">
        <v>0</v>
      </c>
      <c r="N451" s="733">
        <v>19</v>
      </c>
      <c r="O451" s="733">
        <v>0</v>
      </c>
      <c r="P451" s="747"/>
      <c r="Q451" s="734">
        <v>0</v>
      </c>
    </row>
    <row r="452" spans="1:17" ht="14.4" customHeight="1" x14ac:dyDescent="0.3">
      <c r="A452" s="728" t="s">
        <v>553</v>
      </c>
      <c r="B452" s="729" t="s">
        <v>3670</v>
      </c>
      <c r="C452" s="729" t="s">
        <v>3122</v>
      </c>
      <c r="D452" s="729" t="s">
        <v>3761</v>
      </c>
      <c r="E452" s="729" t="s">
        <v>3762</v>
      </c>
      <c r="F452" s="733">
        <v>103</v>
      </c>
      <c r="G452" s="733">
        <v>564028</v>
      </c>
      <c r="H452" s="733">
        <v>0.92792792792792789</v>
      </c>
      <c r="I452" s="733">
        <v>5476</v>
      </c>
      <c r="J452" s="733">
        <v>111</v>
      </c>
      <c r="K452" s="733">
        <v>607836</v>
      </c>
      <c r="L452" s="733">
        <v>1</v>
      </c>
      <c r="M452" s="733">
        <v>5476</v>
      </c>
      <c r="N452" s="733">
        <v>139</v>
      </c>
      <c r="O452" s="733">
        <v>761164</v>
      </c>
      <c r="P452" s="747">
        <v>1.2522522522522523</v>
      </c>
      <c r="Q452" s="734">
        <v>5476</v>
      </c>
    </row>
    <row r="453" spans="1:17" ht="14.4" customHeight="1" x14ac:dyDescent="0.3">
      <c r="A453" s="728" t="s">
        <v>553</v>
      </c>
      <c r="B453" s="729" t="s">
        <v>3670</v>
      </c>
      <c r="C453" s="729" t="s">
        <v>3122</v>
      </c>
      <c r="D453" s="729" t="s">
        <v>3763</v>
      </c>
      <c r="E453" s="729" t="s">
        <v>3764</v>
      </c>
      <c r="F453" s="733">
        <v>203</v>
      </c>
      <c r="G453" s="733">
        <v>4865098</v>
      </c>
      <c r="H453" s="733">
        <v>1.2929936305732483</v>
      </c>
      <c r="I453" s="733">
        <v>23966</v>
      </c>
      <c r="J453" s="733">
        <v>157</v>
      </c>
      <c r="K453" s="733">
        <v>3762662</v>
      </c>
      <c r="L453" s="733">
        <v>1</v>
      </c>
      <c r="M453" s="733">
        <v>23966</v>
      </c>
      <c r="N453" s="733">
        <v>139</v>
      </c>
      <c r="O453" s="733">
        <v>3331274</v>
      </c>
      <c r="P453" s="747">
        <v>0.88535031847133761</v>
      </c>
      <c r="Q453" s="734">
        <v>23966</v>
      </c>
    </row>
    <row r="454" spans="1:17" ht="14.4" customHeight="1" x14ac:dyDescent="0.3">
      <c r="A454" s="728" t="s">
        <v>553</v>
      </c>
      <c r="B454" s="729" t="s">
        <v>3670</v>
      </c>
      <c r="C454" s="729" t="s">
        <v>3122</v>
      </c>
      <c r="D454" s="729" t="s">
        <v>3765</v>
      </c>
      <c r="E454" s="729" t="s">
        <v>3766</v>
      </c>
      <c r="F454" s="733">
        <v>142</v>
      </c>
      <c r="G454" s="733">
        <v>947992</v>
      </c>
      <c r="H454" s="733">
        <v>0.95302013422818788</v>
      </c>
      <c r="I454" s="733">
        <v>6676</v>
      </c>
      <c r="J454" s="733">
        <v>149</v>
      </c>
      <c r="K454" s="733">
        <v>994724</v>
      </c>
      <c r="L454" s="733">
        <v>1</v>
      </c>
      <c r="M454" s="733">
        <v>6676</v>
      </c>
      <c r="N454" s="733">
        <v>174</v>
      </c>
      <c r="O454" s="733">
        <v>1161624</v>
      </c>
      <c r="P454" s="747">
        <v>1.1677852348993289</v>
      </c>
      <c r="Q454" s="734">
        <v>6676</v>
      </c>
    </row>
    <row r="455" spans="1:17" ht="14.4" customHeight="1" x14ac:dyDescent="0.3">
      <c r="A455" s="728" t="s">
        <v>553</v>
      </c>
      <c r="B455" s="729" t="s">
        <v>3670</v>
      </c>
      <c r="C455" s="729" t="s">
        <v>3122</v>
      </c>
      <c r="D455" s="729" t="s">
        <v>3767</v>
      </c>
      <c r="E455" s="729" t="s">
        <v>3759</v>
      </c>
      <c r="F455" s="733">
        <v>1</v>
      </c>
      <c r="G455" s="733">
        <v>0</v>
      </c>
      <c r="H455" s="733"/>
      <c r="I455" s="733">
        <v>0</v>
      </c>
      <c r="J455" s="733">
        <v>2</v>
      </c>
      <c r="K455" s="733">
        <v>0</v>
      </c>
      <c r="L455" s="733"/>
      <c r="M455" s="733">
        <v>0</v>
      </c>
      <c r="N455" s="733"/>
      <c r="O455" s="733"/>
      <c r="P455" s="747"/>
      <c r="Q455" s="734"/>
    </row>
    <row r="456" spans="1:17" ht="14.4" customHeight="1" x14ac:dyDescent="0.3">
      <c r="A456" s="728" t="s">
        <v>553</v>
      </c>
      <c r="B456" s="729" t="s">
        <v>3670</v>
      </c>
      <c r="C456" s="729" t="s">
        <v>3122</v>
      </c>
      <c r="D456" s="729" t="s">
        <v>3768</v>
      </c>
      <c r="E456" s="729" t="s">
        <v>3769</v>
      </c>
      <c r="F456" s="733">
        <v>122</v>
      </c>
      <c r="G456" s="733">
        <v>3411852</v>
      </c>
      <c r="H456" s="733">
        <v>0.64893617021276595</v>
      </c>
      <c r="I456" s="733">
        <v>27966</v>
      </c>
      <c r="J456" s="733">
        <v>188</v>
      </c>
      <c r="K456" s="733">
        <v>5257608</v>
      </c>
      <c r="L456" s="733">
        <v>1</v>
      </c>
      <c r="M456" s="733">
        <v>27966</v>
      </c>
      <c r="N456" s="733">
        <v>111</v>
      </c>
      <c r="O456" s="733">
        <v>3104226</v>
      </c>
      <c r="P456" s="747">
        <v>0.59042553191489366</v>
      </c>
      <c r="Q456" s="734">
        <v>27966</v>
      </c>
    </row>
    <row r="457" spans="1:17" ht="14.4" customHeight="1" x14ac:dyDescent="0.3">
      <c r="A457" s="728" t="s">
        <v>553</v>
      </c>
      <c r="B457" s="729" t="s">
        <v>3670</v>
      </c>
      <c r="C457" s="729" t="s">
        <v>3122</v>
      </c>
      <c r="D457" s="729" t="s">
        <v>3167</v>
      </c>
      <c r="E457" s="729" t="s">
        <v>3168</v>
      </c>
      <c r="F457" s="733">
        <v>104</v>
      </c>
      <c r="G457" s="733">
        <v>36294</v>
      </c>
      <c r="H457" s="733">
        <v>0.80092684541542536</v>
      </c>
      <c r="I457" s="733">
        <v>348.98076923076923</v>
      </c>
      <c r="J457" s="733">
        <v>122</v>
      </c>
      <c r="K457" s="733">
        <v>45315</v>
      </c>
      <c r="L457" s="733">
        <v>1</v>
      </c>
      <c r="M457" s="733">
        <v>371.43442622950818</v>
      </c>
      <c r="N457" s="733">
        <v>88</v>
      </c>
      <c r="O457" s="733">
        <v>32819</v>
      </c>
      <c r="P457" s="747">
        <v>0.7242414211629703</v>
      </c>
      <c r="Q457" s="734">
        <v>372.94318181818181</v>
      </c>
    </row>
    <row r="458" spans="1:17" ht="14.4" customHeight="1" x14ac:dyDescent="0.3">
      <c r="A458" s="728" t="s">
        <v>553</v>
      </c>
      <c r="B458" s="729" t="s">
        <v>3670</v>
      </c>
      <c r="C458" s="729" t="s">
        <v>3122</v>
      </c>
      <c r="D458" s="729" t="s">
        <v>3626</v>
      </c>
      <c r="E458" s="729" t="s">
        <v>3627</v>
      </c>
      <c r="F458" s="733">
        <v>36</v>
      </c>
      <c r="G458" s="733">
        <v>0</v>
      </c>
      <c r="H458" s="733"/>
      <c r="I458" s="733">
        <v>0</v>
      </c>
      <c r="J458" s="733">
        <v>49</v>
      </c>
      <c r="K458" s="733">
        <v>0</v>
      </c>
      <c r="L458" s="733"/>
      <c r="M458" s="733">
        <v>0</v>
      </c>
      <c r="N458" s="733">
        <v>34</v>
      </c>
      <c r="O458" s="733">
        <v>0</v>
      </c>
      <c r="P458" s="747"/>
      <c r="Q458" s="734">
        <v>0</v>
      </c>
    </row>
    <row r="459" spans="1:17" ht="14.4" customHeight="1" x14ac:dyDescent="0.3">
      <c r="A459" s="728" t="s">
        <v>553</v>
      </c>
      <c r="B459" s="729" t="s">
        <v>3670</v>
      </c>
      <c r="C459" s="729" t="s">
        <v>3122</v>
      </c>
      <c r="D459" s="729" t="s">
        <v>3770</v>
      </c>
      <c r="E459" s="729" t="s">
        <v>3759</v>
      </c>
      <c r="F459" s="733">
        <v>1</v>
      </c>
      <c r="G459" s="733">
        <v>0</v>
      </c>
      <c r="H459" s="733"/>
      <c r="I459" s="733">
        <v>0</v>
      </c>
      <c r="J459" s="733"/>
      <c r="K459" s="733"/>
      <c r="L459" s="733"/>
      <c r="M459" s="733"/>
      <c r="N459" s="733"/>
      <c r="O459" s="733"/>
      <c r="P459" s="747"/>
      <c r="Q459" s="734"/>
    </row>
    <row r="460" spans="1:17" ht="14.4" customHeight="1" x14ac:dyDescent="0.3">
      <c r="A460" s="728" t="s">
        <v>553</v>
      </c>
      <c r="B460" s="729" t="s">
        <v>3771</v>
      </c>
      <c r="C460" s="729" t="s">
        <v>3122</v>
      </c>
      <c r="D460" s="729" t="s">
        <v>3772</v>
      </c>
      <c r="E460" s="729" t="s">
        <v>3773</v>
      </c>
      <c r="F460" s="733"/>
      <c r="G460" s="733"/>
      <c r="H460" s="733"/>
      <c r="I460" s="733"/>
      <c r="J460" s="733">
        <v>1</v>
      </c>
      <c r="K460" s="733">
        <v>4203</v>
      </c>
      <c r="L460" s="733">
        <v>1</v>
      </c>
      <c r="M460" s="733">
        <v>4203</v>
      </c>
      <c r="N460" s="733"/>
      <c r="O460" s="733"/>
      <c r="P460" s="747"/>
      <c r="Q460" s="734"/>
    </row>
    <row r="461" spans="1:17" ht="14.4" customHeight="1" x14ac:dyDescent="0.3">
      <c r="A461" s="728" t="s">
        <v>553</v>
      </c>
      <c r="B461" s="729" t="s">
        <v>3771</v>
      </c>
      <c r="C461" s="729" t="s">
        <v>3122</v>
      </c>
      <c r="D461" s="729" t="s">
        <v>3774</v>
      </c>
      <c r="E461" s="729" t="s">
        <v>3775</v>
      </c>
      <c r="F461" s="733"/>
      <c r="G461" s="733"/>
      <c r="H461" s="733"/>
      <c r="I461" s="733"/>
      <c r="J461" s="733">
        <v>1</v>
      </c>
      <c r="K461" s="733">
        <v>1547</v>
      </c>
      <c r="L461" s="733">
        <v>1</v>
      </c>
      <c r="M461" s="733">
        <v>1547</v>
      </c>
      <c r="N461" s="733"/>
      <c r="O461" s="733"/>
      <c r="P461" s="747"/>
      <c r="Q461" s="734"/>
    </row>
    <row r="462" spans="1:17" ht="14.4" customHeight="1" x14ac:dyDescent="0.3">
      <c r="A462" s="728" t="s">
        <v>553</v>
      </c>
      <c r="B462" s="729" t="s">
        <v>3771</v>
      </c>
      <c r="C462" s="729" t="s">
        <v>3122</v>
      </c>
      <c r="D462" s="729" t="s">
        <v>3776</v>
      </c>
      <c r="E462" s="729" t="s">
        <v>3777</v>
      </c>
      <c r="F462" s="733"/>
      <c r="G462" s="733"/>
      <c r="H462" s="733"/>
      <c r="I462" s="733"/>
      <c r="J462" s="733">
        <v>1</v>
      </c>
      <c r="K462" s="733">
        <v>710</v>
      </c>
      <c r="L462" s="733">
        <v>1</v>
      </c>
      <c r="M462" s="733">
        <v>710</v>
      </c>
      <c r="N462" s="733"/>
      <c r="O462" s="733"/>
      <c r="P462" s="747"/>
      <c r="Q462" s="734"/>
    </row>
    <row r="463" spans="1:17" ht="14.4" customHeight="1" x14ac:dyDescent="0.3">
      <c r="A463" s="728" t="s">
        <v>553</v>
      </c>
      <c r="B463" s="729" t="s">
        <v>3778</v>
      </c>
      <c r="C463" s="729" t="s">
        <v>3122</v>
      </c>
      <c r="D463" s="729" t="s">
        <v>3779</v>
      </c>
      <c r="E463" s="729" t="s">
        <v>3780</v>
      </c>
      <c r="F463" s="733">
        <v>1</v>
      </c>
      <c r="G463" s="733">
        <v>356</v>
      </c>
      <c r="H463" s="733"/>
      <c r="I463" s="733">
        <v>356</v>
      </c>
      <c r="J463" s="733"/>
      <c r="K463" s="733"/>
      <c r="L463" s="733"/>
      <c r="M463" s="733"/>
      <c r="N463" s="733"/>
      <c r="O463" s="733"/>
      <c r="P463" s="747"/>
      <c r="Q463" s="734"/>
    </row>
    <row r="464" spans="1:17" ht="14.4" customHeight="1" x14ac:dyDescent="0.3">
      <c r="A464" s="728" t="s">
        <v>553</v>
      </c>
      <c r="B464" s="729" t="s">
        <v>3778</v>
      </c>
      <c r="C464" s="729" t="s">
        <v>3122</v>
      </c>
      <c r="D464" s="729" t="s">
        <v>3754</v>
      </c>
      <c r="E464" s="729" t="s">
        <v>3755</v>
      </c>
      <c r="F464" s="733">
        <v>1</v>
      </c>
      <c r="G464" s="733">
        <v>819</v>
      </c>
      <c r="H464" s="733"/>
      <c r="I464" s="733">
        <v>819</v>
      </c>
      <c r="J464" s="733"/>
      <c r="K464" s="733"/>
      <c r="L464" s="733"/>
      <c r="M464" s="733"/>
      <c r="N464" s="733">
        <v>1</v>
      </c>
      <c r="O464" s="733">
        <v>837</v>
      </c>
      <c r="P464" s="747"/>
      <c r="Q464" s="734">
        <v>837</v>
      </c>
    </row>
    <row r="465" spans="1:17" ht="14.4" customHeight="1" x14ac:dyDescent="0.3">
      <c r="A465" s="728" t="s">
        <v>553</v>
      </c>
      <c r="B465" s="729" t="s">
        <v>3778</v>
      </c>
      <c r="C465" s="729" t="s">
        <v>3122</v>
      </c>
      <c r="D465" s="729" t="s">
        <v>3781</v>
      </c>
      <c r="E465" s="729" t="s">
        <v>3782</v>
      </c>
      <c r="F465" s="733">
        <v>1</v>
      </c>
      <c r="G465" s="733">
        <v>2452</v>
      </c>
      <c r="H465" s="733"/>
      <c r="I465" s="733">
        <v>2452</v>
      </c>
      <c r="J465" s="733"/>
      <c r="K465" s="733"/>
      <c r="L465" s="733"/>
      <c r="M465" s="733"/>
      <c r="N465" s="733">
        <v>3</v>
      </c>
      <c r="O465" s="733">
        <v>7692</v>
      </c>
      <c r="P465" s="747"/>
      <c r="Q465" s="734">
        <v>2564</v>
      </c>
    </row>
    <row r="466" spans="1:17" ht="14.4" customHeight="1" x14ac:dyDescent="0.3">
      <c r="A466" s="728" t="s">
        <v>553</v>
      </c>
      <c r="B466" s="729" t="s">
        <v>3778</v>
      </c>
      <c r="C466" s="729" t="s">
        <v>3122</v>
      </c>
      <c r="D466" s="729" t="s">
        <v>3783</v>
      </c>
      <c r="E466" s="729" t="s">
        <v>3784</v>
      </c>
      <c r="F466" s="733"/>
      <c r="G466" s="733"/>
      <c r="H466" s="733"/>
      <c r="I466" s="733"/>
      <c r="J466" s="733"/>
      <c r="K466" s="733"/>
      <c r="L466" s="733"/>
      <c r="M466" s="733"/>
      <c r="N466" s="733">
        <v>1</v>
      </c>
      <c r="O466" s="733">
        <v>3121</v>
      </c>
      <c r="P466" s="747"/>
      <c r="Q466" s="734">
        <v>3121</v>
      </c>
    </row>
    <row r="467" spans="1:17" ht="14.4" customHeight="1" x14ac:dyDescent="0.3">
      <c r="A467" s="728" t="s">
        <v>553</v>
      </c>
      <c r="B467" s="729" t="s">
        <v>3778</v>
      </c>
      <c r="C467" s="729" t="s">
        <v>3122</v>
      </c>
      <c r="D467" s="729" t="s">
        <v>3785</v>
      </c>
      <c r="E467" s="729" t="s">
        <v>3786</v>
      </c>
      <c r="F467" s="733">
        <v>2</v>
      </c>
      <c r="G467" s="733">
        <v>1216</v>
      </c>
      <c r="H467" s="733"/>
      <c r="I467" s="733">
        <v>608</v>
      </c>
      <c r="J467" s="733"/>
      <c r="K467" s="733"/>
      <c r="L467" s="733"/>
      <c r="M467" s="733"/>
      <c r="N467" s="733"/>
      <c r="O467" s="733"/>
      <c r="P467" s="747"/>
      <c r="Q467" s="734"/>
    </row>
    <row r="468" spans="1:17" ht="14.4" customHeight="1" x14ac:dyDescent="0.3">
      <c r="A468" s="728" t="s">
        <v>553</v>
      </c>
      <c r="B468" s="729" t="s">
        <v>3778</v>
      </c>
      <c r="C468" s="729" t="s">
        <v>3122</v>
      </c>
      <c r="D468" s="729" t="s">
        <v>3787</v>
      </c>
      <c r="E468" s="729" t="s">
        <v>3788</v>
      </c>
      <c r="F468" s="733">
        <v>1</v>
      </c>
      <c r="G468" s="733">
        <v>1141</v>
      </c>
      <c r="H468" s="733"/>
      <c r="I468" s="733">
        <v>1141</v>
      </c>
      <c r="J468" s="733"/>
      <c r="K468" s="733"/>
      <c r="L468" s="733"/>
      <c r="M468" s="733"/>
      <c r="N468" s="733"/>
      <c r="O468" s="733"/>
      <c r="P468" s="747"/>
      <c r="Q468" s="734"/>
    </row>
    <row r="469" spans="1:17" ht="14.4" customHeight="1" x14ac:dyDescent="0.3">
      <c r="A469" s="728" t="s">
        <v>553</v>
      </c>
      <c r="B469" s="729" t="s">
        <v>3789</v>
      </c>
      <c r="C469" s="729" t="s">
        <v>3122</v>
      </c>
      <c r="D469" s="729" t="s">
        <v>3790</v>
      </c>
      <c r="E469" s="729" t="s">
        <v>3791</v>
      </c>
      <c r="F469" s="733">
        <v>12</v>
      </c>
      <c r="G469" s="733">
        <v>3948</v>
      </c>
      <c r="H469" s="733">
        <v>2.3430267062314538</v>
      </c>
      <c r="I469" s="733">
        <v>329</v>
      </c>
      <c r="J469" s="733">
        <v>5</v>
      </c>
      <c r="K469" s="733">
        <v>1685</v>
      </c>
      <c r="L469" s="733">
        <v>1</v>
      </c>
      <c r="M469" s="733">
        <v>337</v>
      </c>
      <c r="N469" s="733">
        <v>9</v>
      </c>
      <c r="O469" s="733">
        <v>3033</v>
      </c>
      <c r="P469" s="747">
        <v>1.8</v>
      </c>
      <c r="Q469" s="734">
        <v>337</v>
      </c>
    </row>
    <row r="470" spans="1:17" ht="14.4" customHeight="1" x14ac:dyDescent="0.3">
      <c r="A470" s="728" t="s">
        <v>553</v>
      </c>
      <c r="B470" s="729" t="s">
        <v>3789</v>
      </c>
      <c r="C470" s="729" t="s">
        <v>3122</v>
      </c>
      <c r="D470" s="729" t="s">
        <v>3211</v>
      </c>
      <c r="E470" s="729" t="s">
        <v>3212</v>
      </c>
      <c r="F470" s="733">
        <v>7</v>
      </c>
      <c r="G470" s="733">
        <v>6419</v>
      </c>
      <c r="H470" s="733">
        <v>2.3007168458781364</v>
      </c>
      <c r="I470" s="733">
        <v>917</v>
      </c>
      <c r="J470" s="733">
        <v>3</v>
      </c>
      <c r="K470" s="733">
        <v>2790</v>
      </c>
      <c r="L470" s="733">
        <v>1</v>
      </c>
      <c r="M470" s="733">
        <v>930</v>
      </c>
      <c r="N470" s="733">
        <v>5</v>
      </c>
      <c r="O470" s="733">
        <v>4650</v>
      </c>
      <c r="P470" s="747">
        <v>1.6666666666666667</v>
      </c>
      <c r="Q470" s="734">
        <v>930</v>
      </c>
    </row>
    <row r="471" spans="1:17" ht="14.4" customHeight="1" x14ac:dyDescent="0.3">
      <c r="A471" s="728" t="s">
        <v>553</v>
      </c>
      <c r="B471" s="729" t="s">
        <v>3789</v>
      </c>
      <c r="C471" s="729" t="s">
        <v>3122</v>
      </c>
      <c r="D471" s="729" t="s">
        <v>3792</v>
      </c>
      <c r="E471" s="729" t="s">
        <v>3793</v>
      </c>
      <c r="F471" s="733">
        <v>23</v>
      </c>
      <c r="G471" s="733">
        <v>41147</v>
      </c>
      <c r="H471" s="733">
        <v>0.67000472212723694</v>
      </c>
      <c r="I471" s="733">
        <v>1789</v>
      </c>
      <c r="J471" s="733">
        <v>33</v>
      </c>
      <c r="K471" s="733">
        <v>61413</v>
      </c>
      <c r="L471" s="733">
        <v>1</v>
      </c>
      <c r="M471" s="733">
        <v>1861</v>
      </c>
      <c r="N471" s="733">
        <v>18</v>
      </c>
      <c r="O471" s="733">
        <v>33515</v>
      </c>
      <c r="P471" s="747">
        <v>0.54573135980981224</v>
      </c>
      <c r="Q471" s="734">
        <v>1861.9444444444443</v>
      </c>
    </row>
    <row r="472" spans="1:17" ht="14.4" customHeight="1" x14ac:dyDescent="0.3">
      <c r="A472" s="728" t="s">
        <v>553</v>
      </c>
      <c r="B472" s="729" t="s">
        <v>3789</v>
      </c>
      <c r="C472" s="729" t="s">
        <v>3122</v>
      </c>
      <c r="D472" s="729" t="s">
        <v>3794</v>
      </c>
      <c r="E472" s="729" t="s">
        <v>3795</v>
      </c>
      <c r="F472" s="733"/>
      <c r="G472" s="733"/>
      <c r="H472" s="733"/>
      <c r="I472" s="733"/>
      <c r="J472" s="733">
        <v>1</v>
      </c>
      <c r="K472" s="733">
        <v>2619</v>
      </c>
      <c r="L472" s="733">
        <v>1</v>
      </c>
      <c r="M472" s="733">
        <v>2619</v>
      </c>
      <c r="N472" s="733"/>
      <c r="O472" s="733"/>
      <c r="P472" s="747"/>
      <c r="Q472" s="734"/>
    </row>
    <row r="473" spans="1:17" ht="14.4" customHeight="1" x14ac:dyDescent="0.3">
      <c r="A473" s="728" t="s">
        <v>553</v>
      </c>
      <c r="B473" s="729" t="s">
        <v>3789</v>
      </c>
      <c r="C473" s="729" t="s">
        <v>3122</v>
      </c>
      <c r="D473" s="729" t="s">
        <v>3796</v>
      </c>
      <c r="E473" s="729" t="s">
        <v>3797</v>
      </c>
      <c r="F473" s="733">
        <v>1</v>
      </c>
      <c r="G473" s="733">
        <v>543</v>
      </c>
      <c r="H473" s="733"/>
      <c r="I473" s="733">
        <v>543</v>
      </c>
      <c r="J473" s="733"/>
      <c r="K473" s="733"/>
      <c r="L473" s="733"/>
      <c r="M473" s="733"/>
      <c r="N473" s="733">
        <v>1</v>
      </c>
      <c r="O473" s="733">
        <v>556</v>
      </c>
      <c r="P473" s="747"/>
      <c r="Q473" s="734">
        <v>556</v>
      </c>
    </row>
    <row r="474" spans="1:17" ht="14.4" customHeight="1" x14ac:dyDescent="0.3">
      <c r="A474" s="728" t="s">
        <v>553</v>
      </c>
      <c r="B474" s="729" t="s">
        <v>3789</v>
      </c>
      <c r="C474" s="729" t="s">
        <v>3122</v>
      </c>
      <c r="D474" s="729" t="s">
        <v>3798</v>
      </c>
      <c r="E474" s="729" t="s">
        <v>3799</v>
      </c>
      <c r="F474" s="733"/>
      <c r="G474" s="733"/>
      <c r="H474" s="733"/>
      <c r="I474" s="733"/>
      <c r="J474" s="733">
        <v>1</v>
      </c>
      <c r="K474" s="733">
        <v>1966</v>
      </c>
      <c r="L474" s="733">
        <v>1</v>
      </c>
      <c r="M474" s="733">
        <v>1966</v>
      </c>
      <c r="N474" s="733"/>
      <c r="O474" s="733"/>
      <c r="P474" s="747"/>
      <c r="Q474" s="734"/>
    </row>
    <row r="475" spans="1:17" ht="14.4" customHeight="1" x14ac:dyDescent="0.3">
      <c r="A475" s="728" t="s">
        <v>553</v>
      </c>
      <c r="B475" s="729" t="s">
        <v>3171</v>
      </c>
      <c r="C475" s="729" t="s">
        <v>3122</v>
      </c>
      <c r="D475" s="729" t="s">
        <v>3174</v>
      </c>
      <c r="E475" s="729" t="s">
        <v>3175</v>
      </c>
      <c r="F475" s="733">
        <v>2</v>
      </c>
      <c r="G475" s="733">
        <v>236</v>
      </c>
      <c r="H475" s="733"/>
      <c r="I475" s="733">
        <v>118</v>
      </c>
      <c r="J475" s="733"/>
      <c r="K475" s="733"/>
      <c r="L475" s="733"/>
      <c r="M475" s="733"/>
      <c r="N475" s="733"/>
      <c r="O475" s="733"/>
      <c r="P475" s="747"/>
      <c r="Q475" s="734"/>
    </row>
    <row r="476" spans="1:17" ht="14.4" customHeight="1" x14ac:dyDescent="0.3">
      <c r="A476" s="728" t="s">
        <v>553</v>
      </c>
      <c r="B476" s="729" t="s">
        <v>3800</v>
      </c>
      <c r="C476" s="729" t="s">
        <v>3122</v>
      </c>
      <c r="D476" s="729" t="s">
        <v>3801</v>
      </c>
      <c r="E476" s="729" t="s">
        <v>3802</v>
      </c>
      <c r="F476" s="733">
        <v>2</v>
      </c>
      <c r="G476" s="733">
        <v>470</v>
      </c>
      <c r="H476" s="733"/>
      <c r="I476" s="733">
        <v>235</v>
      </c>
      <c r="J476" s="733"/>
      <c r="K476" s="733"/>
      <c r="L476" s="733"/>
      <c r="M476" s="733"/>
      <c r="N476" s="733"/>
      <c r="O476" s="733"/>
      <c r="P476" s="747"/>
      <c r="Q476" s="734"/>
    </row>
    <row r="477" spans="1:17" ht="14.4" customHeight="1" x14ac:dyDescent="0.3">
      <c r="A477" s="728" t="s">
        <v>553</v>
      </c>
      <c r="B477" s="729" t="s">
        <v>3800</v>
      </c>
      <c r="C477" s="729" t="s">
        <v>3122</v>
      </c>
      <c r="D477" s="729" t="s">
        <v>3803</v>
      </c>
      <c r="E477" s="729" t="s">
        <v>3804</v>
      </c>
      <c r="F477" s="733">
        <v>11</v>
      </c>
      <c r="G477" s="733">
        <v>4609</v>
      </c>
      <c r="H477" s="733"/>
      <c r="I477" s="733">
        <v>419</v>
      </c>
      <c r="J477" s="733"/>
      <c r="K477" s="733"/>
      <c r="L477" s="733"/>
      <c r="M477" s="733"/>
      <c r="N477" s="733"/>
      <c r="O477" s="733"/>
      <c r="P477" s="747"/>
      <c r="Q477" s="734"/>
    </row>
    <row r="478" spans="1:17" ht="14.4" customHeight="1" x14ac:dyDescent="0.3">
      <c r="A478" s="728" t="s">
        <v>553</v>
      </c>
      <c r="B478" s="729" t="s">
        <v>3800</v>
      </c>
      <c r="C478" s="729" t="s">
        <v>3122</v>
      </c>
      <c r="D478" s="729" t="s">
        <v>3805</v>
      </c>
      <c r="E478" s="729" t="s">
        <v>3806</v>
      </c>
      <c r="F478" s="733">
        <v>2</v>
      </c>
      <c r="G478" s="733">
        <v>578</v>
      </c>
      <c r="H478" s="733"/>
      <c r="I478" s="733">
        <v>289</v>
      </c>
      <c r="J478" s="733"/>
      <c r="K478" s="733"/>
      <c r="L478" s="733"/>
      <c r="M478" s="733"/>
      <c r="N478" s="733"/>
      <c r="O478" s="733"/>
      <c r="P478" s="747"/>
      <c r="Q478" s="734"/>
    </row>
    <row r="479" spans="1:17" ht="14.4" customHeight="1" x14ac:dyDescent="0.3">
      <c r="A479" s="728" t="s">
        <v>553</v>
      </c>
      <c r="B479" s="729" t="s">
        <v>3800</v>
      </c>
      <c r="C479" s="729" t="s">
        <v>3122</v>
      </c>
      <c r="D479" s="729" t="s">
        <v>3807</v>
      </c>
      <c r="E479" s="729" t="s">
        <v>3808</v>
      </c>
      <c r="F479" s="733">
        <v>6</v>
      </c>
      <c r="G479" s="733">
        <v>5298</v>
      </c>
      <c r="H479" s="733"/>
      <c r="I479" s="733">
        <v>883</v>
      </c>
      <c r="J479" s="733"/>
      <c r="K479" s="733"/>
      <c r="L479" s="733"/>
      <c r="M479" s="733"/>
      <c r="N479" s="733"/>
      <c r="O479" s="733"/>
      <c r="P479" s="747"/>
      <c r="Q479" s="734"/>
    </row>
    <row r="480" spans="1:17" ht="14.4" customHeight="1" x14ac:dyDescent="0.3">
      <c r="A480" s="728" t="s">
        <v>553</v>
      </c>
      <c r="B480" s="729" t="s">
        <v>3800</v>
      </c>
      <c r="C480" s="729" t="s">
        <v>3122</v>
      </c>
      <c r="D480" s="729" t="s">
        <v>3809</v>
      </c>
      <c r="E480" s="729" t="s">
        <v>3810</v>
      </c>
      <c r="F480" s="733">
        <v>1</v>
      </c>
      <c r="G480" s="733">
        <v>1101</v>
      </c>
      <c r="H480" s="733"/>
      <c r="I480" s="733">
        <v>1101</v>
      </c>
      <c r="J480" s="733"/>
      <c r="K480" s="733"/>
      <c r="L480" s="733"/>
      <c r="M480" s="733"/>
      <c r="N480" s="733">
        <v>1</v>
      </c>
      <c r="O480" s="733">
        <v>1133</v>
      </c>
      <c r="P480" s="747"/>
      <c r="Q480" s="734">
        <v>1133</v>
      </c>
    </row>
    <row r="481" spans="1:17" ht="14.4" customHeight="1" x14ac:dyDescent="0.3">
      <c r="A481" s="728" t="s">
        <v>553</v>
      </c>
      <c r="B481" s="729" t="s">
        <v>3800</v>
      </c>
      <c r="C481" s="729" t="s">
        <v>3122</v>
      </c>
      <c r="D481" s="729" t="s">
        <v>3811</v>
      </c>
      <c r="E481" s="729" t="s">
        <v>3812</v>
      </c>
      <c r="F481" s="733">
        <v>6</v>
      </c>
      <c r="G481" s="733">
        <v>11208</v>
      </c>
      <c r="H481" s="733"/>
      <c r="I481" s="733">
        <v>1868</v>
      </c>
      <c r="J481" s="733"/>
      <c r="K481" s="733"/>
      <c r="L481" s="733"/>
      <c r="M481" s="733"/>
      <c r="N481" s="733"/>
      <c r="O481" s="733"/>
      <c r="P481" s="747"/>
      <c r="Q481" s="734"/>
    </row>
    <row r="482" spans="1:17" ht="14.4" customHeight="1" x14ac:dyDescent="0.3">
      <c r="A482" s="728" t="s">
        <v>553</v>
      </c>
      <c r="B482" s="729" t="s">
        <v>3800</v>
      </c>
      <c r="C482" s="729" t="s">
        <v>3122</v>
      </c>
      <c r="D482" s="729" t="s">
        <v>3813</v>
      </c>
      <c r="E482" s="729" t="s">
        <v>3814</v>
      </c>
      <c r="F482" s="733">
        <v>13</v>
      </c>
      <c r="G482" s="733">
        <v>40209</v>
      </c>
      <c r="H482" s="733"/>
      <c r="I482" s="733">
        <v>3093</v>
      </c>
      <c r="J482" s="733"/>
      <c r="K482" s="733"/>
      <c r="L482" s="733"/>
      <c r="M482" s="733"/>
      <c r="N482" s="733"/>
      <c r="O482" s="733"/>
      <c r="P482" s="747"/>
      <c r="Q482" s="734"/>
    </row>
    <row r="483" spans="1:17" ht="14.4" customHeight="1" x14ac:dyDescent="0.3">
      <c r="A483" s="728" t="s">
        <v>553</v>
      </c>
      <c r="B483" s="729" t="s">
        <v>3800</v>
      </c>
      <c r="C483" s="729" t="s">
        <v>3122</v>
      </c>
      <c r="D483" s="729" t="s">
        <v>3815</v>
      </c>
      <c r="E483" s="729" t="s">
        <v>3816</v>
      </c>
      <c r="F483" s="733">
        <v>39</v>
      </c>
      <c r="G483" s="733">
        <v>1677</v>
      </c>
      <c r="H483" s="733"/>
      <c r="I483" s="733">
        <v>43</v>
      </c>
      <c r="J483" s="733"/>
      <c r="K483" s="733"/>
      <c r="L483" s="733"/>
      <c r="M483" s="733"/>
      <c r="N483" s="733"/>
      <c r="O483" s="733"/>
      <c r="P483" s="747"/>
      <c r="Q483" s="734"/>
    </row>
    <row r="484" spans="1:17" ht="14.4" customHeight="1" x14ac:dyDescent="0.3">
      <c r="A484" s="728" t="s">
        <v>553</v>
      </c>
      <c r="B484" s="729" t="s">
        <v>3800</v>
      </c>
      <c r="C484" s="729" t="s">
        <v>3122</v>
      </c>
      <c r="D484" s="729" t="s">
        <v>3817</v>
      </c>
      <c r="E484" s="729" t="s">
        <v>3818</v>
      </c>
      <c r="F484" s="733">
        <v>6</v>
      </c>
      <c r="G484" s="733">
        <v>8682</v>
      </c>
      <c r="H484" s="733"/>
      <c r="I484" s="733">
        <v>1447</v>
      </c>
      <c r="J484" s="733"/>
      <c r="K484" s="733"/>
      <c r="L484" s="733"/>
      <c r="M484" s="733"/>
      <c r="N484" s="733"/>
      <c r="O484" s="733"/>
      <c r="P484" s="747"/>
      <c r="Q484" s="734"/>
    </row>
    <row r="485" spans="1:17" ht="14.4" customHeight="1" x14ac:dyDescent="0.3">
      <c r="A485" s="728" t="s">
        <v>553</v>
      </c>
      <c r="B485" s="729" t="s">
        <v>3800</v>
      </c>
      <c r="C485" s="729" t="s">
        <v>3122</v>
      </c>
      <c r="D485" s="729" t="s">
        <v>3819</v>
      </c>
      <c r="E485" s="729" t="s">
        <v>3820</v>
      </c>
      <c r="F485" s="733">
        <v>5</v>
      </c>
      <c r="G485" s="733">
        <v>2995</v>
      </c>
      <c r="H485" s="733"/>
      <c r="I485" s="733">
        <v>599</v>
      </c>
      <c r="J485" s="733"/>
      <c r="K485" s="733"/>
      <c r="L485" s="733"/>
      <c r="M485" s="733"/>
      <c r="N485" s="733"/>
      <c r="O485" s="733"/>
      <c r="P485" s="747"/>
      <c r="Q485" s="734"/>
    </row>
    <row r="486" spans="1:17" ht="14.4" customHeight="1" x14ac:dyDescent="0.3">
      <c r="A486" s="728" t="s">
        <v>553</v>
      </c>
      <c r="B486" s="729" t="s">
        <v>3821</v>
      </c>
      <c r="C486" s="729" t="s">
        <v>3122</v>
      </c>
      <c r="D486" s="729" t="s">
        <v>3822</v>
      </c>
      <c r="E486" s="729" t="s">
        <v>3823</v>
      </c>
      <c r="F486" s="733">
        <v>359</v>
      </c>
      <c r="G486" s="733">
        <v>269965</v>
      </c>
      <c r="H486" s="733">
        <v>1.1004965105661362</v>
      </c>
      <c r="I486" s="733">
        <v>751.99164345403904</v>
      </c>
      <c r="J486" s="733">
        <v>307</v>
      </c>
      <c r="K486" s="733">
        <v>245312</v>
      </c>
      <c r="L486" s="733">
        <v>1</v>
      </c>
      <c r="M486" s="733">
        <v>799.06188925081437</v>
      </c>
      <c r="N486" s="733">
        <v>329</v>
      </c>
      <c r="O486" s="733">
        <v>263527</v>
      </c>
      <c r="P486" s="747">
        <v>1.074252380641795</v>
      </c>
      <c r="Q486" s="734">
        <v>800.99392097264433</v>
      </c>
    </row>
    <row r="487" spans="1:17" ht="14.4" customHeight="1" x14ac:dyDescent="0.3">
      <c r="A487" s="728" t="s">
        <v>3824</v>
      </c>
      <c r="B487" s="729" t="s">
        <v>3113</v>
      </c>
      <c r="C487" s="729" t="s">
        <v>3122</v>
      </c>
      <c r="D487" s="729" t="s">
        <v>3125</v>
      </c>
      <c r="E487" s="729" t="s">
        <v>3126</v>
      </c>
      <c r="F487" s="733"/>
      <c r="G487" s="733"/>
      <c r="H487" s="733"/>
      <c r="I487" s="733"/>
      <c r="J487" s="733">
        <v>1</v>
      </c>
      <c r="K487" s="733">
        <v>37</v>
      </c>
      <c r="L487" s="733">
        <v>1</v>
      </c>
      <c r="M487" s="733">
        <v>37</v>
      </c>
      <c r="N487" s="733">
        <v>1</v>
      </c>
      <c r="O487" s="733">
        <v>37</v>
      </c>
      <c r="P487" s="747">
        <v>1</v>
      </c>
      <c r="Q487" s="734">
        <v>37</v>
      </c>
    </row>
    <row r="488" spans="1:17" ht="14.4" customHeight="1" x14ac:dyDescent="0.3">
      <c r="A488" s="728" t="s">
        <v>3824</v>
      </c>
      <c r="B488" s="729" t="s">
        <v>3113</v>
      </c>
      <c r="C488" s="729" t="s">
        <v>3122</v>
      </c>
      <c r="D488" s="729" t="s">
        <v>3135</v>
      </c>
      <c r="E488" s="729" t="s">
        <v>3136</v>
      </c>
      <c r="F488" s="733">
        <v>3</v>
      </c>
      <c r="G488" s="733">
        <v>354</v>
      </c>
      <c r="H488" s="733">
        <v>0.16526610644257703</v>
      </c>
      <c r="I488" s="733">
        <v>118</v>
      </c>
      <c r="J488" s="733">
        <v>17</v>
      </c>
      <c r="K488" s="733">
        <v>2142</v>
      </c>
      <c r="L488" s="733">
        <v>1</v>
      </c>
      <c r="M488" s="733">
        <v>126</v>
      </c>
      <c r="N488" s="733">
        <v>17</v>
      </c>
      <c r="O488" s="733">
        <v>2142</v>
      </c>
      <c r="P488" s="747">
        <v>1</v>
      </c>
      <c r="Q488" s="734">
        <v>126</v>
      </c>
    </row>
    <row r="489" spans="1:17" ht="14.4" customHeight="1" x14ac:dyDescent="0.3">
      <c r="A489" s="728" t="s">
        <v>3824</v>
      </c>
      <c r="B489" s="729" t="s">
        <v>3113</v>
      </c>
      <c r="C489" s="729" t="s">
        <v>3122</v>
      </c>
      <c r="D489" s="729" t="s">
        <v>3145</v>
      </c>
      <c r="E489" s="729" t="s">
        <v>3146</v>
      </c>
      <c r="F489" s="733">
        <v>9</v>
      </c>
      <c r="G489" s="733">
        <v>66.67</v>
      </c>
      <c r="H489" s="733"/>
      <c r="I489" s="733">
        <v>7.4077777777777776</v>
      </c>
      <c r="J489" s="733"/>
      <c r="K489" s="733"/>
      <c r="L489" s="733"/>
      <c r="M489" s="733"/>
      <c r="N489" s="733">
        <v>4</v>
      </c>
      <c r="O489" s="733">
        <v>133.32</v>
      </c>
      <c r="P489" s="747"/>
      <c r="Q489" s="734">
        <v>33.33</v>
      </c>
    </row>
    <row r="490" spans="1:17" ht="14.4" customHeight="1" x14ac:dyDescent="0.3">
      <c r="A490" s="728" t="s">
        <v>3824</v>
      </c>
      <c r="B490" s="729" t="s">
        <v>3113</v>
      </c>
      <c r="C490" s="729" t="s">
        <v>3122</v>
      </c>
      <c r="D490" s="729" t="s">
        <v>3147</v>
      </c>
      <c r="E490" s="729" t="s">
        <v>3148</v>
      </c>
      <c r="F490" s="733">
        <v>8</v>
      </c>
      <c r="G490" s="733">
        <v>1880</v>
      </c>
      <c r="H490" s="733">
        <v>0.62416998671978752</v>
      </c>
      <c r="I490" s="733">
        <v>235</v>
      </c>
      <c r="J490" s="733">
        <v>12</v>
      </c>
      <c r="K490" s="733">
        <v>3012</v>
      </c>
      <c r="L490" s="733">
        <v>1</v>
      </c>
      <c r="M490" s="733">
        <v>251</v>
      </c>
      <c r="N490" s="733">
        <v>11</v>
      </c>
      <c r="O490" s="733">
        <v>2761</v>
      </c>
      <c r="P490" s="747">
        <v>0.91666666666666663</v>
      </c>
      <c r="Q490" s="734">
        <v>251</v>
      </c>
    </row>
    <row r="491" spans="1:17" ht="14.4" customHeight="1" x14ac:dyDescent="0.3">
      <c r="A491" s="728" t="s">
        <v>3824</v>
      </c>
      <c r="B491" s="729" t="s">
        <v>3113</v>
      </c>
      <c r="C491" s="729" t="s">
        <v>3122</v>
      </c>
      <c r="D491" s="729" t="s">
        <v>3167</v>
      </c>
      <c r="E491" s="729" t="s">
        <v>3168</v>
      </c>
      <c r="F491" s="733">
        <v>2</v>
      </c>
      <c r="G491" s="733">
        <v>698</v>
      </c>
      <c r="H491" s="733">
        <v>0.93817204301075274</v>
      </c>
      <c r="I491" s="733">
        <v>349</v>
      </c>
      <c r="J491" s="733">
        <v>2</v>
      </c>
      <c r="K491" s="733">
        <v>744</v>
      </c>
      <c r="L491" s="733">
        <v>1</v>
      </c>
      <c r="M491" s="733">
        <v>372</v>
      </c>
      <c r="N491" s="733">
        <v>4</v>
      </c>
      <c r="O491" s="733">
        <v>1492</v>
      </c>
      <c r="P491" s="747">
        <v>2.0053763440860215</v>
      </c>
      <c r="Q491" s="734">
        <v>373</v>
      </c>
    </row>
    <row r="492" spans="1:17" ht="14.4" customHeight="1" x14ac:dyDescent="0.3">
      <c r="A492" s="728" t="s">
        <v>3825</v>
      </c>
      <c r="B492" s="729" t="s">
        <v>3113</v>
      </c>
      <c r="C492" s="729" t="s">
        <v>3122</v>
      </c>
      <c r="D492" s="729" t="s">
        <v>3135</v>
      </c>
      <c r="E492" s="729" t="s">
        <v>3136</v>
      </c>
      <c r="F492" s="733">
        <v>1</v>
      </c>
      <c r="G492" s="733">
        <v>118</v>
      </c>
      <c r="H492" s="733">
        <v>0.93650793650793651</v>
      </c>
      <c r="I492" s="733">
        <v>118</v>
      </c>
      <c r="J492" s="733">
        <v>1</v>
      </c>
      <c r="K492" s="733">
        <v>126</v>
      </c>
      <c r="L492" s="733">
        <v>1</v>
      </c>
      <c r="M492" s="733">
        <v>126</v>
      </c>
      <c r="N492" s="733">
        <v>1</v>
      </c>
      <c r="O492" s="733">
        <v>126</v>
      </c>
      <c r="P492" s="747">
        <v>1</v>
      </c>
      <c r="Q492" s="734">
        <v>126</v>
      </c>
    </row>
    <row r="493" spans="1:17" ht="14.4" customHeight="1" x14ac:dyDescent="0.3">
      <c r="A493" s="728" t="s">
        <v>3825</v>
      </c>
      <c r="B493" s="729" t="s">
        <v>3113</v>
      </c>
      <c r="C493" s="729" t="s">
        <v>3122</v>
      </c>
      <c r="D493" s="729" t="s">
        <v>3147</v>
      </c>
      <c r="E493" s="729" t="s">
        <v>3148</v>
      </c>
      <c r="F493" s="733"/>
      <c r="G493" s="733"/>
      <c r="H493" s="733"/>
      <c r="I493" s="733"/>
      <c r="J493" s="733">
        <v>1</v>
      </c>
      <c r="K493" s="733">
        <v>251</v>
      </c>
      <c r="L493" s="733">
        <v>1</v>
      </c>
      <c r="M493" s="733">
        <v>251</v>
      </c>
      <c r="N493" s="733"/>
      <c r="O493" s="733"/>
      <c r="P493" s="747"/>
      <c r="Q493" s="734"/>
    </row>
    <row r="494" spans="1:17" ht="14.4" customHeight="1" x14ac:dyDescent="0.3">
      <c r="A494" s="728" t="s">
        <v>3826</v>
      </c>
      <c r="B494" s="729" t="s">
        <v>3113</v>
      </c>
      <c r="C494" s="729" t="s">
        <v>3122</v>
      </c>
      <c r="D494" s="729" t="s">
        <v>3147</v>
      </c>
      <c r="E494" s="729" t="s">
        <v>3148</v>
      </c>
      <c r="F494" s="733">
        <v>3</v>
      </c>
      <c r="G494" s="733">
        <v>705</v>
      </c>
      <c r="H494" s="733">
        <v>2.808764940239044</v>
      </c>
      <c r="I494" s="733">
        <v>235</v>
      </c>
      <c r="J494" s="733">
        <v>1</v>
      </c>
      <c r="K494" s="733">
        <v>251</v>
      </c>
      <c r="L494" s="733">
        <v>1</v>
      </c>
      <c r="M494" s="733">
        <v>251</v>
      </c>
      <c r="N494" s="733">
        <v>4</v>
      </c>
      <c r="O494" s="733">
        <v>1004</v>
      </c>
      <c r="P494" s="747">
        <v>4</v>
      </c>
      <c r="Q494" s="734">
        <v>251</v>
      </c>
    </row>
    <row r="495" spans="1:17" ht="14.4" customHeight="1" x14ac:dyDescent="0.3">
      <c r="A495" s="728" t="s">
        <v>3827</v>
      </c>
      <c r="B495" s="729" t="s">
        <v>3113</v>
      </c>
      <c r="C495" s="729" t="s">
        <v>3122</v>
      </c>
      <c r="D495" s="729" t="s">
        <v>3125</v>
      </c>
      <c r="E495" s="729" t="s">
        <v>3126</v>
      </c>
      <c r="F495" s="733">
        <v>1</v>
      </c>
      <c r="G495" s="733">
        <v>35</v>
      </c>
      <c r="H495" s="733"/>
      <c r="I495" s="733">
        <v>35</v>
      </c>
      <c r="J495" s="733"/>
      <c r="K495" s="733"/>
      <c r="L495" s="733"/>
      <c r="M495" s="733"/>
      <c r="N495" s="733"/>
      <c r="O495" s="733"/>
      <c r="P495" s="747"/>
      <c r="Q495" s="734"/>
    </row>
    <row r="496" spans="1:17" ht="14.4" customHeight="1" x14ac:dyDescent="0.3">
      <c r="A496" s="728" t="s">
        <v>3827</v>
      </c>
      <c r="B496" s="729" t="s">
        <v>3113</v>
      </c>
      <c r="C496" s="729" t="s">
        <v>3122</v>
      </c>
      <c r="D496" s="729" t="s">
        <v>3135</v>
      </c>
      <c r="E496" s="729" t="s">
        <v>3136</v>
      </c>
      <c r="F496" s="733">
        <v>3</v>
      </c>
      <c r="G496" s="733">
        <v>354</v>
      </c>
      <c r="H496" s="733">
        <v>0.46825396825396826</v>
      </c>
      <c r="I496" s="733">
        <v>118</v>
      </c>
      <c r="J496" s="733">
        <v>6</v>
      </c>
      <c r="K496" s="733">
        <v>756</v>
      </c>
      <c r="L496" s="733">
        <v>1</v>
      </c>
      <c r="M496" s="733">
        <v>126</v>
      </c>
      <c r="N496" s="733">
        <v>4</v>
      </c>
      <c r="O496" s="733">
        <v>504</v>
      </c>
      <c r="P496" s="747">
        <v>0.66666666666666663</v>
      </c>
      <c r="Q496" s="734">
        <v>126</v>
      </c>
    </row>
    <row r="497" spans="1:17" ht="14.4" customHeight="1" x14ac:dyDescent="0.3">
      <c r="A497" s="728" t="s">
        <v>3827</v>
      </c>
      <c r="B497" s="729" t="s">
        <v>3113</v>
      </c>
      <c r="C497" s="729" t="s">
        <v>3122</v>
      </c>
      <c r="D497" s="729" t="s">
        <v>3145</v>
      </c>
      <c r="E497" s="729" t="s">
        <v>3146</v>
      </c>
      <c r="F497" s="733">
        <v>1</v>
      </c>
      <c r="G497" s="733">
        <v>33.33</v>
      </c>
      <c r="H497" s="733"/>
      <c r="I497" s="733">
        <v>33.33</v>
      </c>
      <c r="J497" s="733"/>
      <c r="K497" s="733"/>
      <c r="L497" s="733"/>
      <c r="M497" s="733"/>
      <c r="N497" s="733"/>
      <c r="O497" s="733"/>
      <c r="P497" s="747"/>
      <c r="Q497" s="734"/>
    </row>
    <row r="498" spans="1:17" ht="14.4" customHeight="1" x14ac:dyDescent="0.3">
      <c r="A498" s="728" t="s">
        <v>3827</v>
      </c>
      <c r="B498" s="729" t="s">
        <v>3113</v>
      </c>
      <c r="C498" s="729" t="s">
        <v>3122</v>
      </c>
      <c r="D498" s="729" t="s">
        <v>3147</v>
      </c>
      <c r="E498" s="729" t="s">
        <v>3148</v>
      </c>
      <c r="F498" s="733">
        <v>40</v>
      </c>
      <c r="G498" s="733">
        <v>9400</v>
      </c>
      <c r="H498" s="733">
        <v>0.93625498007968122</v>
      </c>
      <c r="I498" s="733">
        <v>235</v>
      </c>
      <c r="J498" s="733">
        <v>40</v>
      </c>
      <c r="K498" s="733">
        <v>10040</v>
      </c>
      <c r="L498" s="733">
        <v>1</v>
      </c>
      <c r="M498" s="733">
        <v>251</v>
      </c>
      <c r="N498" s="733">
        <v>50</v>
      </c>
      <c r="O498" s="733">
        <v>12550</v>
      </c>
      <c r="P498" s="747">
        <v>1.25</v>
      </c>
      <c r="Q498" s="734">
        <v>251</v>
      </c>
    </row>
    <row r="499" spans="1:17" ht="14.4" customHeight="1" x14ac:dyDescent="0.3">
      <c r="A499" s="728" t="s">
        <v>3827</v>
      </c>
      <c r="B499" s="729" t="s">
        <v>3113</v>
      </c>
      <c r="C499" s="729" t="s">
        <v>3122</v>
      </c>
      <c r="D499" s="729" t="s">
        <v>3828</v>
      </c>
      <c r="E499" s="729" t="s">
        <v>3829</v>
      </c>
      <c r="F499" s="733">
        <v>0</v>
      </c>
      <c r="G499" s="733">
        <v>0</v>
      </c>
      <c r="H499" s="733"/>
      <c r="I499" s="733"/>
      <c r="J499" s="733"/>
      <c r="K499" s="733"/>
      <c r="L499" s="733"/>
      <c r="M499" s="733"/>
      <c r="N499" s="733"/>
      <c r="O499" s="733"/>
      <c r="P499" s="747"/>
      <c r="Q499" s="734"/>
    </row>
    <row r="500" spans="1:17" ht="14.4" customHeight="1" x14ac:dyDescent="0.3">
      <c r="A500" s="728" t="s">
        <v>3827</v>
      </c>
      <c r="B500" s="729" t="s">
        <v>3113</v>
      </c>
      <c r="C500" s="729" t="s">
        <v>3122</v>
      </c>
      <c r="D500" s="729" t="s">
        <v>3163</v>
      </c>
      <c r="E500" s="729" t="s">
        <v>3164</v>
      </c>
      <c r="F500" s="733">
        <v>1</v>
      </c>
      <c r="G500" s="733">
        <v>179</v>
      </c>
      <c r="H500" s="733"/>
      <c r="I500" s="733">
        <v>179</v>
      </c>
      <c r="J500" s="733"/>
      <c r="K500" s="733"/>
      <c r="L500" s="733"/>
      <c r="M500" s="733"/>
      <c r="N500" s="733"/>
      <c r="O500" s="733"/>
      <c r="P500" s="747"/>
      <c r="Q500" s="734"/>
    </row>
    <row r="501" spans="1:17" ht="14.4" customHeight="1" x14ac:dyDescent="0.3">
      <c r="A501" s="728" t="s">
        <v>3827</v>
      </c>
      <c r="B501" s="729" t="s">
        <v>3113</v>
      </c>
      <c r="C501" s="729" t="s">
        <v>3122</v>
      </c>
      <c r="D501" s="729" t="s">
        <v>3167</v>
      </c>
      <c r="E501" s="729" t="s">
        <v>3168</v>
      </c>
      <c r="F501" s="733">
        <v>1</v>
      </c>
      <c r="G501" s="733">
        <v>349</v>
      </c>
      <c r="H501" s="733">
        <v>0.93817204301075274</v>
      </c>
      <c r="I501" s="733">
        <v>349</v>
      </c>
      <c r="J501" s="733">
        <v>1</v>
      </c>
      <c r="K501" s="733">
        <v>372</v>
      </c>
      <c r="L501" s="733">
        <v>1</v>
      </c>
      <c r="M501" s="733">
        <v>372</v>
      </c>
      <c r="N501" s="733">
        <v>3</v>
      </c>
      <c r="O501" s="733">
        <v>1119</v>
      </c>
      <c r="P501" s="747">
        <v>3.0080645161290325</v>
      </c>
      <c r="Q501" s="734">
        <v>373</v>
      </c>
    </row>
    <row r="502" spans="1:17" ht="14.4" customHeight="1" x14ac:dyDescent="0.3">
      <c r="A502" s="728" t="s">
        <v>3830</v>
      </c>
      <c r="B502" s="729" t="s">
        <v>3113</v>
      </c>
      <c r="C502" s="729" t="s">
        <v>3122</v>
      </c>
      <c r="D502" s="729" t="s">
        <v>3135</v>
      </c>
      <c r="E502" s="729" t="s">
        <v>3136</v>
      </c>
      <c r="F502" s="733">
        <v>1</v>
      </c>
      <c r="G502" s="733">
        <v>118</v>
      </c>
      <c r="H502" s="733"/>
      <c r="I502" s="733">
        <v>118</v>
      </c>
      <c r="J502" s="733"/>
      <c r="K502" s="733"/>
      <c r="L502" s="733"/>
      <c r="M502" s="733"/>
      <c r="N502" s="733"/>
      <c r="O502" s="733"/>
      <c r="P502" s="747"/>
      <c r="Q502" s="734"/>
    </row>
    <row r="503" spans="1:17" ht="14.4" customHeight="1" x14ac:dyDescent="0.3">
      <c r="A503" s="728" t="s">
        <v>3830</v>
      </c>
      <c r="B503" s="729" t="s">
        <v>3113</v>
      </c>
      <c r="C503" s="729" t="s">
        <v>3122</v>
      </c>
      <c r="D503" s="729" t="s">
        <v>3145</v>
      </c>
      <c r="E503" s="729" t="s">
        <v>3146</v>
      </c>
      <c r="F503" s="733">
        <v>1</v>
      </c>
      <c r="G503" s="733">
        <v>0</v>
      </c>
      <c r="H503" s="733"/>
      <c r="I503" s="733">
        <v>0</v>
      </c>
      <c r="J503" s="733"/>
      <c r="K503" s="733"/>
      <c r="L503" s="733"/>
      <c r="M503" s="733"/>
      <c r="N503" s="733"/>
      <c r="O503" s="733"/>
      <c r="P503" s="747"/>
      <c r="Q503" s="734"/>
    </row>
    <row r="504" spans="1:17" ht="14.4" customHeight="1" x14ac:dyDescent="0.3">
      <c r="A504" s="728" t="s">
        <v>3830</v>
      </c>
      <c r="B504" s="729" t="s">
        <v>3113</v>
      </c>
      <c r="C504" s="729" t="s">
        <v>3122</v>
      </c>
      <c r="D504" s="729" t="s">
        <v>3147</v>
      </c>
      <c r="E504" s="729" t="s">
        <v>3148</v>
      </c>
      <c r="F504" s="733">
        <v>1</v>
      </c>
      <c r="G504" s="733">
        <v>235</v>
      </c>
      <c r="H504" s="733"/>
      <c r="I504" s="733">
        <v>235</v>
      </c>
      <c r="J504" s="733"/>
      <c r="K504" s="733"/>
      <c r="L504" s="733"/>
      <c r="M504" s="733"/>
      <c r="N504" s="733">
        <v>1</v>
      </c>
      <c r="O504" s="733">
        <v>251</v>
      </c>
      <c r="P504" s="747"/>
      <c r="Q504" s="734">
        <v>251</v>
      </c>
    </row>
    <row r="505" spans="1:17" ht="14.4" customHeight="1" x14ac:dyDescent="0.3">
      <c r="A505" s="728" t="s">
        <v>3831</v>
      </c>
      <c r="B505" s="729" t="s">
        <v>3113</v>
      </c>
      <c r="C505" s="729" t="s">
        <v>3122</v>
      </c>
      <c r="D505" s="729" t="s">
        <v>3145</v>
      </c>
      <c r="E505" s="729" t="s">
        <v>3146</v>
      </c>
      <c r="F505" s="733">
        <v>1</v>
      </c>
      <c r="G505" s="733">
        <v>0</v>
      </c>
      <c r="H505" s="733"/>
      <c r="I505" s="733">
        <v>0</v>
      </c>
      <c r="J505" s="733"/>
      <c r="K505" s="733"/>
      <c r="L505" s="733"/>
      <c r="M505" s="733"/>
      <c r="N505" s="733"/>
      <c r="O505" s="733"/>
      <c r="P505" s="747"/>
      <c r="Q505" s="734"/>
    </row>
    <row r="506" spans="1:17" ht="14.4" customHeight="1" x14ac:dyDescent="0.3">
      <c r="A506" s="728" t="s">
        <v>3831</v>
      </c>
      <c r="B506" s="729" t="s">
        <v>3113</v>
      </c>
      <c r="C506" s="729" t="s">
        <v>3122</v>
      </c>
      <c r="D506" s="729" t="s">
        <v>3147</v>
      </c>
      <c r="E506" s="729" t="s">
        <v>3148</v>
      </c>
      <c r="F506" s="733">
        <v>1</v>
      </c>
      <c r="G506" s="733">
        <v>235</v>
      </c>
      <c r="H506" s="733"/>
      <c r="I506" s="733">
        <v>235</v>
      </c>
      <c r="J506" s="733"/>
      <c r="K506" s="733"/>
      <c r="L506" s="733"/>
      <c r="M506" s="733"/>
      <c r="N506" s="733"/>
      <c r="O506" s="733"/>
      <c r="P506" s="747"/>
      <c r="Q506" s="734"/>
    </row>
    <row r="507" spans="1:17" ht="14.4" customHeight="1" x14ac:dyDescent="0.3">
      <c r="A507" s="728" t="s">
        <v>3832</v>
      </c>
      <c r="B507" s="729" t="s">
        <v>3113</v>
      </c>
      <c r="C507" s="729" t="s">
        <v>3122</v>
      </c>
      <c r="D507" s="729" t="s">
        <v>3135</v>
      </c>
      <c r="E507" s="729" t="s">
        <v>3136</v>
      </c>
      <c r="F507" s="733">
        <v>1</v>
      </c>
      <c r="G507" s="733">
        <v>118</v>
      </c>
      <c r="H507" s="733"/>
      <c r="I507" s="733">
        <v>118</v>
      </c>
      <c r="J507" s="733"/>
      <c r="K507" s="733"/>
      <c r="L507" s="733"/>
      <c r="M507" s="733"/>
      <c r="N507" s="733"/>
      <c r="O507" s="733"/>
      <c r="P507" s="747"/>
      <c r="Q507" s="734"/>
    </row>
    <row r="508" spans="1:17" ht="14.4" customHeight="1" x14ac:dyDescent="0.3">
      <c r="A508" s="728" t="s">
        <v>3832</v>
      </c>
      <c r="B508" s="729" t="s">
        <v>3113</v>
      </c>
      <c r="C508" s="729" t="s">
        <v>3122</v>
      </c>
      <c r="D508" s="729" t="s">
        <v>3167</v>
      </c>
      <c r="E508" s="729" t="s">
        <v>3168</v>
      </c>
      <c r="F508" s="733"/>
      <c r="G508" s="733"/>
      <c r="H508" s="733"/>
      <c r="I508" s="733"/>
      <c r="J508" s="733"/>
      <c r="K508" s="733"/>
      <c r="L508" s="733"/>
      <c r="M508" s="733"/>
      <c r="N508" s="733">
        <v>1</v>
      </c>
      <c r="O508" s="733">
        <v>373</v>
      </c>
      <c r="P508" s="747"/>
      <c r="Q508" s="734">
        <v>373</v>
      </c>
    </row>
    <row r="509" spans="1:17" ht="14.4" customHeight="1" x14ac:dyDescent="0.3">
      <c r="A509" s="728" t="s">
        <v>3833</v>
      </c>
      <c r="B509" s="729" t="s">
        <v>3113</v>
      </c>
      <c r="C509" s="729" t="s">
        <v>3122</v>
      </c>
      <c r="D509" s="729" t="s">
        <v>3135</v>
      </c>
      <c r="E509" s="729" t="s">
        <v>3136</v>
      </c>
      <c r="F509" s="733"/>
      <c r="G509" s="733"/>
      <c r="H509" s="733"/>
      <c r="I509" s="733"/>
      <c r="J509" s="733">
        <v>1</v>
      </c>
      <c r="K509" s="733">
        <v>126</v>
      </c>
      <c r="L509" s="733">
        <v>1</v>
      </c>
      <c r="M509" s="733">
        <v>126</v>
      </c>
      <c r="N509" s="733"/>
      <c r="O509" s="733"/>
      <c r="P509" s="747"/>
      <c r="Q509" s="734"/>
    </row>
    <row r="510" spans="1:17" ht="14.4" customHeight="1" x14ac:dyDescent="0.3">
      <c r="A510" s="728" t="s">
        <v>3834</v>
      </c>
      <c r="B510" s="729" t="s">
        <v>3113</v>
      </c>
      <c r="C510" s="729" t="s">
        <v>3122</v>
      </c>
      <c r="D510" s="729" t="s">
        <v>3135</v>
      </c>
      <c r="E510" s="729" t="s">
        <v>3136</v>
      </c>
      <c r="F510" s="733">
        <v>1</v>
      </c>
      <c r="G510" s="733">
        <v>118</v>
      </c>
      <c r="H510" s="733">
        <v>0.93650793650793651</v>
      </c>
      <c r="I510" s="733">
        <v>118</v>
      </c>
      <c r="J510" s="733">
        <v>1</v>
      </c>
      <c r="K510" s="733">
        <v>126</v>
      </c>
      <c r="L510" s="733">
        <v>1</v>
      </c>
      <c r="M510" s="733">
        <v>126</v>
      </c>
      <c r="N510" s="733">
        <v>1</v>
      </c>
      <c r="O510" s="733">
        <v>126</v>
      </c>
      <c r="P510" s="747">
        <v>1</v>
      </c>
      <c r="Q510" s="734">
        <v>126</v>
      </c>
    </row>
    <row r="511" spans="1:17" ht="14.4" customHeight="1" x14ac:dyDescent="0.3">
      <c r="A511" s="728" t="s">
        <v>3834</v>
      </c>
      <c r="B511" s="729" t="s">
        <v>3113</v>
      </c>
      <c r="C511" s="729" t="s">
        <v>3122</v>
      </c>
      <c r="D511" s="729" t="s">
        <v>3145</v>
      </c>
      <c r="E511" s="729" t="s">
        <v>3146</v>
      </c>
      <c r="F511" s="733">
        <v>5</v>
      </c>
      <c r="G511" s="733">
        <v>133.33000000000001</v>
      </c>
      <c r="H511" s="733">
        <v>4.0003000300030012</v>
      </c>
      <c r="I511" s="733">
        <v>26.666000000000004</v>
      </c>
      <c r="J511" s="733">
        <v>1</v>
      </c>
      <c r="K511" s="733">
        <v>33.33</v>
      </c>
      <c r="L511" s="733">
        <v>1</v>
      </c>
      <c r="M511" s="733">
        <v>33.33</v>
      </c>
      <c r="N511" s="733"/>
      <c r="O511" s="733"/>
      <c r="P511" s="747"/>
      <c r="Q511" s="734"/>
    </row>
    <row r="512" spans="1:17" ht="14.4" customHeight="1" x14ac:dyDescent="0.3">
      <c r="A512" s="728" t="s">
        <v>3834</v>
      </c>
      <c r="B512" s="729" t="s">
        <v>3113</v>
      </c>
      <c r="C512" s="729" t="s">
        <v>3122</v>
      </c>
      <c r="D512" s="729" t="s">
        <v>3147</v>
      </c>
      <c r="E512" s="729" t="s">
        <v>3148</v>
      </c>
      <c r="F512" s="733">
        <v>8</v>
      </c>
      <c r="G512" s="733">
        <v>1880</v>
      </c>
      <c r="H512" s="733">
        <v>1.8725099601593624</v>
      </c>
      <c r="I512" s="733">
        <v>235</v>
      </c>
      <c r="J512" s="733">
        <v>4</v>
      </c>
      <c r="K512" s="733">
        <v>1004</v>
      </c>
      <c r="L512" s="733">
        <v>1</v>
      </c>
      <c r="M512" s="733">
        <v>251</v>
      </c>
      <c r="N512" s="733">
        <v>6</v>
      </c>
      <c r="O512" s="733">
        <v>1506</v>
      </c>
      <c r="P512" s="747">
        <v>1.5</v>
      </c>
      <c r="Q512" s="734">
        <v>251</v>
      </c>
    </row>
    <row r="513" spans="1:17" ht="14.4" customHeight="1" x14ac:dyDescent="0.3">
      <c r="A513" s="728" t="s">
        <v>3834</v>
      </c>
      <c r="B513" s="729" t="s">
        <v>3113</v>
      </c>
      <c r="C513" s="729" t="s">
        <v>3122</v>
      </c>
      <c r="D513" s="729" t="s">
        <v>3167</v>
      </c>
      <c r="E513" s="729" t="s">
        <v>3168</v>
      </c>
      <c r="F513" s="733"/>
      <c r="G513" s="733"/>
      <c r="H513" s="733"/>
      <c r="I513" s="733"/>
      <c r="J513" s="733">
        <v>2</v>
      </c>
      <c r="K513" s="733">
        <v>744</v>
      </c>
      <c r="L513" s="733">
        <v>1</v>
      </c>
      <c r="M513" s="733">
        <v>372</v>
      </c>
      <c r="N513" s="733"/>
      <c r="O513" s="733"/>
      <c r="P513" s="747"/>
      <c r="Q513" s="734"/>
    </row>
    <row r="514" spans="1:17" ht="14.4" customHeight="1" x14ac:dyDescent="0.3">
      <c r="A514" s="728" t="s">
        <v>3835</v>
      </c>
      <c r="B514" s="729" t="s">
        <v>3113</v>
      </c>
      <c r="C514" s="729" t="s">
        <v>3122</v>
      </c>
      <c r="D514" s="729" t="s">
        <v>3125</v>
      </c>
      <c r="E514" s="729" t="s">
        <v>3126</v>
      </c>
      <c r="F514" s="733">
        <v>1</v>
      </c>
      <c r="G514" s="733">
        <v>35</v>
      </c>
      <c r="H514" s="733">
        <v>0.47297297297297297</v>
      </c>
      <c r="I514" s="733">
        <v>35</v>
      </c>
      <c r="J514" s="733">
        <v>2</v>
      </c>
      <c r="K514" s="733">
        <v>74</v>
      </c>
      <c r="L514" s="733">
        <v>1</v>
      </c>
      <c r="M514" s="733">
        <v>37</v>
      </c>
      <c r="N514" s="733">
        <v>2</v>
      </c>
      <c r="O514" s="733">
        <v>74</v>
      </c>
      <c r="P514" s="747">
        <v>1</v>
      </c>
      <c r="Q514" s="734">
        <v>37</v>
      </c>
    </row>
    <row r="515" spans="1:17" ht="14.4" customHeight="1" x14ac:dyDescent="0.3">
      <c r="A515" s="728" t="s">
        <v>3835</v>
      </c>
      <c r="B515" s="729" t="s">
        <v>3113</v>
      </c>
      <c r="C515" s="729" t="s">
        <v>3122</v>
      </c>
      <c r="D515" s="729" t="s">
        <v>3135</v>
      </c>
      <c r="E515" s="729" t="s">
        <v>3136</v>
      </c>
      <c r="F515" s="733">
        <v>39</v>
      </c>
      <c r="G515" s="733">
        <v>4602</v>
      </c>
      <c r="H515" s="733">
        <v>0.7771023302938197</v>
      </c>
      <c r="I515" s="733">
        <v>118</v>
      </c>
      <c r="J515" s="733">
        <v>47</v>
      </c>
      <c r="K515" s="733">
        <v>5922</v>
      </c>
      <c r="L515" s="733">
        <v>1</v>
      </c>
      <c r="M515" s="733">
        <v>126</v>
      </c>
      <c r="N515" s="733">
        <v>42</v>
      </c>
      <c r="O515" s="733">
        <v>5292</v>
      </c>
      <c r="P515" s="747">
        <v>0.8936170212765957</v>
      </c>
      <c r="Q515" s="734">
        <v>126</v>
      </c>
    </row>
    <row r="516" spans="1:17" ht="14.4" customHeight="1" x14ac:dyDescent="0.3">
      <c r="A516" s="728" t="s">
        <v>3835</v>
      </c>
      <c r="B516" s="729" t="s">
        <v>3113</v>
      </c>
      <c r="C516" s="729" t="s">
        <v>3122</v>
      </c>
      <c r="D516" s="729" t="s">
        <v>3145</v>
      </c>
      <c r="E516" s="729" t="s">
        <v>3146</v>
      </c>
      <c r="F516" s="733">
        <v>70</v>
      </c>
      <c r="G516" s="733">
        <v>900</v>
      </c>
      <c r="H516" s="733">
        <v>4.5002250112505635</v>
      </c>
      <c r="I516" s="733">
        <v>12.857142857142858</v>
      </c>
      <c r="J516" s="733">
        <v>6</v>
      </c>
      <c r="K516" s="733">
        <v>199.98999999999995</v>
      </c>
      <c r="L516" s="733">
        <v>1</v>
      </c>
      <c r="M516" s="733">
        <v>33.331666666666656</v>
      </c>
      <c r="N516" s="733">
        <v>14</v>
      </c>
      <c r="O516" s="733">
        <v>466.62999999999988</v>
      </c>
      <c r="P516" s="747">
        <v>2.3332666633331667</v>
      </c>
      <c r="Q516" s="734">
        <v>33.330714285714279</v>
      </c>
    </row>
    <row r="517" spans="1:17" ht="14.4" customHeight="1" x14ac:dyDescent="0.3">
      <c r="A517" s="728" t="s">
        <v>3835</v>
      </c>
      <c r="B517" s="729" t="s">
        <v>3113</v>
      </c>
      <c r="C517" s="729" t="s">
        <v>3122</v>
      </c>
      <c r="D517" s="729" t="s">
        <v>3147</v>
      </c>
      <c r="E517" s="729" t="s">
        <v>3148</v>
      </c>
      <c r="F517" s="733">
        <v>95</v>
      </c>
      <c r="G517" s="733">
        <v>22325</v>
      </c>
      <c r="H517" s="733">
        <v>0.74743044628209854</v>
      </c>
      <c r="I517" s="733">
        <v>235</v>
      </c>
      <c r="J517" s="733">
        <v>119</v>
      </c>
      <c r="K517" s="733">
        <v>29869</v>
      </c>
      <c r="L517" s="733">
        <v>1</v>
      </c>
      <c r="M517" s="733">
        <v>251</v>
      </c>
      <c r="N517" s="733">
        <v>76</v>
      </c>
      <c r="O517" s="733">
        <v>19076</v>
      </c>
      <c r="P517" s="747">
        <v>0.6386554621848739</v>
      </c>
      <c r="Q517" s="734">
        <v>251</v>
      </c>
    </row>
    <row r="518" spans="1:17" ht="14.4" customHeight="1" x14ac:dyDescent="0.3">
      <c r="A518" s="728" t="s">
        <v>3835</v>
      </c>
      <c r="B518" s="729" t="s">
        <v>3113</v>
      </c>
      <c r="C518" s="729" t="s">
        <v>3122</v>
      </c>
      <c r="D518" s="729" t="s">
        <v>3167</v>
      </c>
      <c r="E518" s="729" t="s">
        <v>3168</v>
      </c>
      <c r="F518" s="733">
        <v>9</v>
      </c>
      <c r="G518" s="733">
        <v>3141</v>
      </c>
      <c r="H518" s="733">
        <v>0.64950372208436724</v>
      </c>
      <c r="I518" s="733">
        <v>349</v>
      </c>
      <c r="J518" s="733">
        <v>13</v>
      </c>
      <c r="K518" s="733">
        <v>4836</v>
      </c>
      <c r="L518" s="733">
        <v>1</v>
      </c>
      <c r="M518" s="733">
        <v>372</v>
      </c>
      <c r="N518" s="733">
        <v>11</v>
      </c>
      <c r="O518" s="733">
        <v>4103</v>
      </c>
      <c r="P518" s="747">
        <v>0.84842845326716299</v>
      </c>
      <c r="Q518" s="734">
        <v>373</v>
      </c>
    </row>
    <row r="519" spans="1:17" ht="14.4" customHeight="1" x14ac:dyDescent="0.3">
      <c r="A519" s="728" t="s">
        <v>3836</v>
      </c>
      <c r="B519" s="729" t="s">
        <v>3113</v>
      </c>
      <c r="C519" s="729" t="s">
        <v>3122</v>
      </c>
      <c r="D519" s="729" t="s">
        <v>3125</v>
      </c>
      <c r="E519" s="729" t="s">
        <v>3126</v>
      </c>
      <c r="F519" s="733">
        <v>1</v>
      </c>
      <c r="G519" s="733">
        <v>35</v>
      </c>
      <c r="H519" s="733"/>
      <c r="I519" s="733">
        <v>35</v>
      </c>
      <c r="J519" s="733"/>
      <c r="K519" s="733"/>
      <c r="L519" s="733"/>
      <c r="M519" s="733"/>
      <c r="N519" s="733"/>
      <c r="O519" s="733"/>
      <c r="P519" s="747"/>
      <c r="Q519" s="734"/>
    </row>
    <row r="520" spans="1:17" ht="14.4" customHeight="1" x14ac:dyDescent="0.3">
      <c r="A520" s="728" t="s">
        <v>3836</v>
      </c>
      <c r="B520" s="729" t="s">
        <v>3113</v>
      </c>
      <c r="C520" s="729" t="s">
        <v>3122</v>
      </c>
      <c r="D520" s="729" t="s">
        <v>3135</v>
      </c>
      <c r="E520" s="729" t="s">
        <v>3136</v>
      </c>
      <c r="F520" s="733">
        <v>2</v>
      </c>
      <c r="G520" s="733">
        <v>236</v>
      </c>
      <c r="H520" s="733"/>
      <c r="I520" s="733">
        <v>118</v>
      </c>
      <c r="J520" s="733"/>
      <c r="K520" s="733"/>
      <c r="L520" s="733"/>
      <c r="M520" s="733"/>
      <c r="N520" s="733">
        <v>1</v>
      </c>
      <c r="O520" s="733">
        <v>126</v>
      </c>
      <c r="P520" s="747"/>
      <c r="Q520" s="734">
        <v>126</v>
      </c>
    </row>
    <row r="521" spans="1:17" ht="14.4" customHeight="1" x14ac:dyDescent="0.3">
      <c r="A521" s="728" t="s">
        <v>3836</v>
      </c>
      <c r="B521" s="729" t="s">
        <v>3113</v>
      </c>
      <c r="C521" s="729" t="s">
        <v>3122</v>
      </c>
      <c r="D521" s="729" t="s">
        <v>3145</v>
      </c>
      <c r="E521" s="729" t="s">
        <v>3146</v>
      </c>
      <c r="F521" s="733">
        <v>2</v>
      </c>
      <c r="G521" s="733">
        <v>33.33</v>
      </c>
      <c r="H521" s="733">
        <v>1</v>
      </c>
      <c r="I521" s="733">
        <v>16.664999999999999</v>
      </c>
      <c r="J521" s="733">
        <v>1</v>
      </c>
      <c r="K521" s="733">
        <v>33.33</v>
      </c>
      <c r="L521" s="733">
        <v>1</v>
      </c>
      <c r="M521" s="733">
        <v>33.33</v>
      </c>
      <c r="N521" s="733"/>
      <c r="O521" s="733"/>
      <c r="P521" s="747"/>
      <c r="Q521" s="734"/>
    </row>
    <row r="522" spans="1:17" ht="14.4" customHeight="1" x14ac:dyDescent="0.3">
      <c r="A522" s="728" t="s">
        <v>3836</v>
      </c>
      <c r="B522" s="729" t="s">
        <v>3113</v>
      </c>
      <c r="C522" s="729" t="s">
        <v>3122</v>
      </c>
      <c r="D522" s="729" t="s">
        <v>3147</v>
      </c>
      <c r="E522" s="729" t="s">
        <v>3148</v>
      </c>
      <c r="F522" s="733">
        <v>2</v>
      </c>
      <c r="G522" s="733">
        <v>470</v>
      </c>
      <c r="H522" s="733">
        <v>0.62416998671978752</v>
      </c>
      <c r="I522" s="733">
        <v>235</v>
      </c>
      <c r="J522" s="733">
        <v>3</v>
      </c>
      <c r="K522" s="733">
        <v>753</v>
      </c>
      <c r="L522" s="733">
        <v>1</v>
      </c>
      <c r="M522" s="733">
        <v>251</v>
      </c>
      <c r="N522" s="733"/>
      <c r="O522" s="733"/>
      <c r="P522" s="747"/>
      <c r="Q522" s="734"/>
    </row>
    <row r="523" spans="1:17" ht="14.4" customHeight="1" x14ac:dyDescent="0.3">
      <c r="A523" s="728" t="s">
        <v>3836</v>
      </c>
      <c r="B523" s="729" t="s">
        <v>3113</v>
      </c>
      <c r="C523" s="729" t="s">
        <v>3122</v>
      </c>
      <c r="D523" s="729" t="s">
        <v>3167</v>
      </c>
      <c r="E523" s="729" t="s">
        <v>3168</v>
      </c>
      <c r="F523" s="733"/>
      <c r="G523" s="733"/>
      <c r="H523" s="733"/>
      <c r="I523" s="733"/>
      <c r="J523" s="733">
        <v>1</v>
      </c>
      <c r="K523" s="733">
        <v>372</v>
      </c>
      <c r="L523" s="733">
        <v>1</v>
      </c>
      <c r="M523" s="733">
        <v>372</v>
      </c>
      <c r="N523" s="733"/>
      <c r="O523" s="733"/>
      <c r="P523" s="747"/>
      <c r="Q523" s="734"/>
    </row>
    <row r="524" spans="1:17" ht="14.4" customHeight="1" x14ac:dyDescent="0.3">
      <c r="A524" s="728" t="s">
        <v>3837</v>
      </c>
      <c r="B524" s="729" t="s">
        <v>3113</v>
      </c>
      <c r="C524" s="729" t="s">
        <v>3122</v>
      </c>
      <c r="D524" s="729" t="s">
        <v>3167</v>
      </c>
      <c r="E524" s="729" t="s">
        <v>3168</v>
      </c>
      <c r="F524" s="733"/>
      <c r="G524" s="733"/>
      <c r="H524" s="733"/>
      <c r="I524" s="733"/>
      <c r="J524" s="733"/>
      <c r="K524" s="733"/>
      <c r="L524" s="733"/>
      <c r="M524" s="733"/>
      <c r="N524" s="733">
        <v>1</v>
      </c>
      <c r="O524" s="733">
        <v>373</v>
      </c>
      <c r="P524" s="747"/>
      <c r="Q524" s="734">
        <v>373</v>
      </c>
    </row>
    <row r="525" spans="1:17" ht="14.4" customHeight="1" x14ac:dyDescent="0.3">
      <c r="A525" s="728" t="s">
        <v>3838</v>
      </c>
      <c r="B525" s="729" t="s">
        <v>3113</v>
      </c>
      <c r="C525" s="729" t="s">
        <v>3122</v>
      </c>
      <c r="D525" s="729" t="s">
        <v>3125</v>
      </c>
      <c r="E525" s="729" t="s">
        <v>3126</v>
      </c>
      <c r="F525" s="733"/>
      <c r="G525" s="733"/>
      <c r="H525" s="733"/>
      <c r="I525" s="733"/>
      <c r="J525" s="733">
        <v>1</v>
      </c>
      <c r="K525" s="733">
        <v>37</v>
      </c>
      <c r="L525" s="733">
        <v>1</v>
      </c>
      <c r="M525" s="733">
        <v>37</v>
      </c>
      <c r="N525" s="733"/>
      <c r="O525" s="733"/>
      <c r="P525" s="747"/>
      <c r="Q525" s="734"/>
    </row>
    <row r="526" spans="1:17" ht="14.4" customHeight="1" x14ac:dyDescent="0.3">
      <c r="A526" s="728" t="s">
        <v>3838</v>
      </c>
      <c r="B526" s="729" t="s">
        <v>3113</v>
      </c>
      <c r="C526" s="729" t="s">
        <v>3122</v>
      </c>
      <c r="D526" s="729" t="s">
        <v>3135</v>
      </c>
      <c r="E526" s="729" t="s">
        <v>3136</v>
      </c>
      <c r="F526" s="733">
        <v>5</v>
      </c>
      <c r="G526" s="733">
        <v>590</v>
      </c>
      <c r="H526" s="733">
        <v>0.58531746031746035</v>
      </c>
      <c r="I526" s="733">
        <v>118</v>
      </c>
      <c r="J526" s="733">
        <v>8</v>
      </c>
      <c r="K526" s="733">
        <v>1008</v>
      </c>
      <c r="L526" s="733">
        <v>1</v>
      </c>
      <c r="M526" s="733">
        <v>126</v>
      </c>
      <c r="N526" s="733">
        <v>5</v>
      </c>
      <c r="O526" s="733">
        <v>630</v>
      </c>
      <c r="P526" s="747">
        <v>0.625</v>
      </c>
      <c r="Q526" s="734">
        <v>126</v>
      </c>
    </row>
    <row r="527" spans="1:17" ht="14.4" customHeight="1" x14ac:dyDescent="0.3">
      <c r="A527" s="728" t="s">
        <v>3838</v>
      </c>
      <c r="B527" s="729" t="s">
        <v>3113</v>
      </c>
      <c r="C527" s="729" t="s">
        <v>3122</v>
      </c>
      <c r="D527" s="729" t="s">
        <v>3145</v>
      </c>
      <c r="E527" s="729" t="s">
        <v>3146</v>
      </c>
      <c r="F527" s="733">
        <v>13</v>
      </c>
      <c r="G527" s="733">
        <v>99.99</v>
      </c>
      <c r="H527" s="733"/>
      <c r="I527" s="733">
        <v>7.6915384615384612</v>
      </c>
      <c r="J527" s="733"/>
      <c r="K527" s="733"/>
      <c r="L527" s="733"/>
      <c r="M527" s="733"/>
      <c r="N527" s="733"/>
      <c r="O527" s="733"/>
      <c r="P527" s="747"/>
      <c r="Q527" s="734"/>
    </row>
    <row r="528" spans="1:17" ht="14.4" customHeight="1" x14ac:dyDescent="0.3">
      <c r="A528" s="728" t="s">
        <v>3838</v>
      </c>
      <c r="B528" s="729" t="s">
        <v>3113</v>
      </c>
      <c r="C528" s="729" t="s">
        <v>3122</v>
      </c>
      <c r="D528" s="729" t="s">
        <v>3147</v>
      </c>
      <c r="E528" s="729" t="s">
        <v>3148</v>
      </c>
      <c r="F528" s="733">
        <v>14</v>
      </c>
      <c r="G528" s="733">
        <v>3290</v>
      </c>
      <c r="H528" s="733">
        <v>1.4563966356795042</v>
      </c>
      <c r="I528" s="733">
        <v>235</v>
      </c>
      <c r="J528" s="733">
        <v>9</v>
      </c>
      <c r="K528" s="733">
        <v>2259</v>
      </c>
      <c r="L528" s="733">
        <v>1</v>
      </c>
      <c r="M528" s="733">
        <v>251</v>
      </c>
      <c r="N528" s="733">
        <v>7</v>
      </c>
      <c r="O528" s="733">
        <v>1757</v>
      </c>
      <c r="P528" s="747">
        <v>0.77777777777777779</v>
      </c>
      <c r="Q528" s="734">
        <v>251</v>
      </c>
    </row>
    <row r="529" spans="1:17" ht="14.4" customHeight="1" x14ac:dyDescent="0.3">
      <c r="A529" s="728" t="s">
        <v>3838</v>
      </c>
      <c r="B529" s="729" t="s">
        <v>3113</v>
      </c>
      <c r="C529" s="729" t="s">
        <v>3122</v>
      </c>
      <c r="D529" s="729" t="s">
        <v>3167</v>
      </c>
      <c r="E529" s="729" t="s">
        <v>3168</v>
      </c>
      <c r="F529" s="733">
        <v>1</v>
      </c>
      <c r="G529" s="733">
        <v>349</v>
      </c>
      <c r="H529" s="733"/>
      <c r="I529" s="733">
        <v>349</v>
      </c>
      <c r="J529" s="733"/>
      <c r="K529" s="733"/>
      <c r="L529" s="733"/>
      <c r="M529" s="733"/>
      <c r="N529" s="733">
        <v>2</v>
      </c>
      <c r="O529" s="733">
        <v>746</v>
      </c>
      <c r="P529" s="747"/>
      <c r="Q529" s="734">
        <v>373</v>
      </c>
    </row>
    <row r="530" spans="1:17" ht="14.4" customHeight="1" x14ac:dyDescent="0.3">
      <c r="A530" s="728" t="s">
        <v>3839</v>
      </c>
      <c r="B530" s="729" t="s">
        <v>3113</v>
      </c>
      <c r="C530" s="729" t="s">
        <v>3122</v>
      </c>
      <c r="D530" s="729" t="s">
        <v>3135</v>
      </c>
      <c r="E530" s="729" t="s">
        <v>3136</v>
      </c>
      <c r="F530" s="733"/>
      <c r="G530" s="733"/>
      <c r="H530" s="733"/>
      <c r="I530" s="733"/>
      <c r="J530" s="733">
        <v>2</v>
      </c>
      <c r="K530" s="733">
        <v>252</v>
      </c>
      <c r="L530" s="733">
        <v>1</v>
      </c>
      <c r="M530" s="733">
        <v>126</v>
      </c>
      <c r="N530" s="733"/>
      <c r="O530" s="733"/>
      <c r="P530" s="747"/>
      <c r="Q530" s="734"/>
    </row>
    <row r="531" spans="1:17" ht="14.4" customHeight="1" x14ac:dyDescent="0.3">
      <c r="A531" s="728" t="s">
        <v>3839</v>
      </c>
      <c r="B531" s="729" t="s">
        <v>3113</v>
      </c>
      <c r="C531" s="729" t="s">
        <v>3122</v>
      </c>
      <c r="D531" s="729" t="s">
        <v>3145</v>
      </c>
      <c r="E531" s="729" t="s">
        <v>3146</v>
      </c>
      <c r="F531" s="733">
        <v>1</v>
      </c>
      <c r="G531" s="733">
        <v>0</v>
      </c>
      <c r="H531" s="733"/>
      <c r="I531" s="733">
        <v>0</v>
      </c>
      <c r="J531" s="733"/>
      <c r="K531" s="733"/>
      <c r="L531" s="733"/>
      <c r="M531" s="733"/>
      <c r="N531" s="733"/>
      <c r="O531" s="733"/>
      <c r="P531" s="747"/>
      <c r="Q531" s="734"/>
    </row>
    <row r="532" spans="1:17" ht="14.4" customHeight="1" x14ac:dyDescent="0.3">
      <c r="A532" s="728" t="s">
        <v>3839</v>
      </c>
      <c r="B532" s="729" t="s">
        <v>3113</v>
      </c>
      <c r="C532" s="729" t="s">
        <v>3122</v>
      </c>
      <c r="D532" s="729" t="s">
        <v>3147</v>
      </c>
      <c r="E532" s="729" t="s">
        <v>3148</v>
      </c>
      <c r="F532" s="733">
        <v>2</v>
      </c>
      <c r="G532" s="733">
        <v>470</v>
      </c>
      <c r="H532" s="733"/>
      <c r="I532" s="733">
        <v>235</v>
      </c>
      <c r="J532" s="733"/>
      <c r="K532" s="733"/>
      <c r="L532" s="733"/>
      <c r="M532" s="733"/>
      <c r="N532" s="733"/>
      <c r="O532" s="733"/>
      <c r="P532" s="747"/>
      <c r="Q532" s="734"/>
    </row>
    <row r="533" spans="1:17" ht="14.4" customHeight="1" x14ac:dyDescent="0.3">
      <c r="A533" s="728" t="s">
        <v>3840</v>
      </c>
      <c r="B533" s="729" t="s">
        <v>3113</v>
      </c>
      <c r="C533" s="729" t="s">
        <v>3122</v>
      </c>
      <c r="D533" s="729" t="s">
        <v>3125</v>
      </c>
      <c r="E533" s="729" t="s">
        <v>3126</v>
      </c>
      <c r="F533" s="733">
        <v>2</v>
      </c>
      <c r="G533" s="733">
        <v>70</v>
      </c>
      <c r="H533" s="733">
        <v>0.47297297297297297</v>
      </c>
      <c r="I533" s="733">
        <v>35</v>
      </c>
      <c r="J533" s="733">
        <v>4</v>
      </c>
      <c r="K533" s="733">
        <v>148</v>
      </c>
      <c r="L533" s="733">
        <v>1</v>
      </c>
      <c r="M533" s="733">
        <v>37</v>
      </c>
      <c r="N533" s="733">
        <v>2</v>
      </c>
      <c r="O533" s="733">
        <v>74</v>
      </c>
      <c r="P533" s="747">
        <v>0.5</v>
      </c>
      <c r="Q533" s="734">
        <v>37</v>
      </c>
    </row>
    <row r="534" spans="1:17" ht="14.4" customHeight="1" x14ac:dyDescent="0.3">
      <c r="A534" s="728" t="s">
        <v>3840</v>
      </c>
      <c r="B534" s="729" t="s">
        <v>3113</v>
      </c>
      <c r="C534" s="729" t="s">
        <v>3122</v>
      </c>
      <c r="D534" s="729" t="s">
        <v>3135</v>
      </c>
      <c r="E534" s="729" t="s">
        <v>3136</v>
      </c>
      <c r="F534" s="733">
        <v>4</v>
      </c>
      <c r="G534" s="733">
        <v>472</v>
      </c>
      <c r="H534" s="733">
        <v>0.46825396825396826</v>
      </c>
      <c r="I534" s="733">
        <v>118</v>
      </c>
      <c r="J534" s="733">
        <v>8</v>
      </c>
      <c r="K534" s="733">
        <v>1008</v>
      </c>
      <c r="L534" s="733">
        <v>1</v>
      </c>
      <c r="M534" s="733">
        <v>126</v>
      </c>
      <c r="N534" s="733">
        <v>9</v>
      </c>
      <c r="O534" s="733">
        <v>1134</v>
      </c>
      <c r="P534" s="747">
        <v>1.125</v>
      </c>
      <c r="Q534" s="734">
        <v>126</v>
      </c>
    </row>
    <row r="535" spans="1:17" ht="14.4" customHeight="1" x14ac:dyDescent="0.3">
      <c r="A535" s="728" t="s">
        <v>3840</v>
      </c>
      <c r="B535" s="729" t="s">
        <v>3113</v>
      </c>
      <c r="C535" s="729" t="s">
        <v>3122</v>
      </c>
      <c r="D535" s="729" t="s">
        <v>3145</v>
      </c>
      <c r="E535" s="729" t="s">
        <v>3146</v>
      </c>
      <c r="F535" s="733">
        <v>3</v>
      </c>
      <c r="G535" s="733">
        <v>0</v>
      </c>
      <c r="H535" s="733">
        <v>0</v>
      </c>
      <c r="I535" s="733">
        <v>0</v>
      </c>
      <c r="J535" s="733">
        <v>1</v>
      </c>
      <c r="K535" s="733">
        <v>33.33</v>
      </c>
      <c r="L535" s="733">
        <v>1</v>
      </c>
      <c r="M535" s="733">
        <v>33.33</v>
      </c>
      <c r="N535" s="733"/>
      <c r="O535" s="733"/>
      <c r="P535" s="747"/>
      <c r="Q535" s="734"/>
    </row>
    <row r="536" spans="1:17" ht="14.4" customHeight="1" x14ac:dyDescent="0.3">
      <c r="A536" s="728" t="s">
        <v>3840</v>
      </c>
      <c r="B536" s="729" t="s">
        <v>3113</v>
      </c>
      <c r="C536" s="729" t="s">
        <v>3122</v>
      </c>
      <c r="D536" s="729" t="s">
        <v>3147</v>
      </c>
      <c r="E536" s="729" t="s">
        <v>3148</v>
      </c>
      <c r="F536" s="733">
        <v>8</v>
      </c>
      <c r="G536" s="733">
        <v>1880</v>
      </c>
      <c r="H536" s="733">
        <v>1.8725099601593624</v>
      </c>
      <c r="I536" s="733">
        <v>235</v>
      </c>
      <c r="J536" s="733">
        <v>4</v>
      </c>
      <c r="K536" s="733">
        <v>1004</v>
      </c>
      <c r="L536" s="733">
        <v>1</v>
      </c>
      <c r="M536" s="733">
        <v>251</v>
      </c>
      <c r="N536" s="733">
        <v>10</v>
      </c>
      <c r="O536" s="733">
        <v>2510</v>
      </c>
      <c r="P536" s="747">
        <v>2.5</v>
      </c>
      <c r="Q536" s="734">
        <v>251</v>
      </c>
    </row>
    <row r="537" spans="1:17" ht="14.4" customHeight="1" x14ac:dyDescent="0.3">
      <c r="A537" s="728" t="s">
        <v>3840</v>
      </c>
      <c r="B537" s="729" t="s">
        <v>3113</v>
      </c>
      <c r="C537" s="729" t="s">
        <v>3122</v>
      </c>
      <c r="D537" s="729" t="s">
        <v>3167</v>
      </c>
      <c r="E537" s="729" t="s">
        <v>3168</v>
      </c>
      <c r="F537" s="733"/>
      <c r="G537" s="733"/>
      <c r="H537" s="733"/>
      <c r="I537" s="733"/>
      <c r="J537" s="733"/>
      <c r="K537" s="733"/>
      <c r="L537" s="733"/>
      <c r="M537" s="733"/>
      <c r="N537" s="733">
        <v>2</v>
      </c>
      <c r="O537" s="733">
        <v>746</v>
      </c>
      <c r="P537" s="747"/>
      <c r="Q537" s="734">
        <v>373</v>
      </c>
    </row>
    <row r="538" spans="1:17" ht="14.4" customHeight="1" x14ac:dyDescent="0.3">
      <c r="A538" s="728" t="s">
        <v>3841</v>
      </c>
      <c r="B538" s="729" t="s">
        <v>3113</v>
      </c>
      <c r="C538" s="729" t="s">
        <v>3122</v>
      </c>
      <c r="D538" s="729" t="s">
        <v>3125</v>
      </c>
      <c r="E538" s="729" t="s">
        <v>3126</v>
      </c>
      <c r="F538" s="733">
        <v>4</v>
      </c>
      <c r="G538" s="733">
        <v>140</v>
      </c>
      <c r="H538" s="733">
        <v>1.8918918918918919</v>
      </c>
      <c r="I538" s="733">
        <v>35</v>
      </c>
      <c r="J538" s="733">
        <v>2</v>
      </c>
      <c r="K538" s="733">
        <v>74</v>
      </c>
      <c r="L538" s="733">
        <v>1</v>
      </c>
      <c r="M538" s="733">
        <v>37</v>
      </c>
      <c r="N538" s="733">
        <v>1</v>
      </c>
      <c r="O538" s="733">
        <v>37</v>
      </c>
      <c r="P538" s="747">
        <v>0.5</v>
      </c>
      <c r="Q538" s="734">
        <v>37</v>
      </c>
    </row>
    <row r="539" spans="1:17" ht="14.4" customHeight="1" x14ac:dyDescent="0.3">
      <c r="A539" s="728" t="s">
        <v>3841</v>
      </c>
      <c r="B539" s="729" t="s">
        <v>3113</v>
      </c>
      <c r="C539" s="729" t="s">
        <v>3122</v>
      </c>
      <c r="D539" s="729" t="s">
        <v>3135</v>
      </c>
      <c r="E539" s="729" t="s">
        <v>3136</v>
      </c>
      <c r="F539" s="733">
        <v>1</v>
      </c>
      <c r="G539" s="733">
        <v>118</v>
      </c>
      <c r="H539" s="733">
        <v>0.31216931216931215</v>
      </c>
      <c r="I539" s="733">
        <v>118</v>
      </c>
      <c r="J539" s="733">
        <v>3</v>
      </c>
      <c r="K539" s="733">
        <v>378</v>
      </c>
      <c r="L539" s="733">
        <v>1</v>
      </c>
      <c r="M539" s="733">
        <v>126</v>
      </c>
      <c r="N539" s="733">
        <v>2</v>
      </c>
      <c r="O539" s="733">
        <v>252</v>
      </c>
      <c r="P539" s="747">
        <v>0.66666666666666663</v>
      </c>
      <c r="Q539" s="734">
        <v>126</v>
      </c>
    </row>
    <row r="540" spans="1:17" ht="14.4" customHeight="1" x14ac:dyDescent="0.3">
      <c r="A540" s="728" t="s">
        <v>3841</v>
      </c>
      <c r="B540" s="729" t="s">
        <v>3113</v>
      </c>
      <c r="C540" s="729" t="s">
        <v>3122</v>
      </c>
      <c r="D540" s="729" t="s">
        <v>3145</v>
      </c>
      <c r="E540" s="729" t="s">
        <v>3146</v>
      </c>
      <c r="F540" s="733">
        <v>1</v>
      </c>
      <c r="G540" s="733">
        <v>33.33</v>
      </c>
      <c r="H540" s="733"/>
      <c r="I540" s="733">
        <v>33.33</v>
      </c>
      <c r="J540" s="733"/>
      <c r="K540" s="733"/>
      <c r="L540" s="733"/>
      <c r="M540" s="733"/>
      <c r="N540" s="733"/>
      <c r="O540" s="733"/>
      <c r="P540" s="747"/>
      <c r="Q540" s="734"/>
    </row>
    <row r="541" spans="1:17" ht="14.4" customHeight="1" x14ac:dyDescent="0.3">
      <c r="A541" s="728" t="s">
        <v>3841</v>
      </c>
      <c r="B541" s="729" t="s">
        <v>3113</v>
      </c>
      <c r="C541" s="729" t="s">
        <v>3122</v>
      </c>
      <c r="D541" s="729" t="s">
        <v>3147</v>
      </c>
      <c r="E541" s="729" t="s">
        <v>3148</v>
      </c>
      <c r="F541" s="733">
        <v>2</v>
      </c>
      <c r="G541" s="733">
        <v>470</v>
      </c>
      <c r="H541" s="733">
        <v>0.37450199203187251</v>
      </c>
      <c r="I541" s="733">
        <v>235</v>
      </c>
      <c r="J541" s="733">
        <v>5</v>
      </c>
      <c r="K541" s="733">
        <v>1255</v>
      </c>
      <c r="L541" s="733">
        <v>1</v>
      </c>
      <c r="M541" s="733">
        <v>251</v>
      </c>
      <c r="N541" s="733">
        <v>1</v>
      </c>
      <c r="O541" s="733">
        <v>251</v>
      </c>
      <c r="P541" s="747">
        <v>0.2</v>
      </c>
      <c r="Q541" s="734">
        <v>251</v>
      </c>
    </row>
    <row r="542" spans="1:17" ht="14.4" customHeight="1" x14ac:dyDescent="0.3">
      <c r="A542" s="728" t="s">
        <v>3841</v>
      </c>
      <c r="B542" s="729" t="s">
        <v>3113</v>
      </c>
      <c r="C542" s="729" t="s">
        <v>3122</v>
      </c>
      <c r="D542" s="729" t="s">
        <v>3167</v>
      </c>
      <c r="E542" s="729" t="s">
        <v>3168</v>
      </c>
      <c r="F542" s="733"/>
      <c r="G542" s="733"/>
      <c r="H542" s="733"/>
      <c r="I542" s="733"/>
      <c r="J542" s="733">
        <v>1</v>
      </c>
      <c r="K542" s="733">
        <v>372</v>
      </c>
      <c r="L542" s="733">
        <v>1</v>
      </c>
      <c r="M542" s="733">
        <v>372</v>
      </c>
      <c r="N542" s="733"/>
      <c r="O542" s="733"/>
      <c r="P542" s="747"/>
      <c r="Q542" s="734"/>
    </row>
    <row r="543" spans="1:17" ht="14.4" customHeight="1" x14ac:dyDescent="0.3">
      <c r="A543" s="728" t="s">
        <v>3842</v>
      </c>
      <c r="B543" s="729" t="s">
        <v>3113</v>
      </c>
      <c r="C543" s="729" t="s">
        <v>3122</v>
      </c>
      <c r="D543" s="729" t="s">
        <v>3125</v>
      </c>
      <c r="E543" s="729" t="s">
        <v>3126</v>
      </c>
      <c r="F543" s="733"/>
      <c r="G543" s="733"/>
      <c r="H543" s="733"/>
      <c r="I543" s="733"/>
      <c r="J543" s="733">
        <v>1</v>
      </c>
      <c r="K543" s="733">
        <v>37</v>
      </c>
      <c r="L543" s="733">
        <v>1</v>
      </c>
      <c r="M543" s="733">
        <v>37</v>
      </c>
      <c r="N543" s="733"/>
      <c r="O543" s="733"/>
      <c r="P543" s="747"/>
      <c r="Q543" s="734"/>
    </row>
    <row r="544" spans="1:17" ht="14.4" customHeight="1" x14ac:dyDescent="0.3">
      <c r="A544" s="728" t="s">
        <v>3842</v>
      </c>
      <c r="B544" s="729" t="s">
        <v>3113</v>
      </c>
      <c r="C544" s="729" t="s">
        <v>3122</v>
      </c>
      <c r="D544" s="729" t="s">
        <v>3135</v>
      </c>
      <c r="E544" s="729" t="s">
        <v>3136</v>
      </c>
      <c r="F544" s="733">
        <v>10</v>
      </c>
      <c r="G544" s="733">
        <v>1180</v>
      </c>
      <c r="H544" s="733">
        <v>1.1706349206349207</v>
      </c>
      <c r="I544" s="733">
        <v>118</v>
      </c>
      <c r="J544" s="733">
        <v>8</v>
      </c>
      <c r="K544" s="733">
        <v>1008</v>
      </c>
      <c r="L544" s="733">
        <v>1</v>
      </c>
      <c r="M544" s="733">
        <v>126</v>
      </c>
      <c r="N544" s="733">
        <v>10</v>
      </c>
      <c r="O544" s="733">
        <v>1260</v>
      </c>
      <c r="P544" s="747">
        <v>1.25</v>
      </c>
      <c r="Q544" s="734">
        <v>126</v>
      </c>
    </row>
    <row r="545" spans="1:17" ht="14.4" customHeight="1" x14ac:dyDescent="0.3">
      <c r="A545" s="728" t="s">
        <v>3842</v>
      </c>
      <c r="B545" s="729" t="s">
        <v>3113</v>
      </c>
      <c r="C545" s="729" t="s">
        <v>3122</v>
      </c>
      <c r="D545" s="729" t="s">
        <v>3145</v>
      </c>
      <c r="E545" s="729" t="s">
        <v>3146</v>
      </c>
      <c r="F545" s="733">
        <v>19</v>
      </c>
      <c r="G545" s="733">
        <v>366.65999999999997</v>
      </c>
      <c r="H545" s="733"/>
      <c r="I545" s="733">
        <v>19.297894736842103</v>
      </c>
      <c r="J545" s="733"/>
      <c r="K545" s="733"/>
      <c r="L545" s="733"/>
      <c r="M545" s="733"/>
      <c r="N545" s="733">
        <v>1</v>
      </c>
      <c r="O545" s="733">
        <v>33.33</v>
      </c>
      <c r="P545" s="747"/>
      <c r="Q545" s="734">
        <v>33.33</v>
      </c>
    </row>
    <row r="546" spans="1:17" ht="14.4" customHeight="1" x14ac:dyDescent="0.3">
      <c r="A546" s="728" t="s">
        <v>3842</v>
      </c>
      <c r="B546" s="729" t="s">
        <v>3113</v>
      </c>
      <c r="C546" s="729" t="s">
        <v>3122</v>
      </c>
      <c r="D546" s="729" t="s">
        <v>3147</v>
      </c>
      <c r="E546" s="729" t="s">
        <v>3148</v>
      </c>
      <c r="F546" s="733">
        <v>23</v>
      </c>
      <c r="G546" s="733">
        <v>5405</v>
      </c>
      <c r="H546" s="733">
        <v>1.3458665338645419</v>
      </c>
      <c r="I546" s="733">
        <v>235</v>
      </c>
      <c r="J546" s="733">
        <v>16</v>
      </c>
      <c r="K546" s="733">
        <v>4016</v>
      </c>
      <c r="L546" s="733">
        <v>1</v>
      </c>
      <c r="M546" s="733">
        <v>251</v>
      </c>
      <c r="N546" s="733">
        <v>16</v>
      </c>
      <c r="O546" s="733">
        <v>4016</v>
      </c>
      <c r="P546" s="747">
        <v>1</v>
      </c>
      <c r="Q546" s="734">
        <v>251</v>
      </c>
    </row>
    <row r="547" spans="1:17" ht="14.4" customHeight="1" x14ac:dyDescent="0.3">
      <c r="A547" s="728" t="s">
        <v>3842</v>
      </c>
      <c r="B547" s="729" t="s">
        <v>3113</v>
      </c>
      <c r="C547" s="729" t="s">
        <v>3122</v>
      </c>
      <c r="D547" s="729" t="s">
        <v>3167</v>
      </c>
      <c r="E547" s="729" t="s">
        <v>3168</v>
      </c>
      <c r="F547" s="733"/>
      <c r="G547" s="733"/>
      <c r="H547" s="733"/>
      <c r="I547" s="733"/>
      <c r="J547" s="733"/>
      <c r="K547" s="733"/>
      <c r="L547" s="733"/>
      <c r="M547" s="733"/>
      <c r="N547" s="733">
        <v>2</v>
      </c>
      <c r="O547" s="733">
        <v>746</v>
      </c>
      <c r="P547" s="747"/>
      <c r="Q547" s="734">
        <v>373</v>
      </c>
    </row>
    <row r="548" spans="1:17" ht="14.4" customHeight="1" x14ac:dyDescent="0.3">
      <c r="A548" s="728" t="s">
        <v>3843</v>
      </c>
      <c r="B548" s="729" t="s">
        <v>3113</v>
      </c>
      <c r="C548" s="729" t="s">
        <v>3122</v>
      </c>
      <c r="D548" s="729" t="s">
        <v>3125</v>
      </c>
      <c r="E548" s="729" t="s">
        <v>3126</v>
      </c>
      <c r="F548" s="733">
        <v>1</v>
      </c>
      <c r="G548" s="733">
        <v>35</v>
      </c>
      <c r="H548" s="733"/>
      <c r="I548" s="733">
        <v>35</v>
      </c>
      <c r="J548" s="733"/>
      <c r="K548" s="733"/>
      <c r="L548" s="733"/>
      <c r="M548" s="733"/>
      <c r="N548" s="733"/>
      <c r="O548" s="733"/>
      <c r="P548" s="747"/>
      <c r="Q548" s="734"/>
    </row>
    <row r="549" spans="1:17" ht="14.4" customHeight="1" x14ac:dyDescent="0.3">
      <c r="A549" s="728" t="s">
        <v>3843</v>
      </c>
      <c r="B549" s="729" t="s">
        <v>3113</v>
      </c>
      <c r="C549" s="729" t="s">
        <v>3122</v>
      </c>
      <c r="D549" s="729" t="s">
        <v>3135</v>
      </c>
      <c r="E549" s="729" t="s">
        <v>3136</v>
      </c>
      <c r="F549" s="733">
        <v>5</v>
      </c>
      <c r="G549" s="733">
        <v>590</v>
      </c>
      <c r="H549" s="733">
        <v>0.93650793650793651</v>
      </c>
      <c r="I549" s="733">
        <v>118</v>
      </c>
      <c r="J549" s="733">
        <v>5</v>
      </c>
      <c r="K549" s="733">
        <v>630</v>
      </c>
      <c r="L549" s="733">
        <v>1</v>
      </c>
      <c r="M549" s="733">
        <v>126</v>
      </c>
      <c r="N549" s="733">
        <v>9</v>
      </c>
      <c r="O549" s="733">
        <v>1134</v>
      </c>
      <c r="P549" s="747">
        <v>1.8</v>
      </c>
      <c r="Q549" s="734">
        <v>126</v>
      </c>
    </row>
    <row r="550" spans="1:17" ht="14.4" customHeight="1" x14ac:dyDescent="0.3">
      <c r="A550" s="728" t="s">
        <v>3843</v>
      </c>
      <c r="B550" s="729" t="s">
        <v>3113</v>
      </c>
      <c r="C550" s="729" t="s">
        <v>3122</v>
      </c>
      <c r="D550" s="729" t="s">
        <v>3145</v>
      </c>
      <c r="E550" s="729" t="s">
        <v>3146</v>
      </c>
      <c r="F550" s="733">
        <v>5</v>
      </c>
      <c r="G550" s="733">
        <v>133.33000000000001</v>
      </c>
      <c r="H550" s="733">
        <v>4.0003000300030012</v>
      </c>
      <c r="I550" s="733">
        <v>26.666000000000004</v>
      </c>
      <c r="J550" s="733">
        <v>1</v>
      </c>
      <c r="K550" s="733">
        <v>33.33</v>
      </c>
      <c r="L550" s="733">
        <v>1</v>
      </c>
      <c r="M550" s="733">
        <v>33.33</v>
      </c>
      <c r="N550" s="733">
        <v>2</v>
      </c>
      <c r="O550" s="733">
        <v>66.66</v>
      </c>
      <c r="P550" s="747">
        <v>2</v>
      </c>
      <c r="Q550" s="734">
        <v>33.33</v>
      </c>
    </row>
    <row r="551" spans="1:17" ht="14.4" customHeight="1" x14ac:dyDescent="0.3">
      <c r="A551" s="728" t="s">
        <v>3843</v>
      </c>
      <c r="B551" s="729" t="s">
        <v>3113</v>
      </c>
      <c r="C551" s="729" t="s">
        <v>3122</v>
      </c>
      <c r="D551" s="729" t="s">
        <v>3147</v>
      </c>
      <c r="E551" s="729" t="s">
        <v>3148</v>
      </c>
      <c r="F551" s="733">
        <v>6</v>
      </c>
      <c r="G551" s="733">
        <v>1410</v>
      </c>
      <c r="H551" s="733">
        <v>1.8725099601593624</v>
      </c>
      <c r="I551" s="733">
        <v>235</v>
      </c>
      <c r="J551" s="733">
        <v>3</v>
      </c>
      <c r="K551" s="733">
        <v>753</v>
      </c>
      <c r="L551" s="733">
        <v>1</v>
      </c>
      <c r="M551" s="733">
        <v>251</v>
      </c>
      <c r="N551" s="733">
        <v>9</v>
      </c>
      <c r="O551" s="733">
        <v>2259</v>
      </c>
      <c r="P551" s="747">
        <v>3</v>
      </c>
      <c r="Q551" s="734">
        <v>251</v>
      </c>
    </row>
    <row r="552" spans="1:17" ht="14.4" customHeight="1" x14ac:dyDescent="0.3">
      <c r="A552" s="728" t="s">
        <v>3843</v>
      </c>
      <c r="B552" s="729" t="s">
        <v>3113</v>
      </c>
      <c r="C552" s="729" t="s">
        <v>3122</v>
      </c>
      <c r="D552" s="729" t="s">
        <v>3167</v>
      </c>
      <c r="E552" s="729" t="s">
        <v>3168</v>
      </c>
      <c r="F552" s="733"/>
      <c r="G552" s="733"/>
      <c r="H552" s="733"/>
      <c r="I552" s="733"/>
      <c r="J552" s="733">
        <v>2</v>
      </c>
      <c r="K552" s="733">
        <v>744</v>
      </c>
      <c r="L552" s="733">
        <v>1</v>
      </c>
      <c r="M552" s="733">
        <v>372</v>
      </c>
      <c r="N552" s="733">
        <v>1</v>
      </c>
      <c r="O552" s="733">
        <v>373</v>
      </c>
      <c r="P552" s="747">
        <v>0.50134408602150538</v>
      </c>
      <c r="Q552" s="734">
        <v>373</v>
      </c>
    </row>
    <row r="553" spans="1:17" ht="14.4" customHeight="1" x14ac:dyDescent="0.3">
      <c r="A553" s="728" t="s">
        <v>3844</v>
      </c>
      <c r="B553" s="729" t="s">
        <v>3113</v>
      </c>
      <c r="C553" s="729" t="s">
        <v>3122</v>
      </c>
      <c r="D553" s="729" t="s">
        <v>3135</v>
      </c>
      <c r="E553" s="729" t="s">
        <v>3136</v>
      </c>
      <c r="F553" s="733"/>
      <c r="G553" s="733"/>
      <c r="H553" s="733"/>
      <c r="I553" s="733"/>
      <c r="J553" s="733">
        <v>1</v>
      </c>
      <c r="K553" s="733">
        <v>126</v>
      </c>
      <c r="L553" s="733">
        <v>1</v>
      </c>
      <c r="M553" s="733">
        <v>126</v>
      </c>
      <c r="N553" s="733">
        <v>1</v>
      </c>
      <c r="O553" s="733">
        <v>126</v>
      </c>
      <c r="P553" s="747">
        <v>1</v>
      </c>
      <c r="Q553" s="734">
        <v>126</v>
      </c>
    </row>
    <row r="554" spans="1:17" ht="14.4" customHeight="1" x14ac:dyDescent="0.3">
      <c r="A554" s="728" t="s">
        <v>3844</v>
      </c>
      <c r="B554" s="729" t="s">
        <v>3113</v>
      </c>
      <c r="C554" s="729" t="s">
        <v>3122</v>
      </c>
      <c r="D554" s="729" t="s">
        <v>3145</v>
      </c>
      <c r="E554" s="729" t="s">
        <v>3146</v>
      </c>
      <c r="F554" s="733">
        <v>1</v>
      </c>
      <c r="G554" s="733">
        <v>33.33</v>
      </c>
      <c r="H554" s="733"/>
      <c r="I554" s="733">
        <v>33.33</v>
      </c>
      <c r="J554" s="733"/>
      <c r="K554" s="733"/>
      <c r="L554" s="733"/>
      <c r="M554" s="733"/>
      <c r="N554" s="733"/>
      <c r="O554" s="733"/>
      <c r="P554" s="747"/>
      <c r="Q554" s="734"/>
    </row>
    <row r="555" spans="1:17" ht="14.4" customHeight="1" x14ac:dyDescent="0.3">
      <c r="A555" s="728" t="s">
        <v>3844</v>
      </c>
      <c r="B555" s="729" t="s">
        <v>3113</v>
      </c>
      <c r="C555" s="729" t="s">
        <v>3122</v>
      </c>
      <c r="D555" s="729" t="s">
        <v>3147</v>
      </c>
      <c r="E555" s="729" t="s">
        <v>3148</v>
      </c>
      <c r="F555" s="733">
        <v>2</v>
      </c>
      <c r="G555" s="733">
        <v>470</v>
      </c>
      <c r="H555" s="733">
        <v>0.62416998671978752</v>
      </c>
      <c r="I555" s="733">
        <v>235</v>
      </c>
      <c r="J555" s="733">
        <v>3</v>
      </c>
      <c r="K555" s="733">
        <v>753</v>
      </c>
      <c r="L555" s="733">
        <v>1</v>
      </c>
      <c r="M555" s="733">
        <v>251</v>
      </c>
      <c r="N555" s="733"/>
      <c r="O555" s="733"/>
      <c r="P555" s="747"/>
      <c r="Q555" s="734"/>
    </row>
    <row r="556" spans="1:17" ht="14.4" customHeight="1" x14ac:dyDescent="0.3">
      <c r="A556" s="728" t="s">
        <v>3845</v>
      </c>
      <c r="B556" s="729" t="s">
        <v>3113</v>
      </c>
      <c r="C556" s="729" t="s">
        <v>3122</v>
      </c>
      <c r="D556" s="729" t="s">
        <v>3125</v>
      </c>
      <c r="E556" s="729" t="s">
        <v>3126</v>
      </c>
      <c r="F556" s="733"/>
      <c r="G556" s="733"/>
      <c r="H556" s="733"/>
      <c r="I556" s="733"/>
      <c r="J556" s="733">
        <v>1</v>
      </c>
      <c r="K556" s="733">
        <v>37</v>
      </c>
      <c r="L556" s="733">
        <v>1</v>
      </c>
      <c r="M556" s="733">
        <v>37</v>
      </c>
      <c r="N556" s="733">
        <v>1</v>
      </c>
      <c r="O556" s="733">
        <v>37</v>
      </c>
      <c r="P556" s="747">
        <v>1</v>
      </c>
      <c r="Q556" s="734">
        <v>37</v>
      </c>
    </row>
    <row r="557" spans="1:17" ht="14.4" customHeight="1" x14ac:dyDescent="0.3">
      <c r="A557" s="728" t="s">
        <v>3845</v>
      </c>
      <c r="B557" s="729" t="s">
        <v>3113</v>
      </c>
      <c r="C557" s="729" t="s">
        <v>3122</v>
      </c>
      <c r="D557" s="729" t="s">
        <v>3135</v>
      </c>
      <c r="E557" s="729" t="s">
        <v>3136</v>
      </c>
      <c r="F557" s="733">
        <v>2</v>
      </c>
      <c r="G557" s="733">
        <v>236</v>
      </c>
      <c r="H557" s="733">
        <v>0.23412698412698413</v>
      </c>
      <c r="I557" s="733">
        <v>118</v>
      </c>
      <c r="J557" s="733">
        <v>8</v>
      </c>
      <c r="K557" s="733">
        <v>1008</v>
      </c>
      <c r="L557" s="733">
        <v>1</v>
      </c>
      <c r="M557" s="733">
        <v>126</v>
      </c>
      <c r="N557" s="733">
        <v>2</v>
      </c>
      <c r="O557" s="733">
        <v>252</v>
      </c>
      <c r="P557" s="747">
        <v>0.25</v>
      </c>
      <c r="Q557" s="734">
        <v>126</v>
      </c>
    </row>
    <row r="558" spans="1:17" ht="14.4" customHeight="1" x14ac:dyDescent="0.3">
      <c r="A558" s="728" t="s">
        <v>3845</v>
      </c>
      <c r="B558" s="729" t="s">
        <v>3113</v>
      </c>
      <c r="C558" s="729" t="s">
        <v>3122</v>
      </c>
      <c r="D558" s="729" t="s">
        <v>3145</v>
      </c>
      <c r="E558" s="729" t="s">
        <v>3146</v>
      </c>
      <c r="F558" s="733">
        <v>2</v>
      </c>
      <c r="G558" s="733">
        <v>66.66</v>
      </c>
      <c r="H558" s="733"/>
      <c r="I558" s="733">
        <v>33.33</v>
      </c>
      <c r="J558" s="733">
        <v>0</v>
      </c>
      <c r="K558" s="733">
        <v>0</v>
      </c>
      <c r="L558" s="733"/>
      <c r="M558" s="733"/>
      <c r="N558" s="733">
        <v>3</v>
      </c>
      <c r="O558" s="733">
        <v>99.99</v>
      </c>
      <c r="P558" s="747"/>
      <c r="Q558" s="734">
        <v>33.33</v>
      </c>
    </row>
    <row r="559" spans="1:17" ht="14.4" customHeight="1" x14ac:dyDescent="0.3">
      <c r="A559" s="728" t="s">
        <v>3845</v>
      </c>
      <c r="B559" s="729" t="s">
        <v>3113</v>
      </c>
      <c r="C559" s="729" t="s">
        <v>3122</v>
      </c>
      <c r="D559" s="729" t="s">
        <v>3147</v>
      </c>
      <c r="E559" s="729" t="s">
        <v>3148</v>
      </c>
      <c r="F559" s="733">
        <v>3</v>
      </c>
      <c r="G559" s="733">
        <v>705</v>
      </c>
      <c r="H559" s="733">
        <v>0.46812749003984061</v>
      </c>
      <c r="I559" s="733">
        <v>235</v>
      </c>
      <c r="J559" s="733">
        <v>6</v>
      </c>
      <c r="K559" s="733">
        <v>1506</v>
      </c>
      <c r="L559" s="733">
        <v>1</v>
      </c>
      <c r="M559" s="733">
        <v>251</v>
      </c>
      <c r="N559" s="733">
        <v>8</v>
      </c>
      <c r="O559" s="733">
        <v>2008</v>
      </c>
      <c r="P559" s="747">
        <v>1.3333333333333333</v>
      </c>
      <c r="Q559" s="734">
        <v>251</v>
      </c>
    </row>
    <row r="560" spans="1:17" ht="14.4" customHeight="1" thickBot="1" x14ac:dyDescent="0.35">
      <c r="A560" s="735" t="s">
        <v>3845</v>
      </c>
      <c r="B560" s="736" t="s">
        <v>3113</v>
      </c>
      <c r="C560" s="736" t="s">
        <v>3122</v>
      </c>
      <c r="D560" s="736" t="s">
        <v>3167</v>
      </c>
      <c r="E560" s="736" t="s">
        <v>3168</v>
      </c>
      <c r="F560" s="740"/>
      <c r="G560" s="740"/>
      <c r="H560" s="740"/>
      <c r="I560" s="740"/>
      <c r="J560" s="740">
        <v>4</v>
      </c>
      <c r="K560" s="740">
        <v>1488</v>
      </c>
      <c r="L560" s="740">
        <v>1</v>
      </c>
      <c r="M560" s="740">
        <v>372</v>
      </c>
      <c r="N560" s="740">
        <v>3</v>
      </c>
      <c r="O560" s="740">
        <v>1119</v>
      </c>
      <c r="P560" s="748">
        <v>0.75201612903225812</v>
      </c>
      <c r="Q560" s="741">
        <v>373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4" t="s">
        <v>135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</row>
    <row r="2" spans="1:17" ht="14.4" customHeight="1" thickBot="1" x14ac:dyDescent="0.35">
      <c r="A2" s="374" t="s">
        <v>323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6" t="s">
        <v>70</v>
      </c>
      <c r="B3" s="605" t="s">
        <v>71</v>
      </c>
      <c r="C3" s="606"/>
      <c r="D3" s="606"/>
      <c r="E3" s="607"/>
      <c r="F3" s="608"/>
      <c r="G3" s="605" t="s">
        <v>254</v>
      </c>
      <c r="H3" s="606"/>
      <c r="I3" s="606"/>
      <c r="J3" s="607"/>
      <c r="K3" s="608"/>
      <c r="L3" s="121"/>
      <c r="M3" s="122"/>
      <c r="N3" s="121"/>
      <c r="O3" s="123"/>
    </row>
    <row r="4" spans="1:17" ht="14.4" customHeight="1" thickBot="1" x14ac:dyDescent="0.35">
      <c r="A4" s="647"/>
      <c r="B4" s="124">
        <v>2015</v>
      </c>
      <c r="C4" s="125">
        <v>2016</v>
      </c>
      <c r="D4" s="125">
        <v>2017</v>
      </c>
      <c r="E4" s="460" t="s">
        <v>301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301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312</v>
      </c>
      <c r="Q4" s="128" t="s">
        <v>313</v>
      </c>
    </row>
    <row r="5" spans="1:17" ht="14.4" hidden="1" customHeight="1" outlineLevel="1" x14ac:dyDescent="0.3">
      <c r="A5" s="485" t="s">
        <v>168</v>
      </c>
      <c r="B5" s="119">
        <v>837.71299999999997</v>
      </c>
      <c r="C5" s="114">
        <v>884.61599999999999</v>
      </c>
      <c r="D5" s="114">
        <v>859.65599999999995</v>
      </c>
      <c r="E5" s="466">
        <f>IF(OR(D5=0,B5=0),"",D5/B5)</f>
        <v>1.0261939351544025</v>
      </c>
      <c r="F5" s="129">
        <f>IF(OR(D5=0,C5=0),"",D5/C5)</f>
        <v>0.97178436745435304</v>
      </c>
      <c r="G5" s="130">
        <v>271</v>
      </c>
      <c r="H5" s="114">
        <v>274</v>
      </c>
      <c r="I5" s="114">
        <v>275</v>
      </c>
      <c r="J5" s="466">
        <f>IF(OR(I5=0,G5=0),"",I5/G5)</f>
        <v>1.014760147601476</v>
      </c>
      <c r="K5" s="131">
        <f>IF(OR(I5=0,H5=0),"",I5/H5)</f>
        <v>1.0036496350364963</v>
      </c>
      <c r="L5" s="121"/>
      <c r="M5" s="121"/>
      <c r="N5" s="7">
        <f>D5-C5</f>
        <v>-24.960000000000036</v>
      </c>
      <c r="O5" s="8">
        <f>I5-H5</f>
        <v>1</v>
      </c>
      <c r="P5" s="7">
        <f>D5-B5</f>
        <v>21.942999999999984</v>
      </c>
      <c r="Q5" s="8">
        <f>I5-G5</f>
        <v>4</v>
      </c>
    </row>
    <row r="6" spans="1:17" ht="14.4" hidden="1" customHeight="1" outlineLevel="1" x14ac:dyDescent="0.3">
      <c r="A6" s="486" t="s">
        <v>169</v>
      </c>
      <c r="B6" s="120">
        <v>225.131</v>
      </c>
      <c r="C6" s="113">
        <v>248.61199999999999</v>
      </c>
      <c r="D6" s="113">
        <v>229.96799999999999</v>
      </c>
      <c r="E6" s="466">
        <f t="shared" ref="E6:E12" si="0">IF(OR(D6=0,B6=0),"",D6/B6)</f>
        <v>1.0214852685769618</v>
      </c>
      <c r="F6" s="129">
        <f t="shared" ref="F6:F12" si="1">IF(OR(D6=0,C6=0),"",D6/C6)</f>
        <v>0.9250076424307756</v>
      </c>
      <c r="G6" s="133">
        <v>61</v>
      </c>
      <c r="H6" s="113">
        <v>67</v>
      </c>
      <c r="I6" s="113">
        <v>71</v>
      </c>
      <c r="J6" s="467">
        <f t="shared" ref="J6:J12" si="2">IF(OR(I6=0,G6=0),"",I6/G6)</f>
        <v>1.1639344262295082</v>
      </c>
      <c r="K6" s="134">
        <f t="shared" ref="K6:K12" si="3">IF(OR(I6=0,H6=0),"",I6/H6)</f>
        <v>1.0597014925373134</v>
      </c>
      <c r="L6" s="121"/>
      <c r="M6" s="121"/>
      <c r="N6" s="5">
        <f t="shared" ref="N6:N13" si="4">D6-C6</f>
        <v>-18.644000000000005</v>
      </c>
      <c r="O6" s="6">
        <f t="shared" ref="O6:O13" si="5">I6-H6</f>
        <v>4</v>
      </c>
      <c r="P6" s="5">
        <f t="shared" ref="P6:P13" si="6">D6-B6</f>
        <v>4.8369999999999891</v>
      </c>
      <c r="Q6" s="6">
        <f t="shared" ref="Q6:Q13" si="7">I6-G6</f>
        <v>10</v>
      </c>
    </row>
    <row r="7" spans="1:17" ht="14.4" hidden="1" customHeight="1" outlineLevel="1" x14ac:dyDescent="0.3">
      <c r="A7" s="486" t="s">
        <v>170</v>
      </c>
      <c r="B7" s="120">
        <v>726.11800000000005</v>
      </c>
      <c r="C7" s="113">
        <v>588.99400000000003</v>
      </c>
      <c r="D7" s="113">
        <v>539.80399999999997</v>
      </c>
      <c r="E7" s="466">
        <f t="shared" si="0"/>
        <v>0.74341085057800516</v>
      </c>
      <c r="F7" s="129">
        <f t="shared" si="1"/>
        <v>0.91648471801070974</v>
      </c>
      <c r="G7" s="133">
        <v>213</v>
      </c>
      <c r="H7" s="113">
        <v>181</v>
      </c>
      <c r="I7" s="113">
        <v>175</v>
      </c>
      <c r="J7" s="467">
        <f t="shared" si="2"/>
        <v>0.82159624413145538</v>
      </c>
      <c r="K7" s="134">
        <f t="shared" si="3"/>
        <v>0.96685082872928174</v>
      </c>
      <c r="L7" s="121"/>
      <c r="M7" s="121"/>
      <c r="N7" s="5">
        <f t="shared" si="4"/>
        <v>-49.190000000000055</v>
      </c>
      <c r="O7" s="6">
        <f t="shared" si="5"/>
        <v>-6</v>
      </c>
      <c r="P7" s="5">
        <f t="shared" si="6"/>
        <v>-186.31400000000008</v>
      </c>
      <c r="Q7" s="6">
        <f t="shared" si="7"/>
        <v>-38</v>
      </c>
    </row>
    <row r="8" spans="1:17" ht="14.4" hidden="1" customHeight="1" outlineLevel="1" x14ac:dyDescent="0.3">
      <c r="A8" s="486" t="s">
        <v>171</v>
      </c>
      <c r="B8" s="120">
        <v>56.965000000000003</v>
      </c>
      <c r="C8" s="113">
        <v>55.3</v>
      </c>
      <c r="D8" s="113">
        <v>57.463999999999999</v>
      </c>
      <c r="E8" s="466">
        <f t="shared" si="0"/>
        <v>1.0087597647678399</v>
      </c>
      <c r="F8" s="129">
        <f t="shared" si="1"/>
        <v>1.039132007233273</v>
      </c>
      <c r="G8" s="133">
        <v>15</v>
      </c>
      <c r="H8" s="113">
        <v>21</v>
      </c>
      <c r="I8" s="113">
        <v>19</v>
      </c>
      <c r="J8" s="467">
        <f t="shared" si="2"/>
        <v>1.2666666666666666</v>
      </c>
      <c r="K8" s="134">
        <f t="shared" si="3"/>
        <v>0.90476190476190477</v>
      </c>
      <c r="L8" s="121"/>
      <c r="M8" s="121"/>
      <c r="N8" s="5">
        <f t="shared" si="4"/>
        <v>2.1640000000000015</v>
      </c>
      <c r="O8" s="6">
        <f t="shared" si="5"/>
        <v>-2</v>
      </c>
      <c r="P8" s="5">
        <f t="shared" si="6"/>
        <v>0.49899999999999523</v>
      </c>
      <c r="Q8" s="6">
        <f t="shared" si="7"/>
        <v>4</v>
      </c>
    </row>
    <row r="9" spans="1:17" ht="14.4" hidden="1" customHeight="1" outlineLevel="1" x14ac:dyDescent="0.3">
      <c r="A9" s="486" t="s">
        <v>172</v>
      </c>
      <c r="B9" s="120">
        <v>3.2890000000000001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1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-3.2890000000000001</v>
      </c>
      <c r="Q9" s="6">
        <f t="shared" si="7"/>
        <v>-1</v>
      </c>
    </row>
    <row r="10" spans="1:17" ht="14.4" hidden="1" customHeight="1" outlineLevel="1" x14ac:dyDescent="0.3">
      <c r="A10" s="486" t="s">
        <v>173</v>
      </c>
      <c r="B10" s="120">
        <v>277.10000000000002</v>
      </c>
      <c r="C10" s="113">
        <v>246.41300000000001</v>
      </c>
      <c r="D10" s="113">
        <v>253.05500000000001</v>
      </c>
      <c r="E10" s="466">
        <f t="shared" si="0"/>
        <v>0.91322627210393359</v>
      </c>
      <c r="F10" s="129">
        <f t="shared" si="1"/>
        <v>1.0269547467057338</v>
      </c>
      <c r="G10" s="133">
        <v>83</v>
      </c>
      <c r="H10" s="113">
        <v>85</v>
      </c>
      <c r="I10" s="113">
        <v>76</v>
      </c>
      <c r="J10" s="467">
        <f t="shared" si="2"/>
        <v>0.91566265060240959</v>
      </c>
      <c r="K10" s="134">
        <f t="shared" si="3"/>
        <v>0.89411764705882357</v>
      </c>
      <c r="L10" s="121"/>
      <c r="M10" s="121"/>
      <c r="N10" s="5">
        <f t="shared" si="4"/>
        <v>6.6419999999999959</v>
      </c>
      <c r="O10" s="6">
        <f t="shared" si="5"/>
        <v>-9</v>
      </c>
      <c r="P10" s="5">
        <f t="shared" si="6"/>
        <v>-24.045000000000016</v>
      </c>
      <c r="Q10" s="6">
        <f t="shared" si="7"/>
        <v>-7</v>
      </c>
    </row>
    <row r="11" spans="1:17" ht="14.4" hidden="1" customHeight="1" outlineLevel="1" x14ac:dyDescent="0.3">
      <c r="A11" s="486" t="s">
        <v>174</v>
      </c>
      <c r="B11" s="120">
        <v>88.369</v>
      </c>
      <c r="C11" s="113">
        <v>65.350999999999999</v>
      </c>
      <c r="D11" s="113">
        <v>51.393999999999998</v>
      </c>
      <c r="E11" s="466">
        <f t="shared" si="0"/>
        <v>0.58158403965191408</v>
      </c>
      <c r="F11" s="129">
        <f t="shared" si="1"/>
        <v>0.78643019999693964</v>
      </c>
      <c r="G11" s="133">
        <v>21</v>
      </c>
      <c r="H11" s="113">
        <v>21</v>
      </c>
      <c r="I11" s="113">
        <v>14</v>
      </c>
      <c r="J11" s="467">
        <f t="shared" si="2"/>
        <v>0.66666666666666663</v>
      </c>
      <c r="K11" s="134">
        <f t="shared" si="3"/>
        <v>0.66666666666666663</v>
      </c>
      <c r="L11" s="121"/>
      <c r="M11" s="121"/>
      <c r="N11" s="5">
        <f t="shared" si="4"/>
        <v>-13.957000000000001</v>
      </c>
      <c r="O11" s="6">
        <f t="shared" si="5"/>
        <v>-7</v>
      </c>
      <c r="P11" s="5">
        <f t="shared" si="6"/>
        <v>-36.975000000000001</v>
      </c>
      <c r="Q11" s="6">
        <f t="shared" si="7"/>
        <v>-7</v>
      </c>
    </row>
    <row r="12" spans="1:17" ht="14.4" hidden="1" customHeight="1" outlineLevel="1" thickBot="1" x14ac:dyDescent="0.35">
      <c r="A12" s="487" t="s">
        <v>209</v>
      </c>
      <c r="B12" s="238">
        <v>6.6689999999999996</v>
      </c>
      <c r="C12" s="239">
        <v>17.196999999999999</v>
      </c>
      <c r="D12" s="239">
        <v>26.736999999999998</v>
      </c>
      <c r="E12" s="466">
        <f t="shared" si="0"/>
        <v>4.009146798620483</v>
      </c>
      <c r="F12" s="129">
        <f t="shared" si="1"/>
        <v>1.5547479211490376</v>
      </c>
      <c r="G12" s="241">
        <v>2</v>
      </c>
      <c r="H12" s="239">
        <v>8</v>
      </c>
      <c r="I12" s="239">
        <v>6</v>
      </c>
      <c r="J12" s="468">
        <f t="shared" si="2"/>
        <v>3</v>
      </c>
      <c r="K12" s="242">
        <f t="shared" si="3"/>
        <v>0.75</v>
      </c>
      <c r="L12" s="121"/>
      <c r="M12" s="121"/>
      <c r="N12" s="243">
        <f t="shared" si="4"/>
        <v>9.5399999999999991</v>
      </c>
      <c r="O12" s="244">
        <f t="shared" si="5"/>
        <v>-2</v>
      </c>
      <c r="P12" s="243">
        <f t="shared" si="6"/>
        <v>20.067999999999998</v>
      </c>
      <c r="Q12" s="244">
        <f t="shared" si="7"/>
        <v>4</v>
      </c>
    </row>
    <row r="13" spans="1:17" ht="14.4" customHeight="1" collapsed="1" thickBot="1" x14ac:dyDescent="0.35">
      <c r="A13" s="117" t="s">
        <v>3</v>
      </c>
      <c r="B13" s="115">
        <f>SUM(B5:B12)</f>
        <v>2221.3539999999998</v>
      </c>
      <c r="C13" s="116">
        <f>SUM(C5:C12)</f>
        <v>2106.4830000000002</v>
      </c>
      <c r="D13" s="116">
        <f>SUM(D5:D12)</f>
        <v>2018.078</v>
      </c>
      <c r="E13" s="462">
        <f>IF(OR(D13=0,B13=0),0,D13/B13)</f>
        <v>0.90849004706138692</v>
      </c>
      <c r="F13" s="135">
        <f>IF(OR(D13=0,C13=0),0,D13/C13)</f>
        <v>0.95803194234180855</v>
      </c>
      <c r="G13" s="136">
        <f>SUM(G5:G12)</f>
        <v>667</v>
      </c>
      <c r="H13" s="116">
        <f>SUM(H5:H12)</f>
        <v>657</v>
      </c>
      <c r="I13" s="116">
        <f>SUM(I5:I12)</f>
        <v>636</v>
      </c>
      <c r="J13" s="462">
        <f>IF(OR(I13=0,G13=0),0,I13/G13)</f>
        <v>0.95352323838080955</v>
      </c>
      <c r="K13" s="137">
        <f>IF(OR(I13=0,H13=0),0,I13/H13)</f>
        <v>0.96803652968036524</v>
      </c>
      <c r="L13" s="121"/>
      <c r="M13" s="121"/>
      <c r="N13" s="127">
        <f t="shared" si="4"/>
        <v>-88.4050000000002</v>
      </c>
      <c r="O13" s="138">
        <f t="shared" si="5"/>
        <v>-21</v>
      </c>
      <c r="P13" s="127">
        <f t="shared" si="6"/>
        <v>-203.27599999999984</v>
      </c>
      <c r="Q13" s="138">
        <f t="shared" si="7"/>
        <v>-31</v>
      </c>
    </row>
    <row r="14" spans="1:17" ht="14.4" customHeight="1" x14ac:dyDescent="0.3">
      <c r="A14" s="139"/>
      <c r="B14" s="625"/>
      <c r="C14" s="625"/>
      <c r="D14" s="625"/>
      <c r="E14" s="648"/>
      <c r="F14" s="625"/>
      <c r="G14" s="625"/>
      <c r="H14" s="625"/>
      <c r="I14" s="625"/>
      <c r="J14" s="648"/>
      <c r="K14" s="625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9" t="s">
        <v>302</v>
      </c>
      <c r="B16" s="651" t="s">
        <v>71</v>
      </c>
      <c r="C16" s="652"/>
      <c r="D16" s="652"/>
      <c r="E16" s="653"/>
      <c r="F16" s="654"/>
      <c r="G16" s="651" t="s">
        <v>254</v>
      </c>
      <c r="H16" s="652"/>
      <c r="I16" s="652"/>
      <c r="J16" s="653"/>
      <c r="K16" s="654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50"/>
      <c r="B17" s="140">
        <v>2015</v>
      </c>
      <c r="C17" s="141">
        <v>2016</v>
      </c>
      <c r="D17" s="141">
        <v>2017</v>
      </c>
      <c r="E17" s="141" t="s">
        <v>301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301</v>
      </c>
      <c r="K17" s="142" t="s">
        <v>2</v>
      </c>
      <c r="L17" s="644" t="s">
        <v>180</v>
      </c>
      <c r="M17" s="645"/>
      <c r="N17" s="143" t="s">
        <v>72</v>
      </c>
      <c r="O17" s="144" t="s">
        <v>73</v>
      </c>
      <c r="P17" s="143" t="s">
        <v>312</v>
      </c>
      <c r="Q17" s="144" t="s">
        <v>313</v>
      </c>
    </row>
    <row r="18" spans="1:17" ht="14.4" hidden="1" customHeight="1" outlineLevel="1" x14ac:dyDescent="0.3">
      <c r="A18" s="485" t="s">
        <v>168</v>
      </c>
      <c r="B18" s="119">
        <v>837.71299999999997</v>
      </c>
      <c r="C18" s="114">
        <v>884.61599999999999</v>
      </c>
      <c r="D18" s="114">
        <v>859.65599999999995</v>
      </c>
      <c r="E18" s="466">
        <f>IF(OR(D18=0,B18=0),"",D18/B18)</f>
        <v>1.0261939351544025</v>
      </c>
      <c r="F18" s="129">
        <f>IF(OR(D18=0,C18=0),"",D18/C18)</f>
        <v>0.97178436745435304</v>
      </c>
      <c r="G18" s="119">
        <v>271</v>
      </c>
      <c r="H18" s="114">
        <v>274</v>
      </c>
      <c r="I18" s="114">
        <v>275</v>
      </c>
      <c r="J18" s="466">
        <f>IF(OR(I18=0,G18=0),"",I18/G18)</f>
        <v>1.014760147601476</v>
      </c>
      <c r="K18" s="131">
        <f>IF(OR(I18=0,H18=0),"",I18/H18)</f>
        <v>1.0036496350364963</v>
      </c>
      <c r="L18" s="640">
        <v>0.91871999999999998</v>
      </c>
      <c r="M18" s="641"/>
      <c r="N18" s="145">
        <f t="shared" ref="N18:N26" si="8">D18-C18</f>
        <v>-24.960000000000036</v>
      </c>
      <c r="O18" s="146">
        <f t="shared" ref="O18:O26" si="9">I18-H18</f>
        <v>1</v>
      </c>
      <c r="P18" s="145">
        <f t="shared" ref="P18:P26" si="10">D18-B18</f>
        <v>21.942999999999984</v>
      </c>
      <c r="Q18" s="146">
        <f t="shared" ref="Q18:Q26" si="11">I18-G18</f>
        <v>4</v>
      </c>
    </row>
    <row r="19" spans="1:17" ht="14.4" hidden="1" customHeight="1" outlineLevel="1" x14ac:dyDescent="0.3">
      <c r="A19" s="486" t="s">
        <v>169</v>
      </c>
      <c r="B19" s="120">
        <v>225.131</v>
      </c>
      <c r="C19" s="113">
        <v>248.61199999999999</v>
      </c>
      <c r="D19" s="113">
        <v>229.96799999999999</v>
      </c>
      <c r="E19" s="467">
        <f t="shared" ref="E19:E25" si="12">IF(OR(D19=0,B19=0),"",D19/B19)</f>
        <v>1.0214852685769618</v>
      </c>
      <c r="F19" s="132">
        <f t="shared" ref="F19:F25" si="13">IF(OR(D19=0,C19=0),"",D19/C19)</f>
        <v>0.9250076424307756</v>
      </c>
      <c r="G19" s="120">
        <v>61</v>
      </c>
      <c r="H19" s="113">
        <v>67</v>
      </c>
      <c r="I19" s="113">
        <v>71</v>
      </c>
      <c r="J19" s="467">
        <f t="shared" ref="J19:J25" si="14">IF(OR(I19=0,G19=0),"",I19/G19)</f>
        <v>1.1639344262295082</v>
      </c>
      <c r="K19" s="134">
        <f t="shared" ref="K19:K25" si="15">IF(OR(I19=0,H19=0),"",I19/H19)</f>
        <v>1.0597014925373134</v>
      </c>
      <c r="L19" s="640">
        <v>0.99456</v>
      </c>
      <c r="M19" s="641"/>
      <c r="N19" s="147">
        <f t="shared" si="8"/>
        <v>-18.644000000000005</v>
      </c>
      <c r="O19" s="148">
        <f t="shared" si="9"/>
        <v>4</v>
      </c>
      <c r="P19" s="147">
        <f t="shared" si="10"/>
        <v>4.8369999999999891</v>
      </c>
      <c r="Q19" s="148">
        <f t="shared" si="11"/>
        <v>10</v>
      </c>
    </row>
    <row r="20" spans="1:17" ht="14.4" hidden="1" customHeight="1" outlineLevel="1" x14ac:dyDescent="0.3">
      <c r="A20" s="486" t="s">
        <v>170</v>
      </c>
      <c r="B20" s="120">
        <v>726.11800000000005</v>
      </c>
      <c r="C20" s="113">
        <v>588.99400000000003</v>
      </c>
      <c r="D20" s="113">
        <v>539.80399999999997</v>
      </c>
      <c r="E20" s="467">
        <f t="shared" si="12"/>
        <v>0.74341085057800516</v>
      </c>
      <c r="F20" s="132">
        <f t="shared" si="13"/>
        <v>0.91648471801070974</v>
      </c>
      <c r="G20" s="120">
        <v>213</v>
      </c>
      <c r="H20" s="113">
        <v>181</v>
      </c>
      <c r="I20" s="113">
        <v>175</v>
      </c>
      <c r="J20" s="467">
        <f t="shared" si="14"/>
        <v>0.82159624413145538</v>
      </c>
      <c r="K20" s="134">
        <f t="shared" si="15"/>
        <v>0.96685082872928174</v>
      </c>
      <c r="L20" s="640">
        <v>0.96671999999999991</v>
      </c>
      <c r="M20" s="641"/>
      <c r="N20" s="147">
        <f t="shared" si="8"/>
        <v>-49.190000000000055</v>
      </c>
      <c r="O20" s="148">
        <f t="shared" si="9"/>
        <v>-6</v>
      </c>
      <c r="P20" s="147">
        <f t="shared" si="10"/>
        <v>-186.31400000000008</v>
      </c>
      <c r="Q20" s="148">
        <f t="shared" si="11"/>
        <v>-38</v>
      </c>
    </row>
    <row r="21" spans="1:17" ht="14.4" hidden="1" customHeight="1" outlineLevel="1" x14ac:dyDescent="0.3">
      <c r="A21" s="486" t="s">
        <v>171</v>
      </c>
      <c r="B21" s="120">
        <v>56.965000000000003</v>
      </c>
      <c r="C21" s="113">
        <v>55.3</v>
      </c>
      <c r="D21" s="113">
        <v>57.463999999999999</v>
      </c>
      <c r="E21" s="467">
        <f t="shared" si="12"/>
        <v>1.0087597647678399</v>
      </c>
      <c r="F21" s="132">
        <f t="shared" si="13"/>
        <v>1.039132007233273</v>
      </c>
      <c r="G21" s="120">
        <v>15</v>
      </c>
      <c r="H21" s="113">
        <v>21</v>
      </c>
      <c r="I21" s="113">
        <v>19</v>
      </c>
      <c r="J21" s="467">
        <f t="shared" si="14"/>
        <v>1.2666666666666666</v>
      </c>
      <c r="K21" s="134">
        <f t="shared" si="15"/>
        <v>0.90476190476190477</v>
      </c>
      <c r="L21" s="640">
        <v>1.11744</v>
      </c>
      <c r="M21" s="641"/>
      <c r="N21" s="147">
        <f t="shared" si="8"/>
        <v>2.1640000000000015</v>
      </c>
      <c r="O21" s="148">
        <f t="shared" si="9"/>
        <v>-2</v>
      </c>
      <c r="P21" s="147">
        <f t="shared" si="10"/>
        <v>0.49899999999999523</v>
      </c>
      <c r="Q21" s="148">
        <f t="shared" si="11"/>
        <v>4</v>
      </c>
    </row>
    <row r="22" spans="1:17" ht="14.4" hidden="1" customHeight="1" outlineLevel="1" x14ac:dyDescent="0.3">
      <c r="A22" s="486" t="s">
        <v>172</v>
      </c>
      <c r="B22" s="120">
        <v>3.2890000000000001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1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40">
        <v>0.96</v>
      </c>
      <c r="M22" s="641"/>
      <c r="N22" s="147">
        <f t="shared" si="8"/>
        <v>0</v>
      </c>
      <c r="O22" s="148">
        <f t="shared" si="9"/>
        <v>0</v>
      </c>
      <c r="P22" s="147">
        <f t="shared" si="10"/>
        <v>-3.2890000000000001</v>
      </c>
      <c r="Q22" s="148">
        <f t="shared" si="11"/>
        <v>-1</v>
      </c>
    </row>
    <row r="23" spans="1:17" ht="14.4" hidden="1" customHeight="1" outlineLevel="1" x14ac:dyDescent="0.3">
      <c r="A23" s="486" t="s">
        <v>173</v>
      </c>
      <c r="B23" s="120">
        <v>277.10000000000002</v>
      </c>
      <c r="C23" s="113">
        <v>246.41300000000001</v>
      </c>
      <c r="D23" s="113">
        <v>253.05500000000001</v>
      </c>
      <c r="E23" s="467">
        <f t="shared" si="12"/>
        <v>0.91322627210393359</v>
      </c>
      <c r="F23" s="132">
        <f t="shared" si="13"/>
        <v>1.0269547467057338</v>
      </c>
      <c r="G23" s="120">
        <v>83</v>
      </c>
      <c r="H23" s="113">
        <v>85</v>
      </c>
      <c r="I23" s="113">
        <v>76</v>
      </c>
      <c r="J23" s="467">
        <f t="shared" si="14"/>
        <v>0.91566265060240959</v>
      </c>
      <c r="K23" s="134">
        <f t="shared" si="15"/>
        <v>0.89411764705882357</v>
      </c>
      <c r="L23" s="640">
        <v>0.98495999999999995</v>
      </c>
      <c r="M23" s="641"/>
      <c r="N23" s="147">
        <f t="shared" si="8"/>
        <v>6.6419999999999959</v>
      </c>
      <c r="O23" s="148">
        <f t="shared" si="9"/>
        <v>-9</v>
      </c>
      <c r="P23" s="147">
        <f t="shared" si="10"/>
        <v>-24.045000000000016</v>
      </c>
      <c r="Q23" s="148">
        <f t="shared" si="11"/>
        <v>-7</v>
      </c>
    </row>
    <row r="24" spans="1:17" ht="14.4" hidden="1" customHeight="1" outlineLevel="1" x14ac:dyDescent="0.3">
      <c r="A24" s="486" t="s">
        <v>174</v>
      </c>
      <c r="B24" s="120">
        <v>88.369</v>
      </c>
      <c r="C24" s="113">
        <v>65.350999999999999</v>
      </c>
      <c r="D24" s="113">
        <v>51.393999999999998</v>
      </c>
      <c r="E24" s="467">
        <f t="shared" si="12"/>
        <v>0.58158403965191408</v>
      </c>
      <c r="F24" s="132">
        <f t="shared" si="13"/>
        <v>0.78643019999693964</v>
      </c>
      <c r="G24" s="120">
        <v>21</v>
      </c>
      <c r="H24" s="113">
        <v>21</v>
      </c>
      <c r="I24" s="113">
        <v>14</v>
      </c>
      <c r="J24" s="467">
        <f t="shared" si="14"/>
        <v>0.66666666666666663</v>
      </c>
      <c r="K24" s="134">
        <f t="shared" si="15"/>
        <v>0.66666666666666663</v>
      </c>
      <c r="L24" s="640">
        <v>1.0147199999999998</v>
      </c>
      <c r="M24" s="641"/>
      <c r="N24" s="147">
        <f t="shared" si="8"/>
        <v>-13.957000000000001</v>
      </c>
      <c r="O24" s="148">
        <f t="shared" si="9"/>
        <v>-7</v>
      </c>
      <c r="P24" s="147">
        <f t="shared" si="10"/>
        <v>-36.975000000000001</v>
      </c>
      <c r="Q24" s="148">
        <f t="shared" si="11"/>
        <v>-7</v>
      </c>
    </row>
    <row r="25" spans="1:17" ht="14.4" hidden="1" customHeight="1" outlineLevel="1" thickBot="1" x14ac:dyDescent="0.35">
      <c r="A25" s="487" t="s">
        <v>209</v>
      </c>
      <c r="B25" s="238">
        <v>6.6689999999999996</v>
      </c>
      <c r="C25" s="239">
        <v>17.196999999999999</v>
      </c>
      <c r="D25" s="239">
        <v>26.736999999999998</v>
      </c>
      <c r="E25" s="468">
        <f t="shared" si="12"/>
        <v>4.009146798620483</v>
      </c>
      <c r="F25" s="240">
        <f t="shared" si="13"/>
        <v>1.5547479211490376</v>
      </c>
      <c r="G25" s="238">
        <v>2</v>
      </c>
      <c r="H25" s="239">
        <v>8</v>
      </c>
      <c r="I25" s="239">
        <v>6</v>
      </c>
      <c r="J25" s="468">
        <f t="shared" si="14"/>
        <v>3</v>
      </c>
      <c r="K25" s="242">
        <f t="shared" si="15"/>
        <v>0.75</v>
      </c>
      <c r="L25" s="356"/>
      <c r="M25" s="357"/>
      <c r="N25" s="245">
        <f t="shared" si="8"/>
        <v>9.5399999999999991</v>
      </c>
      <c r="O25" s="246">
        <f t="shared" si="9"/>
        <v>-2</v>
      </c>
      <c r="P25" s="245">
        <f t="shared" si="10"/>
        <v>20.067999999999998</v>
      </c>
      <c r="Q25" s="246">
        <f t="shared" si="11"/>
        <v>4</v>
      </c>
    </row>
    <row r="26" spans="1:17" ht="14.4" customHeight="1" collapsed="1" thickBot="1" x14ac:dyDescent="0.35">
      <c r="A26" s="490" t="s">
        <v>3</v>
      </c>
      <c r="B26" s="149">
        <f>SUM(B18:B25)</f>
        <v>2221.3539999999998</v>
      </c>
      <c r="C26" s="150">
        <f>SUM(C18:C25)</f>
        <v>2106.4830000000002</v>
      </c>
      <c r="D26" s="150">
        <f>SUM(D18:D25)</f>
        <v>2018.078</v>
      </c>
      <c r="E26" s="463">
        <f>IF(OR(D26=0,B26=0),0,D26/B26)</f>
        <v>0.90849004706138692</v>
      </c>
      <c r="F26" s="151">
        <f>IF(OR(D26=0,C26=0),0,D26/C26)</f>
        <v>0.95803194234180855</v>
      </c>
      <c r="G26" s="149">
        <f>SUM(G18:G25)</f>
        <v>667</v>
      </c>
      <c r="H26" s="150">
        <f>SUM(H18:H25)</f>
        <v>657</v>
      </c>
      <c r="I26" s="150">
        <f>SUM(I18:I25)</f>
        <v>636</v>
      </c>
      <c r="J26" s="463">
        <f>IF(OR(I26=0,G26=0),0,I26/G26)</f>
        <v>0.95352323838080955</v>
      </c>
      <c r="K26" s="152">
        <f>IF(OR(I26=0,H26=0),0,I26/H26)</f>
        <v>0.96803652968036524</v>
      </c>
      <c r="L26" s="121"/>
      <c r="M26" s="121"/>
      <c r="N26" s="143">
        <f t="shared" si="8"/>
        <v>-88.4050000000002</v>
      </c>
      <c r="O26" s="153">
        <f t="shared" si="9"/>
        <v>-21</v>
      </c>
      <c r="P26" s="143">
        <f t="shared" si="10"/>
        <v>-203.27599999999984</v>
      </c>
      <c r="Q26" s="153">
        <f t="shared" si="11"/>
        <v>-31</v>
      </c>
    </row>
    <row r="27" spans="1:17" ht="14.4" customHeight="1" x14ac:dyDescent="0.3">
      <c r="A27" s="154"/>
      <c r="B27" s="625" t="s">
        <v>207</v>
      </c>
      <c r="C27" s="626"/>
      <c r="D27" s="626"/>
      <c r="E27" s="627"/>
      <c r="F27" s="626"/>
      <c r="G27" s="625" t="s">
        <v>208</v>
      </c>
      <c r="H27" s="626"/>
      <c r="I27" s="626"/>
      <c r="J27" s="627"/>
      <c r="K27" s="626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4" t="s">
        <v>303</v>
      </c>
      <c r="B29" s="636" t="s">
        <v>71</v>
      </c>
      <c r="C29" s="637"/>
      <c r="D29" s="637"/>
      <c r="E29" s="638"/>
      <c r="F29" s="639"/>
      <c r="G29" s="637" t="s">
        <v>254</v>
      </c>
      <c r="H29" s="637"/>
      <c r="I29" s="637"/>
      <c r="J29" s="638"/>
      <c r="K29" s="639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5"/>
      <c r="B30" s="157">
        <v>2015</v>
      </c>
      <c r="C30" s="158">
        <v>2016</v>
      </c>
      <c r="D30" s="158">
        <v>2017</v>
      </c>
      <c r="E30" s="158" t="s">
        <v>301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301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312</v>
      </c>
      <c r="Q30" s="161" t="s">
        <v>313</v>
      </c>
    </row>
    <row r="31" spans="1:17" ht="14.4" hidden="1" customHeight="1" outlineLevel="1" x14ac:dyDescent="0.3">
      <c r="A31" s="485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6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6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6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6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6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6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7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9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8" t="s">
        <v>304</v>
      </c>
      <c r="B42" s="630" t="s">
        <v>71</v>
      </c>
      <c r="C42" s="631"/>
      <c r="D42" s="631"/>
      <c r="E42" s="632"/>
      <c r="F42" s="633"/>
      <c r="G42" s="631" t="s">
        <v>254</v>
      </c>
      <c r="H42" s="631"/>
      <c r="I42" s="631"/>
      <c r="J42" s="632"/>
      <c r="K42" s="633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9"/>
      <c r="B43" s="449">
        <v>2015</v>
      </c>
      <c r="C43" s="450">
        <v>2016</v>
      </c>
      <c r="D43" s="450">
        <v>2017</v>
      </c>
      <c r="E43" s="450" t="s">
        <v>301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301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312</v>
      </c>
      <c r="Q43" s="459" t="s">
        <v>313</v>
      </c>
    </row>
    <row r="44" spans="1:17" ht="14.4" hidden="1" customHeight="1" outlineLevel="1" x14ac:dyDescent="0.3">
      <c r="A44" s="485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6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6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6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6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6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6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7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8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300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296</v>
      </c>
    </row>
    <row r="56" spans="1:17" ht="14.4" customHeight="1" x14ac:dyDescent="0.25">
      <c r="A56" s="427" t="s">
        <v>297</v>
      </c>
    </row>
    <row r="57" spans="1:17" ht="14.4" customHeight="1" x14ac:dyDescent="0.25">
      <c r="A57" s="426" t="s">
        <v>298</v>
      </c>
    </row>
    <row r="58" spans="1:17" ht="14.4" customHeight="1" x14ac:dyDescent="0.25">
      <c r="A58" s="427" t="s">
        <v>307</v>
      </c>
    </row>
    <row r="59" spans="1:17" ht="14.4" customHeight="1" x14ac:dyDescent="0.25">
      <c r="A59" s="427" t="s">
        <v>308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9" t="s">
        <v>115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</row>
    <row r="2" spans="1:13" ht="14.4" customHeight="1" x14ac:dyDescent="0.3">
      <c r="A2" s="374" t="s">
        <v>323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5" t="s">
        <v>83</v>
      </c>
      <c r="C31" s="656"/>
      <c r="D31" s="656"/>
      <c r="E31" s="657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828</v>
      </c>
      <c r="C33" s="199">
        <v>682</v>
      </c>
      <c r="D33" s="84">
        <f>IF(C33="","",C33-B33)</f>
        <v>-146</v>
      </c>
      <c r="E33" s="85">
        <f>IF(C33="","",C33/B33)</f>
        <v>0.82367149758454106</v>
      </c>
      <c r="F33" s="86">
        <v>114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1877</v>
      </c>
      <c r="C34" s="200">
        <v>1529</v>
      </c>
      <c r="D34" s="87">
        <f t="shared" ref="D34:D45" si="0">IF(C34="","",C34-B34)</f>
        <v>-348</v>
      </c>
      <c r="E34" s="88">
        <f t="shared" ref="E34:E45" si="1">IF(C34="","",C34/B34)</f>
        <v>0.81459776238678738</v>
      </c>
      <c r="F34" s="89">
        <v>219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3101</v>
      </c>
      <c r="C35" s="200">
        <v>2392</v>
      </c>
      <c r="D35" s="87">
        <f t="shared" si="0"/>
        <v>-709</v>
      </c>
      <c r="E35" s="88">
        <f t="shared" si="1"/>
        <v>0.77136407610448243</v>
      </c>
      <c r="F35" s="89">
        <v>313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4199</v>
      </c>
      <c r="C36" s="200">
        <v>3191</v>
      </c>
      <c r="D36" s="87">
        <f t="shared" si="0"/>
        <v>-1008</v>
      </c>
      <c r="E36" s="88">
        <f t="shared" si="1"/>
        <v>0.75994284353417485</v>
      </c>
      <c r="F36" s="89">
        <v>428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5507</v>
      </c>
      <c r="C37" s="200">
        <v>4116</v>
      </c>
      <c r="D37" s="87">
        <f t="shared" si="0"/>
        <v>-1391</v>
      </c>
      <c r="E37" s="88">
        <f t="shared" si="1"/>
        <v>0.74741238423824219</v>
      </c>
      <c r="F37" s="89">
        <v>534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01" t="s">
        <v>3978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</row>
    <row r="2" spans="1:25" ht="14.4" customHeight="1" thickBot="1" x14ac:dyDescent="0.35">
      <c r="A2" s="374" t="s">
        <v>323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6" t="s">
        <v>75</v>
      </c>
      <c r="B3" s="668">
        <v>2015</v>
      </c>
      <c r="C3" s="669"/>
      <c r="D3" s="670"/>
      <c r="E3" s="668">
        <v>2016</v>
      </c>
      <c r="F3" s="669"/>
      <c r="G3" s="670"/>
      <c r="H3" s="668">
        <v>2017</v>
      </c>
      <c r="I3" s="669"/>
      <c r="J3" s="670"/>
      <c r="K3" s="671" t="s">
        <v>76</v>
      </c>
      <c r="L3" s="660" t="s">
        <v>77</v>
      </c>
      <c r="M3" s="660" t="s">
        <v>78</v>
      </c>
      <c r="N3" s="660" t="s">
        <v>79</v>
      </c>
      <c r="O3" s="263" t="s">
        <v>80</v>
      </c>
      <c r="P3" s="662" t="s">
        <v>81</v>
      </c>
      <c r="Q3" s="664" t="s">
        <v>321</v>
      </c>
      <c r="R3" s="665"/>
      <c r="S3" s="664" t="s">
        <v>82</v>
      </c>
      <c r="T3" s="665"/>
      <c r="U3" s="658" t="s">
        <v>83</v>
      </c>
      <c r="V3" s="659"/>
      <c r="W3" s="659"/>
      <c r="X3" s="659"/>
      <c r="Y3" s="214" t="s">
        <v>83</v>
      </c>
    </row>
    <row r="4" spans="1:25" s="95" customFormat="1" ht="14.4" customHeight="1" thickBot="1" x14ac:dyDescent="0.35">
      <c r="A4" s="667"/>
      <c r="B4" s="493" t="s">
        <v>84</v>
      </c>
      <c r="C4" s="491" t="s">
        <v>72</v>
      </c>
      <c r="D4" s="494" t="s">
        <v>85</v>
      </c>
      <c r="E4" s="493" t="s">
        <v>84</v>
      </c>
      <c r="F4" s="491" t="s">
        <v>72</v>
      </c>
      <c r="G4" s="494" t="s">
        <v>85</v>
      </c>
      <c r="H4" s="493" t="s">
        <v>84</v>
      </c>
      <c r="I4" s="491" t="s">
        <v>72</v>
      </c>
      <c r="J4" s="494" t="s">
        <v>85</v>
      </c>
      <c r="K4" s="672"/>
      <c r="L4" s="661"/>
      <c r="M4" s="661"/>
      <c r="N4" s="661"/>
      <c r="O4" s="495"/>
      <c r="P4" s="663"/>
      <c r="Q4" s="496" t="s">
        <v>73</v>
      </c>
      <c r="R4" s="497" t="s">
        <v>72</v>
      </c>
      <c r="S4" s="496" t="s">
        <v>73</v>
      </c>
      <c r="T4" s="497" t="s">
        <v>72</v>
      </c>
      <c r="U4" s="498" t="s">
        <v>86</v>
      </c>
      <c r="V4" s="492" t="s">
        <v>87</v>
      </c>
      <c r="W4" s="492" t="s">
        <v>88</v>
      </c>
      <c r="X4" s="499" t="s">
        <v>2</v>
      </c>
      <c r="Y4" s="500" t="s">
        <v>89</v>
      </c>
    </row>
    <row r="5" spans="1:25" s="501" customFormat="1" ht="14.4" customHeight="1" x14ac:dyDescent="0.3">
      <c r="A5" s="904" t="s">
        <v>3847</v>
      </c>
      <c r="B5" s="905"/>
      <c r="C5" s="906"/>
      <c r="D5" s="907"/>
      <c r="E5" s="908">
        <v>1</v>
      </c>
      <c r="F5" s="909">
        <v>13.87</v>
      </c>
      <c r="G5" s="910">
        <v>15</v>
      </c>
      <c r="H5" s="911"/>
      <c r="I5" s="912"/>
      <c r="J5" s="913"/>
      <c r="K5" s="914">
        <v>13.87</v>
      </c>
      <c r="L5" s="911">
        <v>11</v>
      </c>
      <c r="M5" s="911">
        <v>72</v>
      </c>
      <c r="N5" s="915">
        <v>24</v>
      </c>
      <c r="O5" s="911" t="s">
        <v>3848</v>
      </c>
      <c r="P5" s="916" t="s">
        <v>3849</v>
      </c>
      <c r="Q5" s="917">
        <f>H5-B5</f>
        <v>0</v>
      </c>
      <c r="R5" s="932">
        <f>I5-C5</f>
        <v>0</v>
      </c>
      <c r="S5" s="917">
        <f>H5-E5</f>
        <v>-1</v>
      </c>
      <c r="T5" s="932">
        <f>I5-F5</f>
        <v>-13.87</v>
      </c>
      <c r="U5" s="942" t="s">
        <v>555</v>
      </c>
      <c r="V5" s="905" t="s">
        <v>555</v>
      </c>
      <c r="W5" s="905" t="s">
        <v>555</v>
      </c>
      <c r="X5" s="943" t="s">
        <v>555</v>
      </c>
      <c r="Y5" s="944"/>
    </row>
    <row r="6" spans="1:25" ht="14.4" customHeight="1" x14ac:dyDescent="0.3">
      <c r="A6" s="902" t="s">
        <v>3850</v>
      </c>
      <c r="B6" s="876">
        <v>2</v>
      </c>
      <c r="C6" s="877">
        <v>14.37</v>
      </c>
      <c r="D6" s="878">
        <v>12</v>
      </c>
      <c r="E6" s="888">
        <v>1</v>
      </c>
      <c r="F6" s="871">
        <v>7.28</v>
      </c>
      <c r="G6" s="872">
        <v>10</v>
      </c>
      <c r="H6" s="870">
        <v>2</v>
      </c>
      <c r="I6" s="871">
        <v>14.74</v>
      </c>
      <c r="J6" s="872">
        <v>7</v>
      </c>
      <c r="K6" s="873">
        <v>7.09</v>
      </c>
      <c r="L6" s="870">
        <v>5</v>
      </c>
      <c r="M6" s="870">
        <v>45</v>
      </c>
      <c r="N6" s="874">
        <v>15</v>
      </c>
      <c r="O6" s="870" t="s">
        <v>3848</v>
      </c>
      <c r="P6" s="887" t="s">
        <v>3851</v>
      </c>
      <c r="Q6" s="875">
        <f t="shared" ref="Q6:R69" si="0">H6-B6</f>
        <v>0</v>
      </c>
      <c r="R6" s="933">
        <f t="shared" si="0"/>
        <v>0.37000000000000099</v>
      </c>
      <c r="S6" s="875">
        <f t="shared" ref="S6:S69" si="1">H6-E6</f>
        <v>1</v>
      </c>
      <c r="T6" s="933">
        <f t="shared" ref="T6:T69" si="2">I6-F6</f>
        <v>7.46</v>
      </c>
      <c r="U6" s="940">
        <v>30</v>
      </c>
      <c r="V6" s="884">
        <v>14</v>
      </c>
      <c r="W6" s="884">
        <v>-16</v>
      </c>
      <c r="X6" s="938">
        <v>0.46666666666666667</v>
      </c>
      <c r="Y6" s="936"/>
    </row>
    <row r="7" spans="1:25" ht="14.4" customHeight="1" x14ac:dyDescent="0.3">
      <c r="A7" s="903" t="s">
        <v>3852</v>
      </c>
      <c r="B7" s="890">
        <v>1</v>
      </c>
      <c r="C7" s="891">
        <v>7.09</v>
      </c>
      <c r="D7" s="879">
        <v>6</v>
      </c>
      <c r="E7" s="892"/>
      <c r="F7" s="893"/>
      <c r="G7" s="880"/>
      <c r="H7" s="894"/>
      <c r="I7" s="893"/>
      <c r="J7" s="880"/>
      <c r="K7" s="895">
        <v>7.09</v>
      </c>
      <c r="L7" s="894">
        <v>5</v>
      </c>
      <c r="M7" s="894">
        <v>45</v>
      </c>
      <c r="N7" s="896">
        <v>15</v>
      </c>
      <c r="O7" s="894" t="s">
        <v>3848</v>
      </c>
      <c r="P7" s="897" t="s">
        <v>3853</v>
      </c>
      <c r="Q7" s="898">
        <f t="shared" si="0"/>
        <v>-1</v>
      </c>
      <c r="R7" s="934">
        <f t="shared" si="0"/>
        <v>-7.09</v>
      </c>
      <c r="S7" s="898">
        <f t="shared" si="1"/>
        <v>0</v>
      </c>
      <c r="T7" s="934">
        <f t="shared" si="2"/>
        <v>0</v>
      </c>
      <c r="U7" s="941" t="s">
        <v>555</v>
      </c>
      <c r="V7" s="503" t="s">
        <v>555</v>
      </c>
      <c r="W7" s="503" t="s">
        <v>555</v>
      </c>
      <c r="X7" s="939" t="s">
        <v>555</v>
      </c>
      <c r="Y7" s="937"/>
    </row>
    <row r="8" spans="1:25" ht="14.4" customHeight="1" x14ac:dyDescent="0.3">
      <c r="A8" s="903" t="s">
        <v>3854</v>
      </c>
      <c r="B8" s="890"/>
      <c r="C8" s="891"/>
      <c r="D8" s="879"/>
      <c r="E8" s="892">
        <v>1</v>
      </c>
      <c r="F8" s="893">
        <v>7.77</v>
      </c>
      <c r="G8" s="880">
        <v>9</v>
      </c>
      <c r="H8" s="894"/>
      <c r="I8" s="893"/>
      <c r="J8" s="880"/>
      <c r="K8" s="895">
        <v>7.77</v>
      </c>
      <c r="L8" s="894">
        <v>5</v>
      </c>
      <c r="M8" s="894">
        <v>45</v>
      </c>
      <c r="N8" s="896">
        <v>15</v>
      </c>
      <c r="O8" s="894" t="s">
        <v>3848</v>
      </c>
      <c r="P8" s="897" t="s">
        <v>3855</v>
      </c>
      <c r="Q8" s="898">
        <f t="shared" si="0"/>
        <v>0</v>
      </c>
      <c r="R8" s="934">
        <f t="shared" si="0"/>
        <v>0</v>
      </c>
      <c r="S8" s="898">
        <f t="shared" si="1"/>
        <v>-1</v>
      </c>
      <c r="T8" s="934">
        <f t="shared" si="2"/>
        <v>-7.77</v>
      </c>
      <c r="U8" s="941" t="s">
        <v>555</v>
      </c>
      <c r="V8" s="503" t="s">
        <v>555</v>
      </c>
      <c r="W8" s="503" t="s">
        <v>555</v>
      </c>
      <c r="X8" s="939" t="s">
        <v>555</v>
      </c>
      <c r="Y8" s="937"/>
    </row>
    <row r="9" spans="1:25" ht="14.4" customHeight="1" x14ac:dyDescent="0.3">
      <c r="A9" s="902" t="s">
        <v>3856</v>
      </c>
      <c r="B9" s="876">
        <v>1</v>
      </c>
      <c r="C9" s="877">
        <v>31.73</v>
      </c>
      <c r="D9" s="878">
        <v>25</v>
      </c>
      <c r="E9" s="888"/>
      <c r="F9" s="871"/>
      <c r="G9" s="872"/>
      <c r="H9" s="870"/>
      <c r="I9" s="871"/>
      <c r="J9" s="872"/>
      <c r="K9" s="873">
        <v>33.15</v>
      </c>
      <c r="L9" s="870">
        <v>22</v>
      </c>
      <c r="M9" s="870">
        <v>135</v>
      </c>
      <c r="N9" s="874">
        <v>45</v>
      </c>
      <c r="O9" s="870" t="s">
        <v>3848</v>
      </c>
      <c r="P9" s="887" t="s">
        <v>3857</v>
      </c>
      <c r="Q9" s="875">
        <f t="shared" si="0"/>
        <v>-1</v>
      </c>
      <c r="R9" s="933">
        <f t="shared" si="0"/>
        <v>-31.73</v>
      </c>
      <c r="S9" s="875">
        <f t="shared" si="1"/>
        <v>0</v>
      </c>
      <c r="T9" s="933">
        <f t="shared" si="2"/>
        <v>0</v>
      </c>
      <c r="U9" s="940" t="s">
        <v>555</v>
      </c>
      <c r="V9" s="884" t="s">
        <v>555</v>
      </c>
      <c r="W9" s="884" t="s">
        <v>555</v>
      </c>
      <c r="X9" s="938" t="s">
        <v>555</v>
      </c>
      <c r="Y9" s="936"/>
    </row>
    <row r="10" spans="1:25" ht="14.4" customHeight="1" x14ac:dyDescent="0.3">
      <c r="A10" s="902" t="s">
        <v>3858</v>
      </c>
      <c r="B10" s="884">
        <v>1</v>
      </c>
      <c r="C10" s="885">
        <v>20.34</v>
      </c>
      <c r="D10" s="886">
        <v>14</v>
      </c>
      <c r="E10" s="867">
        <v>1</v>
      </c>
      <c r="F10" s="868">
        <v>25.08</v>
      </c>
      <c r="G10" s="869">
        <v>25</v>
      </c>
      <c r="H10" s="870"/>
      <c r="I10" s="871"/>
      <c r="J10" s="872"/>
      <c r="K10" s="873">
        <v>20.34</v>
      </c>
      <c r="L10" s="870">
        <v>11</v>
      </c>
      <c r="M10" s="870">
        <v>87</v>
      </c>
      <c r="N10" s="874">
        <v>29</v>
      </c>
      <c r="O10" s="870" t="s">
        <v>3848</v>
      </c>
      <c r="P10" s="887" t="s">
        <v>3859</v>
      </c>
      <c r="Q10" s="875">
        <f t="shared" si="0"/>
        <v>-1</v>
      </c>
      <c r="R10" s="933">
        <f t="shared" si="0"/>
        <v>-20.34</v>
      </c>
      <c r="S10" s="875">
        <f t="shared" si="1"/>
        <v>-1</v>
      </c>
      <c r="T10" s="933">
        <f t="shared" si="2"/>
        <v>-25.08</v>
      </c>
      <c r="U10" s="940" t="s">
        <v>555</v>
      </c>
      <c r="V10" s="884" t="s">
        <v>555</v>
      </c>
      <c r="W10" s="884" t="s">
        <v>555</v>
      </c>
      <c r="X10" s="938" t="s">
        <v>555</v>
      </c>
      <c r="Y10" s="936"/>
    </row>
    <row r="11" spans="1:25" ht="14.4" customHeight="1" x14ac:dyDescent="0.3">
      <c r="A11" s="902" t="s">
        <v>3860</v>
      </c>
      <c r="B11" s="876">
        <v>4</v>
      </c>
      <c r="C11" s="877">
        <v>49.5</v>
      </c>
      <c r="D11" s="878">
        <v>9.5</v>
      </c>
      <c r="E11" s="888">
        <v>5</v>
      </c>
      <c r="F11" s="871">
        <v>61.88</v>
      </c>
      <c r="G11" s="872">
        <v>7.8</v>
      </c>
      <c r="H11" s="870">
        <v>5</v>
      </c>
      <c r="I11" s="871">
        <v>61.88</v>
      </c>
      <c r="J11" s="872">
        <v>9.4</v>
      </c>
      <c r="K11" s="873">
        <v>12.38</v>
      </c>
      <c r="L11" s="870">
        <v>5</v>
      </c>
      <c r="M11" s="870">
        <v>60</v>
      </c>
      <c r="N11" s="874">
        <v>20</v>
      </c>
      <c r="O11" s="870" t="s">
        <v>3848</v>
      </c>
      <c r="P11" s="887" t="s">
        <v>3861</v>
      </c>
      <c r="Q11" s="875">
        <f t="shared" si="0"/>
        <v>1</v>
      </c>
      <c r="R11" s="933">
        <f t="shared" si="0"/>
        <v>12.380000000000003</v>
      </c>
      <c r="S11" s="875">
        <f t="shared" si="1"/>
        <v>0</v>
      </c>
      <c r="T11" s="933">
        <f t="shared" si="2"/>
        <v>0</v>
      </c>
      <c r="U11" s="940">
        <v>100</v>
      </c>
      <c r="V11" s="884">
        <v>47</v>
      </c>
      <c r="W11" s="884">
        <v>-53</v>
      </c>
      <c r="X11" s="938">
        <v>0.47</v>
      </c>
      <c r="Y11" s="936">
        <v>1</v>
      </c>
    </row>
    <row r="12" spans="1:25" ht="14.4" customHeight="1" x14ac:dyDescent="0.3">
      <c r="A12" s="903" t="s">
        <v>3862</v>
      </c>
      <c r="B12" s="890">
        <v>2</v>
      </c>
      <c r="C12" s="891">
        <v>24.75</v>
      </c>
      <c r="D12" s="879">
        <v>11</v>
      </c>
      <c r="E12" s="892"/>
      <c r="F12" s="893"/>
      <c r="G12" s="880"/>
      <c r="H12" s="894"/>
      <c r="I12" s="893"/>
      <c r="J12" s="880"/>
      <c r="K12" s="895">
        <v>12.38</v>
      </c>
      <c r="L12" s="894">
        <v>5</v>
      </c>
      <c r="M12" s="894">
        <v>60</v>
      </c>
      <c r="N12" s="896">
        <v>20</v>
      </c>
      <c r="O12" s="894" t="s">
        <v>3848</v>
      </c>
      <c r="P12" s="897" t="s">
        <v>3861</v>
      </c>
      <c r="Q12" s="898">
        <f t="shared" si="0"/>
        <v>-2</v>
      </c>
      <c r="R12" s="934">
        <f t="shared" si="0"/>
        <v>-24.75</v>
      </c>
      <c r="S12" s="898">
        <f t="shared" si="1"/>
        <v>0</v>
      </c>
      <c r="T12" s="934">
        <f t="shared" si="2"/>
        <v>0</v>
      </c>
      <c r="U12" s="941" t="s">
        <v>555</v>
      </c>
      <c r="V12" s="503" t="s">
        <v>555</v>
      </c>
      <c r="W12" s="503" t="s">
        <v>555</v>
      </c>
      <c r="X12" s="939" t="s">
        <v>555</v>
      </c>
      <c r="Y12" s="937"/>
    </row>
    <row r="13" spans="1:25" ht="14.4" customHeight="1" x14ac:dyDescent="0.3">
      <c r="A13" s="903" t="s">
        <v>3863</v>
      </c>
      <c r="B13" s="890">
        <v>11</v>
      </c>
      <c r="C13" s="891">
        <v>145.69</v>
      </c>
      <c r="D13" s="879">
        <v>19.8</v>
      </c>
      <c r="E13" s="892">
        <v>11</v>
      </c>
      <c r="F13" s="893">
        <v>139.76</v>
      </c>
      <c r="G13" s="880">
        <v>18</v>
      </c>
      <c r="H13" s="894">
        <v>10</v>
      </c>
      <c r="I13" s="893">
        <v>126.48</v>
      </c>
      <c r="J13" s="880">
        <v>16.8</v>
      </c>
      <c r="K13" s="895">
        <v>12.65</v>
      </c>
      <c r="L13" s="894">
        <v>5</v>
      </c>
      <c r="M13" s="894">
        <v>60</v>
      </c>
      <c r="N13" s="896">
        <v>20</v>
      </c>
      <c r="O13" s="894" t="s">
        <v>3848</v>
      </c>
      <c r="P13" s="897" t="s">
        <v>3861</v>
      </c>
      <c r="Q13" s="898">
        <f t="shared" si="0"/>
        <v>-1</v>
      </c>
      <c r="R13" s="934">
        <f t="shared" si="0"/>
        <v>-19.209999999999994</v>
      </c>
      <c r="S13" s="898">
        <f t="shared" si="1"/>
        <v>-1</v>
      </c>
      <c r="T13" s="934">
        <f t="shared" si="2"/>
        <v>-13.279999999999987</v>
      </c>
      <c r="U13" s="941">
        <v>200</v>
      </c>
      <c r="V13" s="503">
        <v>168</v>
      </c>
      <c r="W13" s="503">
        <v>-32</v>
      </c>
      <c r="X13" s="939">
        <v>0.84</v>
      </c>
      <c r="Y13" s="937">
        <v>16</v>
      </c>
    </row>
    <row r="14" spans="1:25" ht="14.4" customHeight="1" x14ac:dyDescent="0.3">
      <c r="A14" s="902" t="s">
        <v>3864</v>
      </c>
      <c r="B14" s="876">
        <v>11</v>
      </c>
      <c r="C14" s="877">
        <v>104.35</v>
      </c>
      <c r="D14" s="878">
        <v>7.5</v>
      </c>
      <c r="E14" s="888">
        <v>4</v>
      </c>
      <c r="F14" s="871">
        <v>27.19</v>
      </c>
      <c r="G14" s="872">
        <v>8.8000000000000007</v>
      </c>
      <c r="H14" s="870">
        <v>5</v>
      </c>
      <c r="I14" s="871">
        <v>56.72</v>
      </c>
      <c r="J14" s="872">
        <v>7.2</v>
      </c>
      <c r="K14" s="873">
        <v>11.34</v>
      </c>
      <c r="L14" s="870">
        <v>3</v>
      </c>
      <c r="M14" s="870">
        <v>27</v>
      </c>
      <c r="N14" s="874">
        <v>9</v>
      </c>
      <c r="O14" s="870" t="s">
        <v>3848</v>
      </c>
      <c r="P14" s="887" t="s">
        <v>3865</v>
      </c>
      <c r="Q14" s="875">
        <f t="shared" si="0"/>
        <v>-6</v>
      </c>
      <c r="R14" s="933">
        <f t="shared" si="0"/>
        <v>-47.629999999999995</v>
      </c>
      <c r="S14" s="875">
        <f t="shared" si="1"/>
        <v>1</v>
      </c>
      <c r="T14" s="933">
        <f t="shared" si="2"/>
        <v>29.529999999999998</v>
      </c>
      <c r="U14" s="940">
        <v>45</v>
      </c>
      <c r="V14" s="884">
        <v>36</v>
      </c>
      <c r="W14" s="884">
        <v>-9</v>
      </c>
      <c r="X14" s="938">
        <v>0.8</v>
      </c>
      <c r="Y14" s="936">
        <v>1</v>
      </c>
    </row>
    <row r="15" spans="1:25" ht="14.4" customHeight="1" x14ac:dyDescent="0.3">
      <c r="A15" s="902" t="s">
        <v>3866</v>
      </c>
      <c r="B15" s="884">
        <v>115</v>
      </c>
      <c r="C15" s="885">
        <v>393.52</v>
      </c>
      <c r="D15" s="886">
        <v>7.6</v>
      </c>
      <c r="E15" s="888">
        <v>136</v>
      </c>
      <c r="F15" s="871">
        <v>472.98</v>
      </c>
      <c r="G15" s="872">
        <v>7.4</v>
      </c>
      <c r="H15" s="867">
        <v>146</v>
      </c>
      <c r="I15" s="868">
        <v>514.78</v>
      </c>
      <c r="J15" s="869">
        <v>7.1</v>
      </c>
      <c r="K15" s="873">
        <v>3.29</v>
      </c>
      <c r="L15" s="870">
        <v>3</v>
      </c>
      <c r="M15" s="870">
        <v>30</v>
      </c>
      <c r="N15" s="874">
        <v>10</v>
      </c>
      <c r="O15" s="870" t="s">
        <v>3848</v>
      </c>
      <c r="P15" s="887" t="s">
        <v>3867</v>
      </c>
      <c r="Q15" s="875">
        <f t="shared" si="0"/>
        <v>31</v>
      </c>
      <c r="R15" s="933">
        <f t="shared" si="0"/>
        <v>121.25999999999999</v>
      </c>
      <c r="S15" s="875">
        <f t="shared" si="1"/>
        <v>10</v>
      </c>
      <c r="T15" s="933">
        <f t="shared" si="2"/>
        <v>41.799999999999955</v>
      </c>
      <c r="U15" s="940">
        <v>1460</v>
      </c>
      <c r="V15" s="884">
        <v>1036.5999999999999</v>
      </c>
      <c r="W15" s="884">
        <v>-423.40000000000009</v>
      </c>
      <c r="X15" s="938">
        <v>0.71</v>
      </c>
      <c r="Y15" s="936">
        <v>140</v>
      </c>
    </row>
    <row r="16" spans="1:25" ht="14.4" customHeight="1" x14ac:dyDescent="0.3">
      <c r="A16" s="903" t="s">
        <v>3868</v>
      </c>
      <c r="B16" s="503">
        <v>4</v>
      </c>
      <c r="C16" s="899">
        <v>16.329999999999998</v>
      </c>
      <c r="D16" s="889">
        <v>9</v>
      </c>
      <c r="E16" s="892">
        <v>6</v>
      </c>
      <c r="F16" s="893">
        <v>23.16</v>
      </c>
      <c r="G16" s="880">
        <v>9.6999999999999993</v>
      </c>
      <c r="H16" s="900">
        <v>1</v>
      </c>
      <c r="I16" s="901">
        <v>3.57</v>
      </c>
      <c r="J16" s="881">
        <v>3</v>
      </c>
      <c r="K16" s="895">
        <v>4.5999999999999996</v>
      </c>
      <c r="L16" s="894">
        <v>4</v>
      </c>
      <c r="M16" s="894">
        <v>39</v>
      </c>
      <c r="N16" s="896">
        <v>13</v>
      </c>
      <c r="O16" s="894" t="s">
        <v>3848</v>
      </c>
      <c r="P16" s="897" t="s">
        <v>3869</v>
      </c>
      <c r="Q16" s="898">
        <f t="shared" si="0"/>
        <v>-3</v>
      </c>
      <c r="R16" s="934">
        <f t="shared" si="0"/>
        <v>-12.759999999999998</v>
      </c>
      <c r="S16" s="898">
        <f t="shared" si="1"/>
        <v>-5</v>
      </c>
      <c r="T16" s="934">
        <f t="shared" si="2"/>
        <v>-19.59</v>
      </c>
      <c r="U16" s="941">
        <v>13</v>
      </c>
      <c r="V16" s="503">
        <v>3</v>
      </c>
      <c r="W16" s="503">
        <v>-10</v>
      </c>
      <c r="X16" s="939">
        <v>0.23076923076923078</v>
      </c>
      <c r="Y16" s="937"/>
    </row>
    <row r="17" spans="1:25" ht="14.4" customHeight="1" x14ac:dyDescent="0.3">
      <c r="A17" s="903" t="s">
        <v>3870</v>
      </c>
      <c r="B17" s="503">
        <v>5</v>
      </c>
      <c r="C17" s="899">
        <v>31.04</v>
      </c>
      <c r="D17" s="889">
        <v>7</v>
      </c>
      <c r="E17" s="892">
        <v>4</v>
      </c>
      <c r="F17" s="893">
        <v>22.68</v>
      </c>
      <c r="G17" s="880">
        <v>13.8</v>
      </c>
      <c r="H17" s="900">
        <v>5</v>
      </c>
      <c r="I17" s="901">
        <v>34.6</v>
      </c>
      <c r="J17" s="882">
        <v>20.8</v>
      </c>
      <c r="K17" s="895">
        <v>6.5</v>
      </c>
      <c r="L17" s="894">
        <v>4</v>
      </c>
      <c r="M17" s="894">
        <v>39</v>
      </c>
      <c r="N17" s="896">
        <v>13</v>
      </c>
      <c r="O17" s="894" t="s">
        <v>3848</v>
      </c>
      <c r="P17" s="897" t="s">
        <v>3871</v>
      </c>
      <c r="Q17" s="898">
        <f t="shared" si="0"/>
        <v>0</v>
      </c>
      <c r="R17" s="934">
        <f t="shared" si="0"/>
        <v>3.5600000000000023</v>
      </c>
      <c r="S17" s="898">
        <f t="shared" si="1"/>
        <v>1</v>
      </c>
      <c r="T17" s="934">
        <f t="shared" si="2"/>
        <v>11.920000000000002</v>
      </c>
      <c r="U17" s="941">
        <v>65</v>
      </c>
      <c r="V17" s="503">
        <v>104</v>
      </c>
      <c r="W17" s="503">
        <v>39</v>
      </c>
      <c r="X17" s="939">
        <v>1.6</v>
      </c>
      <c r="Y17" s="937">
        <v>55</v>
      </c>
    </row>
    <row r="18" spans="1:25" ht="14.4" customHeight="1" x14ac:dyDescent="0.3">
      <c r="A18" s="902" t="s">
        <v>3872</v>
      </c>
      <c r="B18" s="884">
        <v>3</v>
      </c>
      <c r="C18" s="885">
        <v>7.37</v>
      </c>
      <c r="D18" s="886">
        <v>8.6999999999999993</v>
      </c>
      <c r="E18" s="888">
        <v>6</v>
      </c>
      <c r="F18" s="871">
        <v>14.75</v>
      </c>
      <c r="G18" s="872">
        <v>7.7</v>
      </c>
      <c r="H18" s="867">
        <v>8</v>
      </c>
      <c r="I18" s="868">
        <v>20.54</v>
      </c>
      <c r="J18" s="869">
        <v>6.1</v>
      </c>
      <c r="K18" s="873">
        <v>2.46</v>
      </c>
      <c r="L18" s="870">
        <v>3</v>
      </c>
      <c r="M18" s="870">
        <v>27</v>
      </c>
      <c r="N18" s="874">
        <v>9</v>
      </c>
      <c r="O18" s="870" t="s">
        <v>3848</v>
      </c>
      <c r="P18" s="887" t="s">
        <v>3873</v>
      </c>
      <c r="Q18" s="875">
        <f t="shared" si="0"/>
        <v>5</v>
      </c>
      <c r="R18" s="933">
        <f t="shared" si="0"/>
        <v>13.169999999999998</v>
      </c>
      <c r="S18" s="875">
        <f t="shared" si="1"/>
        <v>2</v>
      </c>
      <c r="T18" s="933">
        <f t="shared" si="2"/>
        <v>5.7899999999999991</v>
      </c>
      <c r="U18" s="940">
        <v>72</v>
      </c>
      <c r="V18" s="884">
        <v>48.8</v>
      </c>
      <c r="W18" s="884">
        <v>-23.200000000000003</v>
      </c>
      <c r="X18" s="938">
        <v>0.6777777777777777</v>
      </c>
      <c r="Y18" s="936">
        <v>5</v>
      </c>
    </row>
    <row r="19" spans="1:25" ht="14.4" customHeight="1" x14ac:dyDescent="0.3">
      <c r="A19" s="903" t="s">
        <v>3874</v>
      </c>
      <c r="B19" s="503"/>
      <c r="C19" s="899"/>
      <c r="D19" s="889"/>
      <c r="E19" s="892"/>
      <c r="F19" s="893"/>
      <c r="G19" s="880"/>
      <c r="H19" s="900">
        <v>1</v>
      </c>
      <c r="I19" s="901">
        <v>7.35</v>
      </c>
      <c r="J19" s="882">
        <v>37</v>
      </c>
      <c r="K19" s="895">
        <v>3.22</v>
      </c>
      <c r="L19" s="894">
        <v>4</v>
      </c>
      <c r="M19" s="894">
        <v>33</v>
      </c>
      <c r="N19" s="896">
        <v>11</v>
      </c>
      <c r="O19" s="894" t="s">
        <v>3848</v>
      </c>
      <c r="P19" s="897" t="s">
        <v>3875</v>
      </c>
      <c r="Q19" s="898">
        <f t="shared" si="0"/>
        <v>1</v>
      </c>
      <c r="R19" s="934">
        <f t="shared" si="0"/>
        <v>7.35</v>
      </c>
      <c r="S19" s="898">
        <f t="shared" si="1"/>
        <v>1</v>
      </c>
      <c r="T19" s="934">
        <f t="shared" si="2"/>
        <v>7.35</v>
      </c>
      <c r="U19" s="941">
        <v>11</v>
      </c>
      <c r="V19" s="503">
        <v>37</v>
      </c>
      <c r="W19" s="503">
        <v>26</v>
      </c>
      <c r="X19" s="939">
        <v>3.3636363636363638</v>
      </c>
      <c r="Y19" s="937">
        <v>26</v>
      </c>
    </row>
    <row r="20" spans="1:25" ht="14.4" customHeight="1" x14ac:dyDescent="0.3">
      <c r="A20" s="903" t="s">
        <v>3876</v>
      </c>
      <c r="B20" s="503"/>
      <c r="C20" s="899"/>
      <c r="D20" s="889"/>
      <c r="E20" s="892">
        <v>1</v>
      </c>
      <c r="F20" s="893">
        <v>5.46</v>
      </c>
      <c r="G20" s="880">
        <v>6</v>
      </c>
      <c r="H20" s="900"/>
      <c r="I20" s="901"/>
      <c r="J20" s="881"/>
      <c r="K20" s="895">
        <v>5.46</v>
      </c>
      <c r="L20" s="894">
        <v>5</v>
      </c>
      <c r="M20" s="894">
        <v>42</v>
      </c>
      <c r="N20" s="896">
        <v>14</v>
      </c>
      <c r="O20" s="894" t="s">
        <v>3848</v>
      </c>
      <c r="P20" s="897" t="s">
        <v>3877</v>
      </c>
      <c r="Q20" s="898">
        <f t="shared" si="0"/>
        <v>0</v>
      </c>
      <c r="R20" s="934">
        <f t="shared" si="0"/>
        <v>0</v>
      </c>
      <c r="S20" s="898">
        <f t="shared" si="1"/>
        <v>-1</v>
      </c>
      <c r="T20" s="934">
        <f t="shared" si="2"/>
        <v>-5.46</v>
      </c>
      <c r="U20" s="941" t="s">
        <v>555</v>
      </c>
      <c r="V20" s="503" t="s">
        <v>555</v>
      </c>
      <c r="W20" s="503" t="s">
        <v>555</v>
      </c>
      <c r="X20" s="939" t="s">
        <v>555</v>
      </c>
      <c r="Y20" s="937"/>
    </row>
    <row r="21" spans="1:25" ht="14.4" customHeight="1" x14ac:dyDescent="0.3">
      <c r="A21" s="902" t="s">
        <v>3878</v>
      </c>
      <c r="B21" s="884">
        <v>5</v>
      </c>
      <c r="C21" s="885">
        <v>8.4499999999999993</v>
      </c>
      <c r="D21" s="886">
        <v>6.4</v>
      </c>
      <c r="E21" s="888">
        <v>10</v>
      </c>
      <c r="F21" s="871">
        <v>17</v>
      </c>
      <c r="G21" s="872">
        <v>6.8</v>
      </c>
      <c r="H21" s="867">
        <v>15</v>
      </c>
      <c r="I21" s="868">
        <v>25.35</v>
      </c>
      <c r="J21" s="883">
        <v>7.1</v>
      </c>
      <c r="K21" s="873">
        <v>1.69</v>
      </c>
      <c r="L21" s="870">
        <v>2</v>
      </c>
      <c r="M21" s="870">
        <v>21</v>
      </c>
      <c r="N21" s="874">
        <v>7</v>
      </c>
      <c r="O21" s="870" t="s">
        <v>3848</v>
      </c>
      <c r="P21" s="887" t="s">
        <v>3879</v>
      </c>
      <c r="Q21" s="875">
        <f t="shared" si="0"/>
        <v>10</v>
      </c>
      <c r="R21" s="933">
        <f t="shared" si="0"/>
        <v>16.900000000000002</v>
      </c>
      <c r="S21" s="875">
        <f t="shared" si="1"/>
        <v>5</v>
      </c>
      <c r="T21" s="933">
        <f t="shared" si="2"/>
        <v>8.3500000000000014</v>
      </c>
      <c r="U21" s="940">
        <v>105</v>
      </c>
      <c r="V21" s="884">
        <v>106.5</v>
      </c>
      <c r="W21" s="884">
        <v>1.5</v>
      </c>
      <c r="X21" s="938">
        <v>1.0142857142857142</v>
      </c>
      <c r="Y21" s="936">
        <v>12</v>
      </c>
    </row>
    <row r="22" spans="1:25" ht="14.4" customHeight="1" x14ac:dyDescent="0.3">
      <c r="A22" s="902" t="s">
        <v>3880</v>
      </c>
      <c r="B22" s="876">
        <v>31</v>
      </c>
      <c r="C22" s="877">
        <v>13.97</v>
      </c>
      <c r="D22" s="878">
        <v>2.9</v>
      </c>
      <c r="E22" s="888">
        <v>30</v>
      </c>
      <c r="F22" s="871">
        <v>13.49</v>
      </c>
      <c r="G22" s="872">
        <v>3.3</v>
      </c>
      <c r="H22" s="870">
        <v>19</v>
      </c>
      <c r="I22" s="871">
        <v>8.5299999999999994</v>
      </c>
      <c r="J22" s="883">
        <v>3.1</v>
      </c>
      <c r="K22" s="873">
        <v>0.45</v>
      </c>
      <c r="L22" s="870">
        <v>1</v>
      </c>
      <c r="M22" s="870">
        <v>9</v>
      </c>
      <c r="N22" s="874">
        <v>3</v>
      </c>
      <c r="O22" s="870" t="s">
        <v>3848</v>
      </c>
      <c r="P22" s="887" t="s">
        <v>3881</v>
      </c>
      <c r="Q22" s="875">
        <f t="shared" si="0"/>
        <v>-12</v>
      </c>
      <c r="R22" s="933">
        <f t="shared" si="0"/>
        <v>-5.4400000000000013</v>
      </c>
      <c r="S22" s="875">
        <f t="shared" si="1"/>
        <v>-11</v>
      </c>
      <c r="T22" s="933">
        <f t="shared" si="2"/>
        <v>-4.9600000000000009</v>
      </c>
      <c r="U22" s="940">
        <v>57</v>
      </c>
      <c r="V22" s="884">
        <v>58.9</v>
      </c>
      <c r="W22" s="884">
        <v>1.8999999999999986</v>
      </c>
      <c r="X22" s="938">
        <v>1.0333333333333332</v>
      </c>
      <c r="Y22" s="936">
        <v>9</v>
      </c>
    </row>
    <row r="23" spans="1:25" ht="14.4" customHeight="1" x14ac:dyDescent="0.3">
      <c r="A23" s="902" t="s">
        <v>3882</v>
      </c>
      <c r="B23" s="884">
        <v>5</v>
      </c>
      <c r="C23" s="885">
        <v>6.22</v>
      </c>
      <c r="D23" s="886">
        <v>5.4</v>
      </c>
      <c r="E23" s="867">
        <v>5</v>
      </c>
      <c r="F23" s="868">
        <v>6.22</v>
      </c>
      <c r="G23" s="869">
        <v>3.8</v>
      </c>
      <c r="H23" s="870">
        <v>3</v>
      </c>
      <c r="I23" s="871">
        <v>3.73</v>
      </c>
      <c r="J23" s="872">
        <v>3.7</v>
      </c>
      <c r="K23" s="873">
        <v>1.24</v>
      </c>
      <c r="L23" s="870">
        <v>2</v>
      </c>
      <c r="M23" s="870">
        <v>18</v>
      </c>
      <c r="N23" s="874">
        <v>6</v>
      </c>
      <c r="O23" s="870" t="s">
        <v>3848</v>
      </c>
      <c r="P23" s="887" t="s">
        <v>3883</v>
      </c>
      <c r="Q23" s="875">
        <f t="shared" si="0"/>
        <v>-2</v>
      </c>
      <c r="R23" s="933">
        <f t="shared" si="0"/>
        <v>-2.4899999999999998</v>
      </c>
      <c r="S23" s="875">
        <f t="shared" si="1"/>
        <v>-2</v>
      </c>
      <c r="T23" s="933">
        <f t="shared" si="2"/>
        <v>-2.4899999999999998</v>
      </c>
      <c r="U23" s="940">
        <v>18</v>
      </c>
      <c r="V23" s="884">
        <v>11.100000000000001</v>
      </c>
      <c r="W23" s="884">
        <v>-6.8999999999999986</v>
      </c>
      <c r="X23" s="938">
        <v>0.6166666666666667</v>
      </c>
      <c r="Y23" s="936"/>
    </row>
    <row r="24" spans="1:25" ht="14.4" customHeight="1" x14ac:dyDescent="0.3">
      <c r="A24" s="902" t="s">
        <v>3884</v>
      </c>
      <c r="B24" s="884"/>
      <c r="C24" s="885"/>
      <c r="D24" s="886"/>
      <c r="E24" s="867">
        <v>5</v>
      </c>
      <c r="F24" s="868">
        <v>19.940000000000001</v>
      </c>
      <c r="G24" s="869">
        <v>4.8</v>
      </c>
      <c r="H24" s="870">
        <v>2</v>
      </c>
      <c r="I24" s="871">
        <v>7.98</v>
      </c>
      <c r="J24" s="883">
        <v>6.5</v>
      </c>
      <c r="K24" s="873">
        <v>3.99</v>
      </c>
      <c r="L24" s="870">
        <v>2</v>
      </c>
      <c r="M24" s="870">
        <v>18</v>
      </c>
      <c r="N24" s="874">
        <v>6</v>
      </c>
      <c r="O24" s="870" t="s">
        <v>3848</v>
      </c>
      <c r="P24" s="887" t="s">
        <v>3885</v>
      </c>
      <c r="Q24" s="875">
        <f t="shared" si="0"/>
        <v>2</v>
      </c>
      <c r="R24" s="933">
        <f t="shared" si="0"/>
        <v>7.98</v>
      </c>
      <c r="S24" s="875">
        <f t="shared" si="1"/>
        <v>-3</v>
      </c>
      <c r="T24" s="933">
        <f t="shared" si="2"/>
        <v>-11.96</v>
      </c>
      <c r="U24" s="940">
        <v>12</v>
      </c>
      <c r="V24" s="884">
        <v>13</v>
      </c>
      <c r="W24" s="884">
        <v>1</v>
      </c>
      <c r="X24" s="938">
        <v>1.0833333333333333</v>
      </c>
      <c r="Y24" s="936">
        <v>2</v>
      </c>
    </row>
    <row r="25" spans="1:25" ht="14.4" customHeight="1" x14ac:dyDescent="0.3">
      <c r="A25" s="902" t="s">
        <v>3886</v>
      </c>
      <c r="B25" s="876">
        <v>1</v>
      </c>
      <c r="C25" s="877">
        <v>0.62</v>
      </c>
      <c r="D25" s="878">
        <v>3</v>
      </c>
      <c r="E25" s="888"/>
      <c r="F25" s="871"/>
      <c r="G25" s="872"/>
      <c r="H25" s="870"/>
      <c r="I25" s="871"/>
      <c r="J25" s="872"/>
      <c r="K25" s="873">
        <v>0.62</v>
      </c>
      <c r="L25" s="870">
        <v>2</v>
      </c>
      <c r="M25" s="870">
        <v>18</v>
      </c>
      <c r="N25" s="874">
        <v>6</v>
      </c>
      <c r="O25" s="870" t="s">
        <v>3848</v>
      </c>
      <c r="P25" s="887" t="s">
        <v>3887</v>
      </c>
      <c r="Q25" s="875">
        <f t="shared" si="0"/>
        <v>-1</v>
      </c>
      <c r="R25" s="933">
        <f t="shared" si="0"/>
        <v>-0.62</v>
      </c>
      <c r="S25" s="875">
        <f t="shared" si="1"/>
        <v>0</v>
      </c>
      <c r="T25" s="933">
        <f t="shared" si="2"/>
        <v>0</v>
      </c>
      <c r="U25" s="940" t="s">
        <v>555</v>
      </c>
      <c r="V25" s="884" t="s">
        <v>555</v>
      </c>
      <c r="W25" s="884" t="s">
        <v>555</v>
      </c>
      <c r="X25" s="938" t="s">
        <v>555</v>
      </c>
      <c r="Y25" s="936"/>
    </row>
    <row r="26" spans="1:25" ht="14.4" customHeight="1" x14ac:dyDescent="0.3">
      <c r="A26" s="902" t="s">
        <v>3888</v>
      </c>
      <c r="B26" s="884">
        <v>1</v>
      </c>
      <c r="C26" s="885">
        <v>0.61</v>
      </c>
      <c r="D26" s="886">
        <v>2</v>
      </c>
      <c r="E26" s="867">
        <v>3</v>
      </c>
      <c r="F26" s="868">
        <v>1.82</v>
      </c>
      <c r="G26" s="869">
        <v>2.7</v>
      </c>
      <c r="H26" s="870">
        <v>1</v>
      </c>
      <c r="I26" s="871">
        <v>0.33</v>
      </c>
      <c r="J26" s="872">
        <v>1</v>
      </c>
      <c r="K26" s="873">
        <v>0.61</v>
      </c>
      <c r="L26" s="870">
        <v>2</v>
      </c>
      <c r="M26" s="870">
        <v>18</v>
      </c>
      <c r="N26" s="874">
        <v>6</v>
      </c>
      <c r="O26" s="870" t="s">
        <v>3848</v>
      </c>
      <c r="P26" s="887" t="s">
        <v>3889</v>
      </c>
      <c r="Q26" s="875">
        <f t="shared" si="0"/>
        <v>0</v>
      </c>
      <c r="R26" s="933">
        <f t="shared" si="0"/>
        <v>-0.27999999999999997</v>
      </c>
      <c r="S26" s="875">
        <f t="shared" si="1"/>
        <v>-2</v>
      </c>
      <c r="T26" s="933">
        <f t="shared" si="2"/>
        <v>-1.49</v>
      </c>
      <c r="U26" s="940">
        <v>6</v>
      </c>
      <c r="V26" s="884">
        <v>1</v>
      </c>
      <c r="W26" s="884">
        <v>-5</v>
      </c>
      <c r="X26" s="938">
        <v>0.16666666666666666</v>
      </c>
      <c r="Y26" s="936"/>
    </row>
    <row r="27" spans="1:25" ht="14.4" customHeight="1" x14ac:dyDescent="0.3">
      <c r="A27" s="902" t="s">
        <v>3890</v>
      </c>
      <c r="B27" s="884">
        <v>2</v>
      </c>
      <c r="C27" s="885">
        <v>2.1800000000000002</v>
      </c>
      <c r="D27" s="886">
        <v>6.5</v>
      </c>
      <c r="E27" s="888"/>
      <c r="F27" s="871"/>
      <c r="G27" s="872"/>
      <c r="H27" s="867">
        <v>4</v>
      </c>
      <c r="I27" s="868">
        <v>4.37</v>
      </c>
      <c r="J27" s="869">
        <v>6.5</v>
      </c>
      <c r="K27" s="873">
        <v>1.08</v>
      </c>
      <c r="L27" s="870">
        <v>2</v>
      </c>
      <c r="M27" s="870">
        <v>21</v>
      </c>
      <c r="N27" s="874">
        <v>7</v>
      </c>
      <c r="O27" s="870" t="s">
        <v>3848</v>
      </c>
      <c r="P27" s="887" t="s">
        <v>3891</v>
      </c>
      <c r="Q27" s="875">
        <f t="shared" si="0"/>
        <v>2</v>
      </c>
      <c r="R27" s="933">
        <f t="shared" si="0"/>
        <v>2.19</v>
      </c>
      <c r="S27" s="875">
        <f t="shared" si="1"/>
        <v>4</v>
      </c>
      <c r="T27" s="933">
        <f t="shared" si="2"/>
        <v>4.37</v>
      </c>
      <c r="U27" s="940">
        <v>28</v>
      </c>
      <c r="V27" s="884">
        <v>26</v>
      </c>
      <c r="W27" s="884">
        <v>-2</v>
      </c>
      <c r="X27" s="938">
        <v>0.9285714285714286</v>
      </c>
      <c r="Y27" s="936">
        <v>11</v>
      </c>
    </row>
    <row r="28" spans="1:25" ht="14.4" customHeight="1" x14ac:dyDescent="0.3">
      <c r="A28" s="903" t="s">
        <v>3892</v>
      </c>
      <c r="B28" s="503"/>
      <c r="C28" s="899"/>
      <c r="D28" s="889"/>
      <c r="E28" s="892">
        <v>1</v>
      </c>
      <c r="F28" s="893">
        <v>0.55000000000000004</v>
      </c>
      <c r="G28" s="880">
        <v>1</v>
      </c>
      <c r="H28" s="900"/>
      <c r="I28" s="901"/>
      <c r="J28" s="881"/>
      <c r="K28" s="895">
        <v>1.61</v>
      </c>
      <c r="L28" s="894">
        <v>3</v>
      </c>
      <c r="M28" s="894">
        <v>30</v>
      </c>
      <c r="N28" s="896">
        <v>10</v>
      </c>
      <c r="O28" s="894" t="s">
        <v>3848</v>
      </c>
      <c r="P28" s="897" t="s">
        <v>3893</v>
      </c>
      <c r="Q28" s="898">
        <f t="shared" si="0"/>
        <v>0</v>
      </c>
      <c r="R28" s="934">
        <f t="shared" si="0"/>
        <v>0</v>
      </c>
      <c r="S28" s="898">
        <f t="shared" si="1"/>
        <v>-1</v>
      </c>
      <c r="T28" s="934">
        <f t="shared" si="2"/>
        <v>-0.55000000000000004</v>
      </c>
      <c r="U28" s="941" t="s">
        <v>555</v>
      </c>
      <c r="V28" s="503" t="s">
        <v>555</v>
      </c>
      <c r="W28" s="503" t="s">
        <v>555</v>
      </c>
      <c r="X28" s="939" t="s">
        <v>555</v>
      </c>
      <c r="Y28" s="937"/>
    </row>
    <row r="29" spans="1:25" ht="14.4" customHeight="1" x14ac:dyDescent="0.3">
      <c r="A29" s="902" t="s">
        <v>3894</v>
      </c>
      <c r="B29" s="876">
        <v>1</v>
      </c>
      <c r="C29" s="877">
        <v>0.6</v>
      </c>
      <c r="D29" s="878">
        <v>2</v>
      </c>
      <c r="E29" s="888"/>
      <c r="F29" s="871"/>
      <c r="G29" s="872"/>
      <c r="H29" s="870"/>
      <c r="I29" s="871"/>
      <c r="J29" s="872"/>
      <c r="K29" s="873">
        <v>0.6</v>
      </c>
      <c r="L29" s="870">
        <v>2</v>
      </c>
      <c r="M29" s="870">
        <v>18</v>
      </c>
      <c r="N29" s="874">
        <v>6</v>
      </c>
      <c r="O29" s="870" t="s">
        <v>3848</v>
      </c>
      <c r="P29" s="887" t="s">
        <v>3895</v>
      </c>
      <c r="Q29" s="875">
        <f t="shared" si="0"/>
        <v>-1</v>
      </c>
      <c r="R29" s="933">
        <f t="shared" si="0"/>
        <v>-0.6</v>
      </c>
      <c r="S29" s="875">
        <f t="shared" si="1"/>
        <v>0</v>
      </c>
      <c r="T29" s="933">
        <f t="shared" si="2"/>
        <v>0</v>
      </c>
      <c r="U29" s="940" t="s">
        <v>555</v>
      </c>
      <c r="V29" s="884" t="s">
        <v>555</v>
      </c>
      <c r="W29" s="884" t="s">
        <v>555</v>
      </c>
      <c r="X29" s="938" t="s">
        <v>555</v>
      </c>
      <c r="Y29" s="936"/>
    </row>
    <row r="30" spans="1:25" ht="14.4" customHeight="1" x14ac:dyDescent="0.3">
      <c r="A30" s="902" t="s">
        <v>3896</v>
      </c>
      <c r="B30" s="884"/>
      <c r="C30" s="885"/>
      <c r="D30" s="886"/>
      <c r="E30" s="867">
        <v>1</v>
      </c>
      <c r="F30" s="868">
        <v>0.5</v>
      </c>
      <c r="G30" s="869">
        <v>4</v>
      </c>
      <c r="H30" s="870"/>
      <c r="I30" s="871"/>
      <c r="J30" s="872"/>
      <c r="K30" s="873">
        <v>0.5</v>
      </c>
      <c r="L30" s="870">
        <v>2</v>
      </c>
      <c r="M30" s="870">
        <v>18</v>
      </c>
      <c r="N30" s="874">
        <v>6</v>
      </c>
      <c r="O30" s="870" t="s">
        <v>3848</v>
      </c>
      <c r="P30" s="887" t="s">
        <v>3897</v>
      </c>
      <c r="Q30" s="875">
        <f t="shared" si="0"/>
        <v>0</v>
      </c>
      <c r="R30" s="933">
        <f t="shared" si="0"/>
        <v>0</v>
      </c>
      <c r="S30" s="875">
        <f t="shared" si="1"/>
        <v>-1</v>
      </c>
      <c r="T30" s="933">
        <f t="shared" si="2"/>
        <v>-0.5</v>
      </c>
      <c r="U30" s="940" t="s">
        <v>555</v>
      </c>
      <c r="V30" s="884" t="s">
        <v>555</v>
      </c>
      <c r="W30" s="884" t="s">
        <v>555</v>
      </c>
      <c r="X30" s="938" t="s">
        <v>555</v>
      </c>
      <c r="Y30" s="936"/>
    </row>
    <row r="31" spans="1:25" ht="14.4" customHeight="1" x14ac:dyDescent="0.3">
      <c r="A31" s="902" t="s">
        <v>3898</v>
      </c>
      <c r="B31" s="884"/>
      <c r="C31" s="885"/>
      <c r="D31" s="886"/>
      <c r="E31" s="867">
        <v>1</v>
      </c>
      <c r="F31" s="868">
        <v>1.07</v>
      </c>
      <c r="G31" s="869">
        <v>4</v>
      </c>
      <c r="H31" s="870"/>
      <c r="I31" s="871"/>
      <c r="J31" s="872"/>
      <c r="K31" s="873">
        <v>1.07</v>
      </c>
      <c r="L31" s="870">
        <v>3</v>
      </c>
      <c r="M31" s="870">
        <v>24</v>
      </c>
      <c r="N31" s="874">
        <v>8</v>
      </c>
      <c r="O31" s="870" t="s">
        <v>3848</v>
      </c>
      <c r="P31" s="887" t="s">
        <v>3899</v>
      </c>
      <c r="Q31" s="875">
        <f t="shared" si="0"/>
        <v>0</v>
      </c>
      <c r="R31" s="933">
        <f t="shared" si="0"/>
        <v>0</v>
      </c>
      <c r="S31" s="875">
        <f t="shared" si="1"/>
        <v>-1</v>
      </c>
      <c r="T31" s="933">
        <f t="shared" si="2"/>
        <v>-1.07</v>
      </c>
      <c r="U31" s="940" t="s">
        <v>555</v>
      </c>
      <c r="V31" s="884" t="s">
        <v>555</v>
      </c>
      <c r="W31" s="884" t="s">
        <v>555</v>
      </c>
      <c r="X31" s="938" t="s">
        <v>555</v>
      </c>
      <c r="Y31" s="936"/>
    </row>
    <row r="32" spans="1:25" ht="14.4" customHeight="1" x14ac:dyDescent="0.3">
      <c r="A32" s="902" t="s">
        <v>3900</v>
      </c>
      <c r="B32" s="884">
        <v>19</v>
      </c>
      <c r="C32" s="885">
        <v>13.17</v>
      </c>
      <c r="D32" s="886">
        <v>5.0999999999999996</v>
      </c>
      <c r="E32" s="867">
        <v>31</v>
      </c>
      <c r="F32" s="868">
        <v>21.1</v>
      </c>
      <c r="G32" s="869">
        <v>5.5</v>
      </c>
      <c r="H32" s="870">
        <v>25</v>
      </c>
      <c r="I32" s="871">
        <v>15.96</v>
      </c>
      <c r="J32" s="872">
        <v>5.4</v>
      </c>
      <c r="K32" s="873">
        <v>0.67</v>
      </c>
      <c r="L32" s="870">
        <v>2</v>
      </c>
      <c r="M32" s="870">
        <v>18</v>
      </c>
      <c r="N32" s="874">
        <v>6</v>
      </c>
      <c r="O32" s="870" t="s">
        <v>3848</v>
      </c>
      <c r="P32" s="887" t="s">
        <v>3901</v>
      </c>
      <c r="Q32" s="875">
        <f t="shared" si="0"/>
        <v>6</v>
      </c>
      <c r="R32" s="933">
        <f t="shared" si="0"/>
        <v>2.7900000000000009</v>
      </c>
      <c r="S32" s="875">
        <f t="shared" si="1"/>
        <v>-6</v>
      </c>
      <c r="T32" s="933">
        <f t="shared" si="2"/>
        <v>-5.1400000000000006</v>
      </c>
      <c r="U32" s="940">
        <v>150</v>
      </c>
      <c r="V32" s="884">
        <v>135</v>
      </c>
      <c r="W32" s="884">
        <v>-15</v>
      </c>
      <c r="X32" s="938">
        <v>0.9</v>
      </c>
      <c r="Y32" s="936">
        <v>26</v>
      </c>
    </row>
    <row r="33" spans="1:25" ht="14.4" customHeight="1" x14ac:dyDescent="0.3">
      <c r="A33" s="903" t="s">
        <v>3902</v>
      </c>
      <c r="B33" s="503">
        <v>2</v>
      </c>
      <c r="C33" s="899">
        <v>2.23</v>
      </c>
      <c r="D33" s="889">
        <v>7</v>
      </c>
      <c r="E33" s="900"/>
      <c r="F33" s="901"/>
      <c r="G33" s="881"/>
      <c r="H33" s="894">
        <v>2</v>
      </c>
      <c r="I33" s="893">
        <v>2.2400000000000002</v>
      </c>
      <c r="J33" s="882">
        <v>10</v>
      </c>
      <c r="K33" s="895">
        <v>1.1200000000000001</v>
      </c>
      <c r="L33" s="894">
        <v>3</v>
      </c>
      <c r="M33" s="894">
        <v>27</v>
      </c>
      <c r="N33" s="896">
        <v>9</v>
      </c>
      <c r="O33" s="894" t="s">
        <v>3848</v>
      </c>
      <c r="P33" s="897" t="s">
        <v>3903</v>
      </c>
      <c r="Q33" s="898">
        <f t="shared" si="0"/>
        <v>0</v>
      </c>
      <c r="R33" s="934">
        <f t="shared" si="0"/>
        <v>1.0000000000000231E-2</v>
      </c>
      <c r="S33" s="898">
        <f t="shared" si="1"/>
        <v>2</v>
      </c>
      <c r="T33" s="934">
        <f t="shared" si="2"/>
        <v>2.2400000000000002</v>
      </c>
      <c r="U33" s="941">
        <v>18</v>
      </c>
      <c r="V33" s="503">
        <v>20</v>
      </c>
      <c r="W33" s="503">
        <v>2</v>
      </c>
      <c r="X33" s="939">
        <v>1.1111111111111112</v>
      </c>
      <c r="Y33" s="937">
        <v>3</v>
      </c>
    </row>
    <row r="34" spans="1:25" ht="14.4" customHeight="1" x14ac:dyDescent="0.3">
      <c r="A34" s="903" t="s">
        <v>3904</v>
      </c>
      <c r="B34" s="503"/>
      <c r="C34" s="899"/>
      <c r="D34" s="889"/>
      <c r="E34" s="900">
        <v>2</v>
      </c>
      <c r="F34" s="901">
        <v>4.96</v>
      </c>
      <c r="G34" s="881">
        <v>8</v>
      </c>
      <c r="H34" s="894">
        <v>3</v>
      </c>
      <c r="I34" s="893">
        <v>11.41</v>
      </c>
      <c r="J34" s="882">
        <v>21.3</v>
      </c>
      <c r="K34" s="895">
        <v>2.38</v>
      </c>
      <c r="L34" s="894">
        <v>3</v>
      </c>
      <c r="M34" s="894">
        <v>30</v>
      </c>
      <c r="N34" s="896">
        <v>10</v>
      </c>
      <c r="O34" s="894" t="s">
        <v>3848</v>
      </c>
      <c r="P34" s="897" t="s">
        <v>3905</v>
      </c>
      <c r="Q34" s="898">
        <f t="shared" si="0"/>
        <v>3</v>
      </c>
      <c r="R34" s="934">
        <f t="shared" si="0"/>
        <v>11.41</v>
      </c>
      <c r="S34" s="898">
        <f t="shared" si="1"/>
        <v>1</v>
      </c>
      <c r="T34" s="934">
        <f t="shared" si="2"/>
        <v>6.45</v>
      </c>
      <c r="U34" s="941">
        <v>30</v>
      </c>
      <c r="V34" s="503">
        <v>63.900000000000006</v>
      </c>
      <c r="W34" s="503">
        <v>33.900000000000006</v>
      </c>
      <c r="X34" s="939">
        <v>2.1300000000000003</v>
      </c>
      <c r="Y34" s="937">
        <v>38</v>
      </c>
    </row>
    <row r="35" spans="1:25" ht="14.4" customHeight="1" x14ac:dyDescent="0.3">
      <c r="A35" s="902" t="s">
        <v>3906</v>
      </c>
      <c r="B35" s="884">
        <v>2</v>
      </c>
      <c r="C35" s="885">
        <v>0.79</v>
      </c>
      <c r="D35" s="886">
        <v>2</v>
      </c>
      <c r="E35" s="888">
        <v>2</v>
      </c>
      <c r="F35" s="871">
        <v>0.79</v>
      </c>
      <c r="G35" s="872">
        <v>4.5</v>
      </c>
      <c r="H35" s="867">
        <v>6</v>
      </c>
      <c r="I35" s="868">
        <v>2.36</v>
      </c>
      <c r="J35" s="883">
        <v>4</v>
      </c>
      <c r="K35" s="873">
        <v>0.38</v>
      </c>
      <c r="L35" s="870">
        <v>1</v>
      </c>
      <c r="M35" s="870">
        <v>9</v>
      </c>
      <c r="N35" s="874">
        <v>3</v>
      </c>
      <c r="O35" s="870" t="s">
        <v>3848</v>
      </c>
      <c r="P35" s="887" t="s">
        <v>3907</v>
      </c>
      <c r="Q35" s="875">
        <f t="shared" si="0"/>
        <v>4</v>
      </c>
      <c r="R35" s="933">
        <f t="shared" si="0"/>
        <v>1.5699999999999998</v>
      </c>
      <c r="S35" s="875">
        <f t="shared" si="1"/>
        <v>4</v>
      </c>
      <c r="T35" s="933">
        <f t="shared" si="2"/>
        <v>1.5699999999999998</v>
      </c>
      <c r="U35" s="940">
        <v>18</v>
      </c>
      <c r="V35" s="884">
        <v>24</v>
      </c>
      <c r="W35" s="884">
        <v>6</v>
      </c>
      <c r="X35" s="938">
        <v>1.3333333333333333</v>
      </c>
      <c r="Y35" s="936">
        <v>7</v>
      </c>
    </row>
    <row r="36" spans="1:25" ht="14.4" customHeight="1" x14ac:dyDescent="0.3">
      <c r="A36" s="902" t="s">
        <v>3908</v>
      </c>
      <c r="B36" s="884"/>
      <c r="C36" s="885"/>
      <c r="D36" s="886"/>
      <c r="E36" s="867">
        <v>1</v>
      </c>
      <c r="F36" s="868">
        <v>0.41</v>
      </c>
      <c r="G36" s="869">
        <v>4</v>
      </c>
      <c r="H36" s="870"/>
      <c r="I36" s="871"/>
      <c r="J36" s="872"/>
      <c r="K36" s="873">
        <v>0.41</v>
      </c>
      <c r="L36" s="870">
        <v>1</v>
      </c>
      <c r="M36" s="870">
        <v>12</v>
      </c>
      <c r="N36" s="874">
        <v>4</v>
      </c>
      <c r="O36" s="870" t="s">
        <v>3848</v>
      </c>
      <c r="P36" s="887" t="s">
        <v>3909</v>
      </c>
      <c r="Q36" s="875">
        <f t="shared" si="0"/>
        <v>0</v>
      </c>
      <c r="R36" s="933">
        <f t="shared" si="0"/>
        <v>0</v>
      </c>
      <c r="S36" s="875">
        <f t="shared" si="1"/>
        <v>-1</v>
      </c>
      <c r="T36" s="933">
        <f t="shared" si="2"/>
        <v>-0.41</v>
      </c>
      <c r="U36" s="940" t="s">
        <v>555</v>
      </c>
      <c r="V36" s="884" t="s">
        <v>555</v>
      </c>
      <c r="W36" s="884" t="s">
        <v>555</v>
      </c>
      <c r="X36" s="938" t="s">
        <v>555</v>
      </c>
      <c r="Y36" s="936"/>
    </row>
    <row r="37" spans="1:25" ht="14.4" customHeight="1" x14ac:dyDescent="0.3">
      <c r="A37" s="902" t="s">
        <v>3910</v>
      </c>
      <c r="B37" s="876">
        <v>1</v>
      </c>
      <c r="C37" s="877">
        <v>1.41</v>
      </c>
      <c r="D37" s="878">
        <v>6</v>
      </c>
      <c r="E37" s="888"/>
      <c r="F37" s="871"/>
      <c r="G37" s="872"/>
      <c r="H37" s="870"/>
      <c r="I37" s="871"/>
      <c r="J37" s="872"/>
      <c r="K37" s="873">
        <v>1.41</v>
      </c>
      <c r="L37" s="870">
        <v>3</v>
      </c>
      <c r="M37" s="870">
        <v>24</v>
      </c>
      <c r="N37" s="874">
        <v>8</v>
      </c>
      <c r="O37" s="870" t="s">
        <v>3848</v>
      </c>
      <c r="P37" s="887" t="s">
        <v>3911</v>
      </c>
      <c r="Q37" s="875">
        <f t="shared" si="0"/>
        <v>-1</v>
      </c>
      <c r="R37" s="933">
        <f t="shared" si="0"/>
        <v>-1.41</v>
      </c>
      <c r="S37" s="875">
        <f t="shared" si="1"/>
        <v>0</v>
      </c>
      <c r="T37" s="933">
        <f t="shared" si="2"/>
        <v>0</v>
      </c>
      <c r="U37" s="940" t="s">
        <v>555</v>
      </c>
      <c r="V37" s="884" t="s">
        <v>555</v>
      </c>
      <c r="W37" s="884" t="s">
        <v>555</v>
      </c>
      <c r="X37" s="938" t="s">
        <v>555</v>
      </c>
      <c r="Y37" s="936"/>
    </row>
    <row r="38" spans="1:25" ht="14.4" customHeight="1" x14ac:dyDescent="0.3">
      <c r="A38" s="902" t="s">
        <v>3912</v>
      </c>
      <c r="B38" s="876">
        <v>1</v>
      </c>
      <c r="C38" s="877">
        <v>1.67</v>
      </c>
      <c r="D38" s="878">
        <v>3</v>
      </c>
      <c r="E38" s="888"/>
      <c r="F38" s="871"/>
      <c r="G38" s="872"/>
      <c r="H38" s="870"/>
      <c r="I38" s="871"/>
      <c r="J38" s="872"/>
      <c r="K38" s="873">
        <v>1.67</v>
      </c>
      <c r="L38" s="870">
        <v>3</v>
      </c>
      <c r="M38" s="870">
        <v>27</v>
      </c>
      <c r="N38" s="874">
        <v>9</v>
      </c>
      <c r="O38" s="870" t="s">
        <v>3848</v>
      </c>
      <c r="P38" s="887" t="s">
        <v>3913</v>
      </c>
      <c r="Q38" s="875">
        <f t="shared" si="0"/>
        <v>-1</v>
      </c>
      <c r="R38" s="933">
        <f t="shared" si="0"/>
        <v>-1.67</v>
      </c>
      <c r="S38" s="875">
        <f t="shared" si="1"/>
        <v>0</v>
      </c>
      <c r="T38" s="933">
        <f t="shared" si="2"/>
        <v>0</v>
      </c>
      <c r="U38" s="940" t="s">
        <v>555</v>
      </c>
      <c r="V38" s="884" t="s">
        <v>555</v>
      </c>
      <c r="W38" s="884" t="s">
        <v>555</v>
      </c>
      <c r="X38" s="938" t="s">
        <v>555</v>
      </c>
      <c r="Y38" s="936"/>
    </row>
    <row r="39" spans="1:25" ht="14.4" customHeight="1" x14ac:dyDescent="0.3">
      <c r="A39" s="902" t="s">
        <v>3914</v>
      </c>
      <c r="B39" s="884"/>
      <c r="C39" s="885"/>
      <c r="D39" s="886"/>
      <c r="E39" s="888"/>
      <c r="F39" s="871"/>
      <c r="G39" s="872"/>
      <c r="H39" s="867">
        <v>1</v>
      </c>
      <c r="I39" s="868">
        <v>0.36</v>
      </c>
      <c r="J39" s="869">
        <v>2</v>
      </c>
      <c r="K39" s="873">
        <v>0.36</v>
      </c>
      <c r="L39" s="870">
        <v>2</v>
      </c>
      <c r="M39" s="870">
        <v>15</v>
      </c>
      <c r="N39" s="874">
        <v>5</v>
      </c>
      <c r="O39" s="870" t="s">
        <v>3848</v>
      </c>
      <c r="P39" s="887" t="s">
        <v>3915</v>
      </c>
      <c r="Q39" s="875">
        <f t="shared" si="0"/>
        <v>1</v>
      </c>
      <c r="R39" s="933">
        <f t="shared" si="0"/>
        <v>0.36</v>
      </c>
      <c r="S39" s="875">
        <f t="shared" si="1"/>
        <v>1</v>
      </c>
      <c r="T39" s="933">
        <f t="shared" si="2"/>
        <v>0.36</v>
      </c>
      <c r="U39" s="940">
        <v>5</v>
      </c>
      <c r="V39" s="884">
        <v>2</v>
      </c>
      <c r="W39" s="884">
        <v>-3</v>
      </c>
      <c r="X39" s="938">
        <v>0.4</v>
      </c>
      <c r="Y39" s="936"/>
    </row>
    <row r="40" spans="1:25" ht="14.4" customHeight="1" x14ac:dyDescent="0.3">
      <c r="A40" s="902" t="s">
        <v>3916</v>
      </c>
      <c r="B40" s="884"/>
      <c r="C40" s="885"/>
      <c r="D40" s="886"/>
      <c r="E40" s="888"/>
      <c r="F40" s="871"/>
      <c r="G40" s="872"/>
      <c r="H40" s="867">
        <v>2</v>
      </c>
      <c r="I40" s="868">
        <v>9.0399999999999991</v>
      </c>
      <c r="J40" s="883">
        <v>5.5</v>
      </c>
      <c r="K40" s="873">
        <v>2.0499999999999998</v>
      </c>
      <c r="L40" s="870">
        <v>2</v>
      </c>
      <c r="M40" s="870">
        <v>15</v>
      </c>
      <c r="N40" s="874">
        <v>5</v>
      </c>
      <c r="O40" s="870" t="s">
        <v>3848</v>
      </c>
      <c r="P40" s="887" t="s">
        <v>3917</v>
      </c>
      <c r="Q40" s="875">
        <f t="shared" si="0"/>
        <v>2</v>
      </c>
      <c r="R40" s="933">
        <f t="shared" si="0"/>
        <v>9.0399999999999991</v>
      </c>
      <c r="S40" s="875">
        <f t="shared" si="1"/>
        <v>2</v>
      </c>
      <c r="T40" s="933">
        <f t="shared" si="2"/>
        <v>9.0399999999999991</v>
      </c>
      <c r="U40" s="940">
        <v>10</v>
      </c>
      <c r="V40" s="884">
        <v>11</v>
      </c>
      <c r="W40" s="884">
        <v>1</v>
      </c>
      <c r="X40" s="938">
        <v>1.1000000000000001</v>
      </c>
      <c r="Y40" s="936">
        <v>1</v>
      </c>
    </row>
    <row r="41" spans="1:25" ht="14.4" customHeight="1" x14ac:dyDescent="0.3">
      <c r="A41" s="902" t="s">
        <v>3918</v>
      </c>
      <c r="B41" s="876">
        <v>185</v>
      </c>
      <c r="C41" s="877">
        <v>882.76</v>
      </c>
      <c r="D41" s="878">
        <v>6.2</v>
      </c>
      <c r="E41" s="888">
        <v>156</v>
      </c>
      <c r="F41" s="871">
        <v>741.31</v>
      </c>
      <c r="G41" s="872">
        <v>6.3</v>
      </c>
      <c r="H41" s="870">
        <v>136</v>
      </c>
      <c r="I41" s="871">
        <v>647</v>
      </c>
      <c r="J41" s="872">
        <v>5.8</v>
      </c>
      <c r="K41" s="873">
        <v>4.99</v>
      </c>
      <c r="L41" s="870">
        <v>3</v>
      </c>
      <c r="M41" s="870">
        <v>27</v>
      </c>
      <c r="N41" s="874">
        <v>9</v>
      </c>
      <c r="O41" s="870" t="s">
        <v>3848</v>
      </c>
      <c r="P41" s="887" t="s">
        <v>3919</v>
      </c>
      <c r="Q41" s="875">
        <f t="shared" si="0"/>
        <v>-49</v>
      </c>
      <c r="R41" s="933">
        <f t="shared" si="0"/>
        <v>-235.76</v>
      </c>
      <c r="S41" s="875">
        <f t="shared" si="1"/>
        <v>-20</v>
      </c>
      <c r="T41" s="933">
        <f t="shared" si="2"/>
        <v>-94.309999999999945</v>
      </c>
      <c r="U41" s="940">
        <v>1224</v>
      </c>
      <c r="V41" s="884">
        <v>788.8</v>
      </c>
      <c r="W41" s="884">
        <v>-435.20000000000005</v>
      </c>
      <c r="X41" s="938">
        <v>0.64444444444444438</v>
      </c>
      <c r="Y41" s="936">
        <v>47</v>
      </c>
    </row>
    <row r="42" spans="1:25" ht="14.4" customHeight="1" x14ac:dyDescent="0.3">
      <c r="A42" s="903" t="s">
        <v>3920</v>
      </c>
      <c r="B42" s="890">
        <v>11</v>
      </c>
      <c r="C42" s="891">
        <v>58.71</v>
      </c>
      <c r="D42" s="879">
        <v>10.3</v>
      </c>
      <c r="E42" s="892">
        <v>8</v>
      </c>
      <c r="F42" s="893">
        <v>41.44</v>
      </c>
      <c r="G42" s="880">
        <v>8.5</v>
      </c>
      <c r="H42" s="894">
        <v>20</v>
      </c>
      <c r="I42" s="893">
        <v>102.2</v>
      </c>
      <c r="J42" s="880">
        <v>7.7</v>
      </c>
      <c r="K42" s="895">
        <v>5.18</v>
      </c>
      <c r="L42" s="894">
        <v>3</v>
      </c>
      <c r="M42" s="894">
        <v>27</v>
      </c>
      <c r="N42" s="896">
        <v>9</v>
      </c>
      <c r="O42" s="894" t="s">
        <v>3848</v>
      </c>
      <c r="P42" s="897" t="s">
        <v>3921</v>
      </c>
      <c r="Q42" s="898">
        <f t="shared" si="0"/>
        <v>9</v>
      </c>
      <c r="R42" s="934">
        <f t="shared" si="0"/>
        <v>43.49</v>
      </c>
      <c r="S42" s="898">
        <f t="shared" si="1"/>
        <v>12</v>
      </c>
      <c r="T42" s="934">
        <f t="shared" si="2"/>
        <v>60.760000000000005</v>
      </c>
      <c r="U42" s="941">
        <v>180</v>
      </c>
      <c r="V42" s="503">
        <v>154</v>
      </c>
      <c r="W42" s="503">
        <v>-26</v>
      </c>
      <c r="X42" s="939">
        <v>0.85555555555555551</v>
      </c>
      <c r="Y42" s="937">
        <v>30</v>
      </c>
    </row>
    <row r="43" spans="1:25" ht="14.4" customHeight="1" x14ac:dyDescent="0.3">
      <c r="A43" s="903" t="s">
        <v>3922</v>
      </c>
      <c r="B43" s="890"/>
      <c r="C43" s="891"/>
      <c r="D43" s="879"/>
      <c r="E43" s="892"/>
      <c r="F43" s="893"/>
      <c r="G43" s="880"/>
      <c r="H43" s="894">
        <v>1</v>
      </c>
      <c r="I43" s="893">
        <v>6.41</v>
      </c>
      <c r="J43" s="880">
        <v>4</v>
      </c>
      <c r="K43" s="895">
        <v>7.41</v>
      </c>
      <c r="L43" s="894">
        <v>5</v>
      </c>
      <c r="M43" s="894">
        <v>45</v>
      </c>
      <c r="N43" s="896">
        <v>15</v>
      </c>
      <c r="O43" s="894" t="s">
        <v>3848</v>
      </c>
      <c r="P43" s="897" t="s">
        <v>3923</v>
      </c>
      <c r="Q43" s="898">
        <f t="shared" si="0"/>
        <v>1</v>
      </c>
      <c r="R43" s="934">
        <f t="shared" si="0"/>
        <v>6.41</v>
      </c>
      <c r="S43" s="898">
        <f t="shared" si="1"/>
        <v>1</v>
      </c>
      <c r="T43" s="934">
        <f t="shared" si="2"/>
        <v>6.41</v>
      </c>
      <c r="U43" s="941">
        <v>15</v>
      </c>
      <c r="V43" s="503">
        <v>4</v>
      </c>
      <c r="W43" s="503">
        <v>-11</v>
      </c>
      <c r="X43" s="939">
        <v>0.26666666666666666</v>
      </c>
      <c r="Y43" s="937"/>
    </row>
    <row r="44" spans="1:25" ht="14.4" customHeight="1" x14ac:dyDescent="0.3">
      <c r="A44" s="902" t="s">
        <v>3924</v>
      </c>
      <c r="B44" s="884">
        <v>2</v>
      </c>
      <c r="C44" s="885">
        <v>6.69</v>
      </c>
      <c r="D44" s="886">
        <v>4.5</v>
      </c>
      <c r="E44" s="867">
        <v>3</v>
      </c>
      <c r="F44" s="868">
        <v>9.35</v>
      </c>
      <c r="G44" s="869">
        <v>10.3</v>
      </c>
      <c r="H44" s="870">
        <v>1</v>
      </c>
      <c r="I44" s="871">
        <v>3.12</v>
      </c>
      <c r="J44" s="872">
        <v>3</v>
      </c>
      <c r="K44" s="873">
        <v>3.12</v>
      </c>
      <c r="L44" s="870">
        <v>3</v>
      </c>
      <c r="M44" s="870">
        <v>27</v>
      </c>
      <c r="N44" s="874">
        <v>9</v>
      </c>
      <c r="O44" s="870" t="s">
        <v>3848</v>
      </c>
      <c r="P44" s="887" t="s">
        <v>3925</v>
      </c>
      <c r="Q44" s="875">
        <f t="shared" si="0"/>
        <v>-1</v>
      </c>
      <c r="R44" s="933">
        <f t="shared" si="0"/>
        <v>-3.5700000000000003</v>
      </c>
      <c r="S44" s="875">
        <f t="shared" si="1"/>
        <v>-2</v>
      </c>
      <c r="T44" s="933">
        <f t="shared" si="2"/>
        <v>-6.2299999999999995</v>
      </c>
      <c r="U44" s="940">
        <v>9</v>
      </c>
      <c r="V44" s="884">
        <v>3</v>
      </c>
      <c r="W44" s="884">
        <v>-6</v>
      </c>
      <c r="X44" s="938">
        <v>0.33333333333333331</v>
      </c>
      <c r="Y44" s="936"/>
    </row>
    <row r="45" spans="1:25" ht="14.4" customHeight="1" x14ac:dyDescent="0.3">
      <c r="A45" s="902" t="s">
        <v>3926</v>
      </c>
      <c r="B45" s="884">
        <v>174</v>
      </c>
      <c r="C45" s="885">
        <v>294.62</v>
      </c>
      <c r="D45" s="886">
        <v>6</v>
      </c>
      <c r="E45" s="867">
        <v>174</v>
      </c>
      <c r="F45" s="868">
        <v>293.89</v>
      </c>
      <c r="G45" s="869">
        <v>5.8</v>
      </c>
      <c r="H45" s="870">
        <v>160</v>
      </c>
      <c r="I45" s="871">
        <v>269.35000000000002</v>
      </c>
      <c r="J45" s="872">
        <v>5.5</v>
      </c>
      <c r="K45" s="873">
        <v>1.68</v>
      </c>
      <c r="L45" s="870">
        <v>3</v>
      </c>
      <c r="M45" s="870">
        <v>24</v>
      </c>
      <c r="N45" s="874">
        <v>8</v>
      </c>
      <c r="O45" s="870" t="s">
        <v>3848</v>
      </c>
      <c r="P45" s="887" t="s">
        <v>3927</v>
      </c>
      <c r="Q45" s="875">
        <f t="shared" si="0"/>
        <v>-14</v>
      </c>
      <c r="R45" s="933">
        <f t="shared" si="0"/>
        <v>-25.269999999999982</v>
      </c>
      <c r="S45" s="875">
        <f t="shared" si="1"/>
        <v>-14</v>
      </c>
      <c r="T45" s="933">
        <f t="shared" si="2"/>
        <v>-24.539999999999964</v>
      </c>
      <c r="U45" s="940">
        <v>1280</v>
      </c>
      <c r="V45" s="884">
        <v>880</v>
      </c>
      <c r="W45" s="884">
        <v>-400</v>
      </c>
      <c r="X45" s="938">
        <v>0.6875</v>
      </c>
      <c r="Y45" s="936">
        <v>64</v>
      </c>
    </row>
    <row r="46" spans="1:25" ht="14.4" customHeight="1" x14ac:dyDescent="0.3">
      <c r="A46" s="903" t="s">
        <v>3928</v>
      </c>
      <c r="B46" s="503"/>
      <c r="C46" s="899"/>
      <c r="D46" s="889"/>
      <c r="E46" s="900">
        <v>1</v>
      </c>
      <c r="F46" s="901">
        <v>1.97</v>
      </c>
      <c r="G46" s="881">
        <v>6</v>
      </c>
      <c r="H46" s="894">
        <v>1</v>
      </c>
      <c r="I46" s="893">
        <v>1.97</v>
      </c>
      <c r="J46" s="880">
        <v>6</v>
      </c>
      <c r="K46" s="895">
        <v>1.97</v>
      </c>
      <c r="L46" s="894">
        <v>3</v>
      </c>
      <c r="M46" s="894">
        <v>27</v>
      </c>
      <c r="N46" s="896">
        <v>9</v>
      </c>
      <c r="O46" s="894" t="s">
        <v>3848</v>
      </c>
      <c r="P46" s="897" t="s">
        <v>3929</v>
      </c>
      <c r="Q46" s="898">
        <f t="shared" si="0"/>
        <v>1</v>
      </c>
      <c r="R46" s="934">
        <f t="shared" si="0"/>
        <v>1.97</v>
      </c>
      <c r="S46" s="898">
        <f t="shared" si="1"/>
        <v>0</v>
      </c>
      <c r="T46" s="934">
        <f t="shared" si="2"/>
        <v>0</v>
      </c>
      <c r="U46" s="941">
        <v>9</v>
      </c>
      <c r="V46" s="503">
        <v>6</v>
      </c>
      <c r="W46" s="503">
        <v>-3</v>
      </c>
      <c r="X46" s="939">
        <v>0.66666666666666663</v>
      </c>
      <c r="Y46" s="937"/>
    </row>
    <row r="47" spans="1:25" ht="14.4" customHeight="1" x14ac:dyDescent="0.3">
      <c r="A47" s="902" t="s">
        <v>3930</v>
      </c>
      <c r="B47" s="884"/>
      <c r="C47" s="885"/>
      <c r="D47" s="886"/>
      <c r="E47" s="867">
        <v>1</v>
      </c>
      <c r="F47" s="868">
        <v>0.74</v>
      </c>
      <c r="G47" s="869">
        <v>2</v>
      </c>
      <c r="H47" s="870"/>
      <c r="I47" s="871"/>
      <c r="J47" s="872"/>
      <c r="K47" s="873">
        <v>0.74</v>
      </c>
      <c r="L47" s="870">
        <v>1</v>
      </c>
      <c r="M47" s="870">
        <v>12</v>
      </c>
      <c r="N47" s="874">
        <v>4</v>
      </c>
      <c r="O47" s="870" t="s">
        <v>3848</v>
      </c>
      <c r="P47" s="887" t="s">
        <v>3931</v>
      </c>
      <c r="Q47" s="875">
        <f t="shared" si="0"/>
        <v>0</v>
      </c>
      <c r="R47" s="933">
        <f t="shared" si="0"/>
        <v>0</v>
      </c>
      <c r="S47" s="875">
        <f t="shared" si="1"/>
        <v>-1</v>
      </c>
      <c r="T47" s="933">
        <f t="shared" si="2"/>
        <v>-0.74</v>
      </c>
      <c r="U47" s="940" t="s">
        <v>555</v>
      </c>
      <c r="V47" s="884" t="s">
        <v>555</v>
      </c>
      <c r="W47" s="884" t="s">
        <v>555</v>
      </c>
      <c r="X47" s="938" t="s">
        <v>555</v>
      </c>
      <c r="Y47" s="936"/>
    </row>
    <row r="48" spans="1:25" ht="14.4" customHeight="1" x14ac:dyDescent="0.3">
      <c r="A48" s="902" t="s">
        <v>3932</v>
      </c>
      <c r="B48" s="884">
        <v>1</v>
      </c>
      <c r="C48" s="885">
        <v>0.61</v>
      </c>
      <c r="D48" s="886">
        <v>4</v>
      </c>
      <c r="E48" s="867">
        <v>2</v>
      </c>
      <c r="F48" s="868">
        <v>1.22</v>
      </c>
      <c r="G48" s="869">
        <v>1.5</v>
      </c>
      <c r="H48" s="870">
        <v>1</v>
      </c>
      <c r="I48" s="871">
        <v>0.61</v>
      </c>
      <c r="J48" s="872">
        <v>2</v>
      </c>
      <c r="K48" s="873">
        <v>0.61</v>
      </c>
      <c r="L48" s="870">
        <v>1</v>
      </c>
      <c r="M48" s="870">
        <v>12</v>
      </c>
      <c r="N48" s="874">
        <v>4</v>
      </c>
      <c r="O48" s="870" t="s">
        <v>3848</v>
      </c>
      <c r="P48" s="887" t="s">
        <v>3933</v>
      </c>
      <c r="Q48" s="875">
        <f t="shared" si="0"/>
        <v>0</v>
      </c>
      <c r="R48" s="933">
        <f t="shared" si="0"/>
        <v>0</v>
      </c>
      <c r="S48" s="875">
        <f t="shared" si="1"/>
        <v>-1</v>
      </c>
      <c r="T48" s="933">
        <f t="shared" si="2"/>
        <v>-0.61</v>
      </c>
      <c r="U48" s="940">
        <v>4</v>
      </c>
      <c r="V48" s="884">
        <v>2</v>
      </c>
      <c r="W48" s="884">
        <v>-2</v>
      </c>
      <c r="X48" s="938">
        <v>0.5</v>
      </c>
      <c r="Y48" s="936"/>
    </row>
    <row r="49" spans="1:25" ht="14.4" customHeight="1" x14ac:dyDescent="0.3">
      <c r="A49" s="902" t="s">
        <v>3934</v>
      </c>
      <c r="B49" s="884"/>
      <c r="C49" s="885"/>
      <c r="D49" s="886"/>
      <c r="E49" s="888">
        <v>1</v>
      </c>
      <c r="F49" s="871">
        <v>0.56999999999999995</v>
      </c>
      <c r="G49" s="872">
        <v>4</v>
      </c>
      <c r="H49" s="867">
        <v>1</v>
      </c>
      <c r="I49" s="868">
        <v>0.56999999999999995</v>
      </c>
      <c r="J49" s="869">
        <v>3</v>
      </c>
      <c r="K49" s="873">
        <v>0.56999999999999995</v>
      </c>
      <c r="L49" s="870">
        <v>2</v>
      </c>
      <c r="M49" s="870">
        <v>21</v>
      </c>
      <c r="N49" s="874">
        <v>7</v>
      </c>
      <c r="O49" s="870" t="s">
        <v>3848</v>
      </c>
      <c r="P49" s="887" t="s">
        <v>3935</v>
      </c>
      <c r="Q49" s="875">
        <f t="shared" si="0"/>
        <v>1</v>
      </c>
      <c r="R49" s="933">
        <f t="shared" si="0"/>
        <v>0.56999999999999995</v>
      </c>
      <c r="S49" s="875">
        <f t="shared" si="1"/>
        <v>0</v>
      </c>
      <c r="T49" s="933">
        <f t="shared" si="2"/>
        <v>0</v>
      </c>
      <c r="U49" s="940">
        <v>7</v>
      </c>
      <c r="V49" s="884">
        <v>3</v>
      </c>
      <c r="W49" s="884">
        <v>-4</v>
      </c>
      <c r="X49" s="938">
        <v>0.42857142857142855</v>
      </c>
      <c r="Y49" s="936"/>
    </row>
    <row r="50" spans="1:25" ht="14.4" customHeight="1" x14ac:dyDescent="0.3">
      <c r="A50" s="902" t="s">
        <v>3936</v>
      </c>
      <c r="B50" s="884">
        <v>21</v>
      </c>
      <c r="C50" s="885">
        <v>9.0500000000000007</v>
      </c>
      <c r="D50" s="886">
        <v>4.2</v>
      </c>
      <c r="E50" s="888">
        <v>14</v>
      </c>
      <c r="F50" s="871">
        <v>5.78</v>
      </c>
      <c r="G50" s="872">
        <v>3.5</v>
      </c>
      <c r="H50" s="867">
        <v>25</v>
      </c>
      <c r="I50" s="868">
        <v>10.76</v>
      </c>
      <c r="J50" s="869">
        <v>4.9000000000000004</v>
      </c>
      <c r="K50" s="873">
        <v>0.43</v>
      </c>
      <c r="L50" s="870">
        <v>2</v>
      </c>
      <c r="M50" s="870">
        <v>18</v>
      </c>
      <c r="N50" s="874">
        <v>6</v>
      </c>
      <c r="O50" s="870" t="s">
        <v>3848</v>
      </c>
      <c r="P50" s="887" t="s">
        <v>3937</v>
      </c>
      <c r="Q50" s="875">
        <f t="shared" si="0"/>
        <v>4</v>
      </c>
      <c r="R50" s="933">
        <f t="shared" si="0"/>
        <v>1.7099999999999991</v>
      </c>
      <c r="S50" s="875">
        <f t="shared" si="1"/>
        <v>11</v>
      </c>
      <c r="T50" s="933">
        <f t="shared" si="2"/>
        <v>4.9799999999999995</v>
      </c>
      <c r="U50" s="940">
        <v>150</v>
      </c>
      <c r="V50" s="884">
        <v>122.50000000000001</v>
      </c>
      <c r="W50" s="884">
        <v>-27.499999999999986</v>
      </c>
      <c r="X50" s="938">
        <v>0.81666666666666676</v>
      </c>
      <c r="Y50" s="936">
        <v>15</v>
      </c>
    </row>
    <row r="51" spans="1:25" ht="14.4" customHeight="1" x14ac:dyDescent="0.3">
      <c r="A51" s="903" t="s">
        <v>3938</v>
      </c>
      <c r="B51" s="503">
        <v>2</v>
      </c>
      <c r="C51" s="899">
        <v>1.01</v>
      </c>
      <c r="D51" s="889">
        <v>8.5</v>
      </c>
      <c r="E51" s="892"/>
      <c r="F51" s="893"/>
      <c r="G51" s="880"/>
      <c r="H51" s="900">
        <v>1</v>
      </c>
      <c r="I51" s="901">
        <v>0.5</v>
      </c>
      <c r="J51" s="881">
        <v>6</v>
      </c>
      <c r="K51" s="895">
        <v>0.5</v>
      </c>
      <c r="L51" s="894">
        <v>2</v>
      </c>
      <c r="M51" s="894">
        <v>21</v>
      </c>
      <c r="N51" s="896">
        <v>7</v>
      </c>
      <c r="O51" s="894" t="s">
        <v>3848</v>
      </c>
      <c r="P51" s="897" t="s">
        <v>3939</v>
      </c>
      <c r="Q51" s="898">
        <f t="shared" si="0"/>
        <v>-1</v>
      </c>
      <c r="R51" s="934">
        <f t="shared" si="0"/>
        <v>-0.51</v>
      </c>
      <c r="S51" s="898">
        <f t="shared" si="1"/>
        <v>1</v>
      </c>
      <c r="T51" s="934">
        <f t="shared" si="2"/>
        <v>0.5</v>
      </c>
      <c r="U51" s="941">
        <v>7</v>
      </c>
      <c r="V51" s="503">
        <v>6</v>
      </c>
      <c r="W51" s="503">
        <v>-1</v>
      </c>
      <c r="X51" s="939">
        <v>0.8571428571428571</v>
      </c>
      <c r="Y51" s="937"/>
    </row>
    <row r="52" spans="1:25" ht="14.4" customHeight="1" x14ac:dyDescent="0.3">
      <c r="A52" s="903" t="s">
        <v>3940</v>
      </c>
      <c r="B52" s="503">
        <v>1</v>
      </c>
      <c r="C52" s="899">
        <v>0.51</v>
      </c>
      <c r="D52" s="889">
        <v>2</v>
      </c>
      <c r="E52" s="892"/>
      <c r="F52" s="893"/>
      <c r="G52" s="880"/>
      <c r="H52" s="900"/>
      <c r="I52" s="901"/>
      <c r="J52" s="881"/>
      <c r="K52" s="895">
        <v>0.75</v>
      </c>
      <c r="L52" s="894">
        <v>3</v>
      </c>
      <c r="M52" s="894">
        <v>27</v>
      </c>
      <c r="N52" s="896">
        <v>9</v>
      </c>
      <c r="O52" s="894" t="s">
        <v>3848</v>
      </c>
      <c r="P52" s="897" t="s">
        <v>3941</v>
      </c>
      <c r="Q52" s="898">
        <f t="shared" si="0"/>
        <v>-1</v>
      </c>
      <c r="R52" s="934">
        <f t="shared" si="0"/>
        <v>-0.51</v>
      </c>
      <c r="S52" s="898">
        <f t="shared" si="1"/>
        <v>0</v>
      </c>
      <c r="T52" s="934">
        <f t="shared" si="2"/>
        <v>0</v>
      </c>
      <c r="U52" s="941" t="s">
        <v>555</v>
      </c>
      <c r="V52" s="503" t="s">
        <v>555</v>
      </c>
      <c r="W52" s="503" t="s">
        <v>555</v>
      </c>
      <c r="X52" s="939" t="s">
        <v>555</v>
      </c>
      <c r="Y52" s="937"/>
    </row>
    <row r="53" spans="1:25" ht="14.4" customHeight="1" x14ac:dyDescent="0.3">
      <c r="A53" s="902" t="s">
        <v>3942</v>
      </c>
      <c r="B53" s="884"/>
      <c r="C53" s="885"/>
      <c r="D53" s="886"/>
      <c r="E53" s="888">
        <v>1</v>
      </c>
      <c r="F53" s="871">
        <v>0.3</v>
      </c>
      <c r="G53" s="872">
        <v>2</v>
      </c>
      <c r="H53" s="867"/>
      <c r="I53" s="868"/>
      <c r="J53" s="869"/>
      <c r="K53" s="873">
        <v>0.3</v>
      </c>
      <c r="L53" s="870">
        <v>1</v>
      </c>
      <c r="M53" s="870">
        <v>12</v>
      </c>
      <c r="N53" s="874">
        <v>4</v>
      </c>
      <c r="O53" s="870" t="s">
        <v>3848</v>
      </c>
      <c r="P53" s="887" t="s">
        <v>3943</v>
      </c>
      <c r="Q53" s="875">
        <f t="shared" si="0"/>
        <v>0</v>
      </c>
      <c r="R53" s="933">
        <f t="shared" si="0"/>
        <v>0</v>
      </c>
      <c r="S53" s="875">
        <f t="shared" si="1"/>
        <v>-1</v>
      </c>
      <c r="T53" s="933">
        <f t="shared" si="2"/>
        <v>-0.3</v>
      </c>
      <c r="U53" s="940" t="s">
        <v>555</v>
      </c>
      <c r="V53" s="884" t="s">
        <v>555</v>
      </c>
      <c r="W53" s="884" t="s">
        <v>555</v>
      </c>
      <c r="X53" s="938" t="s">
        <v>555</v>
      </c>
      <c r="Y53" s="936"/>
    </row>
    <row r="54" spans="1:25" ht="14.4" customHeight="1" x14ac:dyDescent="0.3">
      <c r="A54" s="903" t="s">
        <v>3944</v>
      </c>
      <c r="B54" s="503"/>
      <c r="C54" s="899"/>
      <c r="D54" s="889"/>
      <c r="E54" s="892"/>
      <c r="F54" s="893"/>
      <c r="G54" s="880"/>
      <c r="H54" s="900">
        <v>1</v>
      </c>
      <c r="I54" s="901">
        <v>0.46</v>
      </c>
      <c r="J54" s="881">
        <v>4</v>
      </c>
      <c r="K54" s="895">
        <v>0.46</v>
      </c>
      <c r="L54" s="894">
        <v>2</v>
      </c>
      <c r="M54" s="894">
        <v>18</v>
      </c>
      <c r="N54" s="896">
        <v>6</v>
      </c>
      <c r="O54" s="894" t="s">
        <v>3848</v>
      </c>
      <c r="P54" s="897" t="s">
        <v>3945</v>
      </c>
      <c r="Q54" s="898">
        <f t="shared" si="0"/>
        <v>1</v>
      </c>
      <c r="R54" s="934">
        <f t="shared" si="0"/>
        <v>0.46</v>
      </c>
      <c r="S54" s="898">
        <f t="shared" si="1"/>
        <v>1</v>
      </c>
      <c r="T54" s="934">
        <f t="shared" si="2"/>
        <v>0.46</v>
      </c>
      <c r="U54" s="941">
        <v>6</v>
      </c>
      <c r="V54" s="503">
        <v>4</v>
      </c>
      <c r="W54" s="503">
        <v>-2</v>
      </c>
      <c r="X54" s="939">
        <v>0.66666666666666663</v>
      </c>
      <c r="Y54" s="937"/>
    </row>
    <row r="55" spans="1:25" ht="14.4" customHeight="1" x14ac:dyDescent="0.3">
      <c r="A55" s="902" t="s">
        <v>3946</v>
      </c>
      <c r="B55" s="884"/>
      <c r="C55" s="885"/>
      <c r="D55" s="886"/>
      <c r="E55" s="867">
        <v>2</v>
      </c>
      <c r="F55" s="868">
        <v>0.9</v>
      </c>
      <c r="G55" s="869">
        <v>5.5</v>
      </c>
      <c r="H55" s="870">
        <v>1</v>
      </c>
      <c r="I55" s="871">
        <v>0.54</v>
      </c>
      <c r="J55" s="883">
        <v>5</v>
      </c>
      <c r="K55" s="873">
        <v>0.45</v>
      </c>
      <c r="L55" s="870">
        <v>1</v>
      </c>
      <c r="M55" s="870">
        <v>12</v>
      </c>
      <c r="N55" s="874">
        <v>4</v>
      </c>
      <c r="O55" s="870" t="s">
        <v>3848</v>
      </c>
      <c r="P55" s="887" t="s">
        <v>3947</v>
      </c>
      <c r="Q55" s="875">
        <f t="shared" si="0"/>
        <v>1</v>
      </c>
      <c r="R55" s="933">
        <f t="shared" si="0"/>
        <v>0.54</v>
      </c>
      <c r="S55" s="875">
        <f t="shared" si="1"/>
        <v>-1</v>
      </c>
      <c r="T55" s="933">
        <f t="shared" si="2"/>
        <v>-0.36</v>
      </c>
      <c r="U55" s="940">
        <v>4</v>
      </c>
      <c r="V55" s="884">
        <v>5</v>
      </c>
      <c r="W55" s="884">
        <v>1</v>
      </c>
      <c r="X55" s="938">
        <v>1.25</v>
      </c>
      <c r="Y55" s="936">
        <v>1</v>
      </c>
    </row>
    <row r="56" spans="1:25" ht="14.4" customHeight="1" x14ac:dyDescent="0.3">
      <c r="A56" s="902" t="s">
        <v>3948</v>
      </c>
      <c r="B56" s="884"/>
      <c r="C56" s="885"/>
      <c r="D56" s="886"/>
      <c r="E56" s="867">
        <v>1</v>
      </c>
      <c r="F56" s="868">
        <v>0.31</v>
      </c>
      <c r="G56" s="869">
        <v>6</v>
      </c>
      <c r="H56" s="870"/>
      <c r="I56" s="871"/>
      <c r="J56" s="872"/>
      <c r="K56" s="873">
        <v>0.31</v>
      </c>
      <c r="L56" s="870">
        <v>1</v>
      </c>
      <c r="M56" s="870">
        <v>12</v>
      </c>
      <c r="N56" s="874">
        <v>4</v>
      </c>
      <c r="O56" s="870" t="s">
        <v>3848</v>
      </c>
      <c r="P56" s="887" t="s">
        <v>3949</v>
      </c>
      <c r="Q56" s="875">
        <f t="shared" si="0"/>
        <v>0</v>
      </c>
      <c r="R56" s="933">
        <f t="shared" si="0"/>
        <v>0</v>
      </c>
      <c r="S56" s="875">
        <f t="shared" si="1"/>
        <v>-1</v>
      </c>
      <c r="T56" s="933">
        <f t="shared" si="2"/>
        <v>-0.31</v>
      </c>
      <c r="U56" s="940" t="s">
        <v>555</v>
      </c>
      <c r="V56" s="884" t="s">
        <v>555</v>
      </c>
      <c r="W56" s="884" t="s">
        <v>555</v>
      </c>
      <c r="X56" s="938" t="s">
        <v>555</v>
      </c>
      <c r="Y56" s="936"/>
    </row>
    <row r="57" spans="1:25" ht="14.4" customHeight="1" x14ac:dyDescent="0.3">
      <c r="A57" s="902" t="s">
        <v>3950</v>
      </c>
      <c r="B57" s="884">
        <v>4</v>
      </c>
      <c r="C57" s="885">
        <v>10.67</v>
      </c>
      <c r="D57" s="886">
        <v>7.8</v>
      </c>
      <c r="E57" s="888">
        <v>5</v>
      </c>
      <c r="F57" s="871">
        <v>13.33</v>
      </c>
      <c r="G57" s="872">
        <v>9</v>
      </c>
      <c r="H57" s="867">
        <v>7</v>
      </c>
      <c r="I57" s="868">
        <v>18.670000000000002</v>
      </c>
      <c r="J57" s="869">
        <v>8.6999999999999993</v>
      </c>
      <c r="K57" s="873">
        <v>2.67</v>
      </c>
      <c r="L57" s="870">
        <v>3</v>
      </c>
      <c r="M57" s="870">
        <v>27</v>
      </c>
      <c r="N57" s="874">
        <v>9</v>
      </c>
      <c r="O57" s="870" t="s">
        <v>3848</v>
      </c>
      <c r="P57" s="887" t="s">
        <v>3951</v>
      </c>
      <c r="Q57" s="875">
        <f t="shared" si="0"/>
        <v>3</v>
      </c>
      <c r="R57" s="933">
        <f t="shared" si="0"/>
        <v>8.0000000000000018</v>
      </c>
      <c r="S57" s="875">
        <f t="shared" si="1"/>
        <v>2</v>
      </c>
      <c r="T57" s="933">
        <f t="shared" si="2"/>
        <v>5.3400000000000016</v>
      </c>
      <c r="U57" s="940">
        <v>63</v>
      </c>
      <c r="V57" s="884">
        <v>60.899999999999991</v>
      </c>
      <c r="W57" s="884">
        <v>-2.1000000000000085</v>
      </c>
      <c r="X57" s="938">
        <v>0.96666666666666656</v>
      </c>
      <c r="Y57" s="936">
        <v>2</v>
      </c>
    </row>
    <row r="58" spans="1:25" ht="14.4" customHeight="1" x14ac:dyDescent="0.3">
      <c r="A58" s="902" t="s">
        <v>3952</v>
      </c>
      <c r="B58" s="876">
        <v>1</v>
      </c>
      <c r="C58" s="877">
        <v>1.03</v>
      </c>
      <c r="D58" s="878">
        <v>2</v>
      </c>
      <c r="E58" s="888"/>
      <c r="F58" s="871"/>
      <c r="G58" s="872"/>
      <c r="H58" s="870"/>
      <c r="I58" s="871"/>
      <c r="J58" s="872"/>
      <c r="K58" s="873">
        <v>1.03</v>
      </c>
      <c r="L58" s="870">
        <v>2</v>
      </c>
      <c r="M58" s="870">
        <v>18</v>
      </c>
      <c r="N58" s="874">
        <v>6</v>
      </c>
      <c r="O58" s="870" t="s">
        <v>3848</v>
      </c>
      <c r="P58" s="887" t="s">
        <v>3953</v>
      </c>
      <c r="Q58" s="875">
        <f t="shared" si="0"/>
        <v>-1</v>
      </c>
      <c r="R58" s="933">
        <f t="shared" si="0"/>
        <v>-1.03</v>
      </c>
      <c r="S58" s="875">
        <f t="shared" si="1"/>
        <v>0</v>
      </c>
      <c r="T58" s="933">
        <f t="shared" si="2"/>
        <v>0</v>
      </c>
      <c r="U58" s="940" t="s">
        <v>555</v>
      </c>
      <c r="V58" s="884" t="s">
        <v>555</v>
      </c>
      <c r="W58" s="884" t="s">
        <v>555</v>
      </c>
      <c r="X58" s="938" t="s">
        <v>555</v>
      </c>
      <c r="Y58" s="936"/>
    </row>
    <row r="59" spans="1:25" ht="14.4" customHeight="1" x14ac:dyDescent="0.3">
      <c r="A59" s="902" t="s">
        <v>3954</v>
      </c>
      <c r="B59" s="876">
        <v>1</v>
      </c>
      <c r="C59" s="877">
        <v>1.43</v>
      </c>
      <c r="D59" s="878">
        <v>8</v>
      </c>
      <c r="E59" s="888"/>
      <c r="F59" s="871"/>
      <c r="G59" s="872"/>
      <c r="H59" s="870"/>
      <c r="I59" s="871"/>
      <c r="J59" s="872"/>
      <c r="K59" s="873">
        <v>1.43</v>
      </c>
      <c r="L59" s="870">
        <v>4</v>
      </c>
      <c r="M59" s="870">
        <v>36</v>
      </c>
      <c r="N59" s="874">
        <v>12</v>
      </c>
      <c r="O59" s="870" t="s">
        <v>3848</v>
      </c>
      <c r="P59" s="887" t="s">
        <v>3955</v>
      </c>
      <c r="Q59" s="875">
        <f t="shared" si="0"/>
        <v>-1</v>
      </c>
      <c r="R59" s="933">
        <f t="shared" si="0"/>
        <v>-1.43</v>
      </c>
      <c r="S59" s="875">
        <f t="shared" si="1"/>
        <v>0</v>
      </c>
      <c r="T59" s="933">
        <f t="shared" si="2"/>
        <v>0</v>
      </c>
      <c r="U59" s="940" t="s">
        <v>555</v>
      </c>
      <c r="V59" s="884" t="s">
        <v>555</v>
      </c>
      <c r="W59" s="884" t="s">
        <v>555</v>
      </c>
      <c r="X59" s="938" t="s">
        <v>555</v>
      </c>
      <c r="Y59" s="936"/>
    </row>
    <row r="60" spans="1:25" ht="14.4" customHeight="1" x14ac:dyDescent="0.3">
      <c r="A60" s="902" t="s">
        <v>3956</v>
      </c>
      <c r="B60" s="884"/>
      <c r="C60" s="885"/>
      <c r="D60" s="886"/>
      <c r="E60" s="888"/>
      <c r="F60" s="871"/>
      <c r="G60" s="872"/>
      <c r="H60" s="867">
        <v>3</v>
      </c>
      <c r="I60" s="868">
        <v>3.44</v>
      </c>
      <c r="J60" s="869">
        <v>5</v>
      </c>
      <c r="K60" s="873">
        <v>1.28</v>
      </c>
      <c r="L60" s="870">
        <v>3</v>
      </c>
      <c r="M60" s="870">
        <v>24</v>
      </c>
      <c r="N60" s="874">
        <v>8</v>
      </c>
      <c r="O60" s="870" t="s">
        <v>3848</v>
      </c>
      <c r="P60" s="887" t="s">
        <v>3957</v>
      </c>
      <c r="Q60" s="875">
        <f t="shared" si="0"/>
        <v>3</v>
      </c>
      <c r="R60" s="933">
        <f t="shared" si="0"/>
        <v>3.44</v>
      </c>
      <c r="S60" s="875">
        <f t="shared" si="1"/>
        <v>3</v>
      </c>
      <c r="T60" s="933">
        <f t="shared" si="2"/>
        <v>3.44</v>
      </c>
      <c r="U60" s="940">
        <v>24</v>
      </c>
      <c r="V60" s="884">
        <v>15</v>
      </c>
      <c r="W60" s="884">
        <v>-9</v>
      </c>
      <c r="X60" s="938">
        <v>0.625</v>
      </c>
      <c r="Y60" s="936"/>
    </row>
    <row r="61" spans="1:25" ht="14.4" customHeight="1" x14ac:dyDescent="0.3">
      <c r="A61" s="902" t="s">
        <v>3958</v>
      </c>
      <c r="B61" s="876">
        <v>2</v>
      </c>
      <c r="C61" s="877">
        <v>0.77</v>
      </c>
      <c r="D61" s="878">
        <v>6</v>
      </c>
      <c r="E61" s="888"/>
      <c r="F61" s="871"/>
      <c r="G61" s="872"/>
      <c r="H61" s="870"/>
      <c r="I61" s="871"/>
      <c r="J61" s="872"/>
      <c r="K61" s="873">
        <v>0.39</v>
      </c>
      <c r="L61" s="870">
        <v>2</v>
      </c>
      <c r="M61" s="870">
        <v>15</v>
      </c>
      <c r="N61" s="874">
        <v>5</v>
      </c>
      <c r="O61" s="870" t="s">
        <v>3848</v>
      </c>
      <c r="P61" s="887" t="s">
        <v>3959</v>
      </c>
      <c r="Q61" s="875">
        <f t="shared" si="0"/>
        <v>-2</v>
      </c>
      <c r="R61" s="933">
        <f t="shared" si="0"/>
        <v>-0.77</v>
      </c>
      <c r="S61" s="875">
        <f t="shared" si="1"/>
        <v>0</v>
      </c>
      <c r="T61" s="933">
        <f t="shared" si="2"/>
        <v>0</v>
      </c>
      <c r="U61" s="940" t="s">
        <v>555</v>
      </c>
      <c r="V61" s="884" t="s">
        <v>555</v>
      </c>
      <c r="W61" s="884" t="s">
        <v>555</v>
      </c>
      <c r="X61" s="938" t="s">
        <v>555</v>
      </c>
      <c r="Y61" s="936"/>
    </row>
    <row r="62" spans="1:25" ht="14.4" customHeight="1" x14ac:dyDescent="0.3">
      <c r="A62" s="902" t="s">
        <v>3960</v>
      </c>
      <c r="B62" s="876">
        <v>25</v>
      </c>
      <c r="C62" s="877">
        <v>25.01</v>
      </c>
      <c r="D62" s="878">
        <v>5.6</v>
      </c>
      <c r="E62" s="888">
        <v>11</v>
      </c>
      <c r="F62" s="871">
        <v>7.24</v>
      </c>
      <c r="G62" s="872">
        <v>6.2</v>
      </c>
      <c r="H62" s="870">
        <v>8</v>
      </c>
      <c r="I62" s="871">
        <v>5.27</v>
      </c>
      <c r="J62" s="883">
        <v>5.6</v>
      </c>
      <c r="K62" s="873">
        <v>0.64</v>
      </c>
      <c r="L62" s="870">
        <v>1</v>
      </c>
      <c r="M62" s="870">
        <v>12</v>
      </c>
      <c r="N62" s="874">
        <v>4</v>
      </c>
      <c r="O62" s="870" t="s">
        <v>3848</v>
      </c>
      <c r="P62" s="887" t="s">
        <v>3961</v>
      </c>
      <c r="Q62" s="875">
        <f t="shared" si="0"/>
        <v>-17</v>
      </c>
      <c r="R62" s="933">
        <f t="shared" si="0"/>
        <v>-19.740000000000002</v>
      </c>
      <c r="S62" s="875">
        <f t="shared" si="1"/>
        <v>-3</v>
      </c>
      <c r="T62" s="933">
        <f t="shared" si="2"/>
        <v>-1.9700000000000006</v>
      </c>
      <c r="U62" s="940">
        <v>32</v>
      </c>
      <c r="V62" s="884">
        <v>44.8</v>
      </c>
      <c r="W62" s="884">
        <v>12.799999999999997</v>
      </c>
      <c r="X62" s="938">
        <v>1.4</v>
      </c>
      <c r="Y62" s="936">
        <v>13</v>
      </c>
    </row>
    <row r="63" spans="1:25" ht="14.4" customHeight="1" x14ac:dyDescent="0.3">
      <c r="A63" s="903" t="s">
        <v>3962</v>
      </c>
      <c r="B63" s="890">
        <v>2</v>
      </c>
      <c r="C63" s="891">
        <v>1.75</v>
      </c>
      <c r="D63" s="879">
        <v>5.5</v>
      </c>
      <c r="E63" s="892"/>
      <c r="F63" s="893"/>
      <c r="G63" s="880"/>
      <c r="H63" s="894"/>
      <c r="I63" s="893"/>
      <c r="J63" s="880"/>
      <c r="K63" s="895">
        <v>0.88</v>
      </c>
      <c r="L63" s="894">
        <v>2</v>
      </c>
      <c r="M63" s="894">
        <v>18</v>
      </c>
      <c r="N63" s="896">
        <v>6</v>
      </c>
      <c r="O63" s="894" t="s">
        <v>3848</v>
      </c>
      <c r="P63" s="897" t="s">
        <v>3961</v>
      </c>
      <c r="Q63" s="898">
        <f t="shared" si="0"/>
        <v>-2</v>
      </c>
      <c r="R63" s="934">
        <f t="shared" si="0"/>
        <v>-1.75</v>
      </c>
      <c r="S63" s="898">
        <f t="shared" si="1"/>
        <v>0</v>
      </c>
      <c r="T63" s="934">
        <f t="shared" si="2"/>
        <v>0</v>
      </c>
      <c r="U63" s="941" t="s">
        <v>555</v>
      </c>
      <c r="V63" s="503" t="s">
        <v>555</v>
      </c>
      <c r="W63" s="503" t="s">
        <v>555</v>
      </c>
      <c r="X63" s="939" t="s">
        <v>555</v>
      </c>
      <c r="Y63" s="937"/>
    </row>
    <row r="64" spans="1:25" ht="14.4" customHeight="1" x14ac:dyDescent="0.3">
      <c r="A64" s="902" t="s">
        <v>3963</v>
      </c>
      <c r="B64" s="884"/>
      <c r="C64" s="885"/>
      <c r="D64" s="886"/>
      <c r="E64" s="888"/>
      <c r="F64" s="871"/>
      <c r="G64" s="872"/>
      <c r="H64" s="867">
        <v>1</v>
      </c>
      <c r="I64" s="868">
        <v>0.31</v>
      </c>
      <c r="J64" s="883">
        <v>5</v>
      </c>
      <c r="K64" s="873">
        <v>0.31</v>
      </c>
      <c r="L64" s="870">
        <v>1</v>
      </c>
      <c r="M64" s="870">
        <v>12</v>
      </c>
      <c r="N64" s="874">
        <v>4</v>
      </c>
      <c r="O64" s="870" t="s">
        <v>3848</v>
      </c>
      <c r="P64" s="887" t="s">
        <v>3964</v>
      </c>
      <c r="Q64" s="875">
        <f t="shared" si="0"/>
        <v>1</v>
      </c>
      <c r="R64" s="933">
        <f t="shared" si="0"/>
        <v>0.31</v>
      </c>
      <c r="S64" s="875">
        <f t="shared" si="1"/>
        <v>1</v>
      </c>
      <c r="T64" s="933">
        <f t="shared" si="2"/>
        <v>0.31</v>
      </c>
      <c r="U64" s="940">
        <v>4</v>
      </c>
      <c r="V64" s="884">
        <v>5</v>
      </c>
      <c r="W64" s="884">
        <v>1</v>
      </c>
      <c r="X64" s="938">
        <v>1.25</v>
      </c>
      <c r="Y64" s="936">
        <v>1</v>
      </c>
    </row>
    <row r="65" spans="1:25" ht="14.4" customHeight="1" x14ac:dyDescent="0.3">
      <c r="A65" s="902" t="s">
        <v>3965</v>
      </c>
      <c r="B65" s="884">
        <v>2</v>
      </c>
      <c r="C65" s="885">
        <v>10.4</v>
      </c>
      <c r="D65" s="886">
        <v>7</v>
      </c>
      <c r="E65" s="867">
        <v>1</v>
      </c>
      <c r="F65" s="868">
        <v>4.79</v>
      </c>
      <c r="G65" s="869">
        <v>7</v>
      </c>
      <c r="H65" s="870">
        <v>1</v>
      </c>
      <c r="I65" s="871">
        <v>5.32</v>
      </c>
      <c r="J65" s="872">
        <v>14</v>
      </c>
      <c r="K65" s="873">
        <v>4.79</v>
      </c>
      <c r="L65" s="870">
        <v>5</v>
      </c>
      <c r="M65" s="870">
        <v>42</v>
      </c>
      <c r="N65" s="874">
        <v>14</v>
      </c>
      <c r="O65" s="870" t="s">
        <v>3848</v>
      </c>
      <c r="P65" s="887" t="s">
        <v>3966</v>
      </c>
      <c r="Q65" s="875">
        <f t="shared" si="0"/>
        <v>-1</v>
      </c>
      <c r="R65" s="933">
        <f t="shared" si="0"/>
        <v>-5.08</v>
      </c>
      <c r="S65" s="875">
        <f t="shared" si="1"/>
        <v>0</v>
      </c>
      <c r="T65" s="933">
        <f t="shared" si="2"/>
        <v>0.53000000000000025</v>
      </c>
      <c r="U65" s="940">
        <v>14</v>
      </c>
      <c r="V65" s="884">
        <v>14</v>
      </c>
      <c r="W65" s="884">
        <v>0</v>
      </c>
      <c r="X65" s="938">
        <v>1</v>
      </c>
      <c r="Y65" s="936"/>
    </row>
    <row r="66" spans="1:25" ht="14.4" customHeight="1" x14ac:dyDescent="0.3">
      <c r="A66" s="903" t="s">
        <v>3967</v>
      </c>
      <c r="B66" s="503"/>
      <c r="C66" s="899"/>
      <c r="D66" s="889"/>
      <c r="E66" s="900">
        <v>2</v>
      </c>
      <c r="F66" s="901">
        <v>16.16</v>
      </c>
      <c r="G66" s="881">
        <v>12</v>
      </c>
      <c r="H66" s="894">
        <v>1</v>
      </c>
      <c r="I66" s="893">
        <v>9.14</v>
      </c>
      <c r="J66" s="882">
        <v>30</v>
      </c>
      <c r="K66" s="895">
        <v>9.14</v>
      </c>
      <c r="L66" s="894">
        <v>7</v>
      </c>
      <c r="M66" s="894">
        <v>66</v>
      </c>
      <c r="N66" s="896">
        <v>22</v>
      </c>
      <c r="O66" s="894" t="s">
        <v>3848</v>
      </c>
      <c r="P66" s="897" t="s">
        <v>3966</v>
      </c>
      <c r="Q66" s="898">
        <f t="shared" si="0"/>
        <v>1</v>
      </c>
      <c r="R66" s="934">
        <f t="shared" si="0"/>
        <v>9.14</v>
      </c>
      <c r="S66" s="898">
        <f t="shared" si="1"/>
        <v>-1</v>
      </c>
      <c r="T66" s="934">
        <f t="shared" si="2"/>
        <v>-7.02</v>
      </c>
      <c r="U66" s="941">
        <v>22</v>
      </c>
      <c r="V66" s="503">
        <v>30</v>
      </c>
      <c r="W66" s="503">
        <v>8</v>
      </c>
      <c r="X66" s="939">
        <v>1.3636363636363635</v>
      </c>
      <c r="Y66" s="937">
        <v>8</v>
      </c>
    </row>
    <row r="67" spans="1:25" ht="14.4" customHeight="1" x14ac:dyDescent="0.3">
      <c r="A67" s="902" t="s">
        <v>3968</v>
      </c>
      <c r="B67" s="884">
        <v>1</v>
      </c>
      <c r="C67" s="885">
        <v>17.34</v>
      </c>
      <c r="D67" s="886">
        <v>13</v>
      </c>
      <c r="E67" s="867"/>
      <c r="F67" s="868"/>
      <c r="G67" s="869"/>
      <c r="H67" s="870"/>
      <c r="I67" s="871"/>
      <c r="J67" s="872"/>
      <c r="K67" s="873">
        <v>17.34</v>
      </c>
      <c r="L67" s="870">
        <v>7</v>
      </c>
      <c r="M67" s="870">
        <v>60</v>
      </c>
      <c r="N67" s="874">
        <v>20</v>
      </c>
      <c r="O67" s="870" t="s">
        <v>3848</v>
      </c>
      <c r="P67" s="887" t="s">
        <v>3969</v>
      </c>
      <c r="Q67" s="875">
        <f t="shared" si="0"/>
        <v>-1</v>
      </c>
      <c r="R67" s="933">
        <f t="shared" si="0"/>
        <v>-17.34</v>
      </c>
      <c r="S67" s="875">
        <f t="shared" si="1"/>
        <v>0</v>
      </c>
      <c r="T67" s="933">
        <f t="shared" si="2"/>
        <v>0</v>
      </c>
      <c r="U67" s="940" t="s">
        <v>555</v>
      </c>
      <c r="V67" s="884" t="s">
        <v>555</v>
      </c>
      <c r="W67" s="884" t="s">
        <v>555</v>
      </c>
      <c r="X67" s="938" t="s">
        <v>555</v>
      </c>
      <c r="Y67" s="936"/>
    </row>
    <row r="68" spans="1:25" ht="14.4" customHeight="1" x14ac:dyDescent="0.3">
      <c r="A68" s="903" t="s">
        <v>3970</v>
      </c>
      <c r="B68" s="503"/>
      <c r="C68" s="899"/>
      <c r="D68" s="889"/>
      <c r="E68" s="900">
        <v>1</v>
      </c>
      <c r="F68" s="901">
        <v>17.34</v>
      </c>
      <c r="G68" s="881">
        <v>25</v>
      </c>
      <c r="H68" s="894"/>
      <c r="I68" s="893"/>
      <c r="J68" s="880"/>
      <c r="K68" s="895">
        <v>17.34</v>
      </c>
      <c r="L68" s="894">
        <v>7</v>
      </c>
      <c r="M68" s="894">
        <v>60</v>
      </c>
      <c r="N68" s="896">
        <v>20</v>
      </c>
      <c r="O68" s="894" t="s">
        <v>3848</v>
      </c>
      <c r="P68" s="897" t="s">
        <v>3969</v>
      </c>
      <c r="Q68" s="898">
        <f t="shared" si="0"/>
        <v>0</v>
      </c>
      <c r="R68" s="934">
        <f t="shared" si="0"/>
        <v>0</v>
      </c>
      <c r="S68" s="898">
        <f t="shared" si="1"/>
        <v>-1</v>
      </c>
      <c r="T68" s="934">
        <f t="shared" si="2"/>
        <v>-17.34</v>
      </c>
      <c r="U68" s="941" t="s">
        <v>555</v>
      </c>
      <c r="V68" s="503" t="s">
        <v>555</v>
      </c>
      <c r="W68" s="503" t="s">
        <v>555</v>
      </c>
      <c r="X68" s="939" t="s">
        <v>555</v>
      </c>
      <c r="Y68" s="937"/>
    </row>
    <row r="69" spans="1:25" ht="14.4" customHeight="1" x14ac:dyDescent="0.3">
      <c r="A69" s="902" t="s">
        <v>3971</v>
      </c>
      <c r="B69" s="884"/>
      <c r="C69" s="885"/>
      <c r="D69" s="886"/>
      <c r="E69" s="867">
        <v>1</v>
      </c>
      <c r="F69" s="868">
        <v>16.940000000000001</v>
      </c>
      <c r="G69" s="869">
        <v>9</v>
      </c>
      <c r="H69" s="870"/>
      <c r="I69" s="871"/>
      <c r="J69" s="872"/>
      <c r="K69" s="873">
        <v>16.940000000000001</v>
      </c>
      <c r="L69" s="870">
        <v>5</v>
      </c>
      <c r="M69" s="870">
        <v>72</v>
      </c>
      <c r="N69" s="874">
        <v>24</v>
      </c>
      <c r="O69" s="870" t="s">
        <v>3848</v>
      </c>
      <c r="P69" s="887" t="s">
        <v>3972</v>
      </c>
      <c r="Q69" s="875">
        <f t="shared" si="0"/>
        <v>0</v>
      </c>
      <c r="R69" s="933">
        <f t="shared" si="0"/>
        <v>0</v>
      </c>
      <c r="S69" s="875">
        <f t="shared" si="1"/>
        <v>-1</v>
      </c>
      <c r="T69" s="933">
        <f t="shared" si="2"/>
        <v>-16.940000000000001</v>
      </c>
      <c r="U69" s="940" t="s">
        <v>555</v>
      </c>
      <c r="V69" s="884" t="s">
        <v>555</v>
      </c>
      <c r="W69" s="884" t="s">
        <v>555</v>
      </c>
      <c r="X69" s="938" t="s">
        <v>555</v>
      </c>
      <c r="Y69" s="936"/>
    </row>
    <row r="70" spans="1:25" ht="14.4" customHeight="1" x14ac:dyDescent="0.3">
      <c r="A70" s="903" t="s">
        <v>3973</v>
      </c>
      <c r="B70" s="503"/>
      <c r="C70" s="899"/>
      <c r="D70" s="889"/>
      <c r="E70" s="900">
        <v>1</v>
      </c>
      <c r="F70" s="901">
        <v>21.24</v>
      </c>
      <c r="G70" s="881">
        <v>17</v>
      </c>
      <c r="H70" s="894"/>
      <c r="I70" s="893"/>
      <c r="J70" s="880"/>
      <c r="K70" s="895">
        <v>16.940000000000001</v>
      </c>
      <c r="L70" s="894">
        <v>5</v>
      </c>
      <c r="M70" s="894">
        <v>72</v>
      </c>
      <c r="N70" s="896">
        <v>24</v>
      </c>
      <c r="O70" s="894" t="s">
        <v>3848</v>
      </c>
      <c r="P70" s="897" t="s">
        <v>3972</v>
      </c>
      <c r="Q70" s="898">
        <f t="shared" ref="Q70:R72" si="3">H70-B70</f>
        <v>0</v>
      </c>
      <c r="R70" s="934">
        <f t="shared" si="3"/>
        <v>0</v>
      </c>
      <c r="S70" s="898">
        <f t="shared" ref="S70:S72" si="4">H70-E70</f>
        <v>-1</v>
      </c>
      <c r="T70" s="934">
        <f t="shared" ref="T70:T72" si="5">I70-F70</f>
        <v>-21.24</v>
      </c>
      <c r="U70" s="941" t="s">
        <v>555</v>
      </c>
      <c r="V70" s="503" t="s">
        <v>555</v>
      </c>
      <c r="W70" s="503" t="s">
        <v>555</v>
      </c>
      <c r="X70" s="939" t="s">
        <v>555</v>
      </c>
      <c r="Y70" s="937"/>
    </row>
    <row r="71" spans="1:25" ht="14.4" customHeight="1" x14ac:dyDescent="0.3">
      <c r="A71" s="902" t="s">
        <v>3974</v>
      </c>
      <c r="B71" s="884">
        <v>1</v>
      </c>
      <c r="C71" s="885">
        <v>0.89</v>
      </c>
      <c r="D71" s="886">
        <v>8</v>
      </c>
      <c r="E71" s="867">
        <v>1</v>
      </c>
      <c r="F71" s="868">
        <v>0.89</v>
      </c>
      <c r="G71" s="869">
        <v>4</v>
      </c>
      <c r="H71" s="870"/>
      <c r="I71" s="871"/>
      <c r="J71" s="872"/>
      <c r="K71" s="873">
        <v>0.89</v>
      </c>
      <c r="L71" s="870">
        <v>3</v>
      </c>
      <c r="M71" s="870">
        <v>24</v>
      </c>
      <c r="N71" s="874">
        <v>8</v>
      </c>
      <c r="O71" s="870" t="s">
        <v>3848</v>
      </c>
      <c r="P71" s="887" t="s">
        <v>3975</v>
      </c>
      <c r="Q71" s="875">
        <f t="shared" si="3"/>
        <v>-1</v>
      </c>
      <c r="R71" s="933">
        <f t="shared" si="3"/>
        <v>-0.89</v>
      </c>
      <c r="S71" s="875">
        <f t="shared" si="4"/>
        <v>-1</v>
      </c>
      <c r="T71" s="933">
        <f t="shared" si="5"/>
        <v>-0.89</v>
      </c>
      <c r="U71" s="940" t="s">
        <v>555</v>
      </c>
      <c r="V71" s="884" t="s">
        <v>555</v>
      </c>
      <c r="W71" s="884" t="s">
        <v>555</v>
      </c>
      <c r="X71" s="938" t="s">
        <v>555</v>
      </c>
      <c r="Y71" s="936"/>
    </row>
    <row r="72" spans="1:25" ht="14.4" customHeight="1" thickBot="1" x14ac:dyDescent="0.35">
      <c r="A72" s="918" t="s">
        <v>3976</v>
      </c>
      <c r="B72" s="919"/>
      <c r="C72" s="920"/>
      <c r="D72" s="921"/>
      <c r="E72" s="922">
        <v>1</v>
      </c>
      <c r="F72" s="923">
        <v>1</v>
      </c>
      <c r="G72" s="924">
        <v>3</v>
      </c>
      <c r="H72" s="925"/>
      <c r="I72" s="926"/>
      <c r="J72" s="927"/>
      <c r="K72" s="928">
        <v>1</v>
      </c>
      <c r="L72" s="925">
        <v>2</v>
      </c>
      <c r="M72" s="925">
        <v>18</v>
      </c>
      <c r="N72" s="929">
        <v>6</v>
      </c>
      <c r="O72" s="925" t="s">
        <v>3848</v>
      </c>
      <c r="P72" s="930" t="s">
        <v>3977</v>
      </c>
      <c r="Q72" s="931">
        <f t="shared" si="3"/>
        <v>0</v>
      </c>
      <c r="R72" s="935">
        <f t="shared" si="3"/>
        <v>0</v>
      </c>
      <c r="S72" s="931">
        <f t="shared" si="4"/>
        <v>-1</v>
      </c>
      <c r="T72" s="935">
        <f t="shared" si="5"/>
        <v>-1</v>
      </c>
      <c r="U72" s="945" t="s">
        <v>555</v>
      </c>
      <c r="V72" s="919" t="s">
        <v>555</v>
      </c>
      <c r="W72" s="919" t="s">
        <v>555</v>
      </c>
      <c r="X72" s="946" t="s">
        <v>555</v>
      </c>
      <c r="Y72" s="947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3:Q1048576">
    <cfRule type="cellIs" dxfId="13" priority="10" stopIfTrue="1" operator="lessThan">
      <formula>0</formula>
    </cfRule>
  </conditionalFormatting>
  <conditionalFormatting sqref="W73:W1048576">
    <cfRule type="cellIs" dxfId="12" priority="9" stopIfTrue="1" operator="greaterThan">
      <formula>0</formula>
    </cfRule>
  </conditionalFormatting>
  <conditionalFormatting sqref="X73:X1048576">
    <cfRule type="cellIs" dxfId="11" priority="8" stopIfTrue="1" operator="greaterThan">
      <formula>1</formula>
    </cfRule>
  </conditionalFormatting>
  <conditionalFormatting sqref="X73:X1048576">
    <cfRule type="cellIs" dxfId="10" priority="5" stopIfTrue="1" operator="greaterThan">
      <formula>1</formula>
    </cfRule>
  </conditionalFormatting>
  <conditionalFormatting sqref="W73:W1048576">
    <cfRule type="cellIs" dxfId="9" priority="6" stopIfTrue="1" operator="greaterThan">
      <formula>0</formula>
    </cfRule>
  </conditionalFormatting>
  <conditionalFormatting sqref="Q73:Q1048576">
    <cfRule type="cellIs" dxfId="8" priority="7" stopIfTrue="1" operator="lessThan">
      <formula>0</formula>
    </cfRule>
  </conditionalFormatting>
  <conditionalFormatting sqref="Q5:Q72">
    <cfRule type="cellIs" dxfId="7" priority="4" stopIfTrue="1" operator="lessThan">
      <formula>0</formula>
    </cfRule>
  </conditionalFormatting>
  <conditionalFormatting sqref="X5:X72">
    <cfRule type="cellIs" dxfId="6" priority="2" stopIfTrue="1" operator="greaterThan">
      <formula>1</formula>
    </cfRule>
  </conditionalFormatting>
  <conditionalFormatting sqref="W5:W72">
    <cfRule type="cellIs" dxfId="5" priority="3" stopIfTrue="1" operator="greaterThan">
      <formula>0</formula>
    </cfRule>
  </conditionalFormatting>
  <conditionalFormatting sqref="S5:S72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9" t="s">
        <v>175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 ht="14.4" customHeight="1" thickBot="1" x14ac:dyDescent="0.35">
      <c r="A2" s="374" t="s">
        <v>323</v>
      </c>
      <c r="B2" s="220"/>
      <c r="C2" s="220"/>
      <c r="D2" s="220"/>
      <c r="E2" s="220"/>
      <c r="F2" s="220"/>
    </row>
    <row r="3" spans="1:10" ht="14.4" customHeight="1" x14ac:dyDescent="0.3">
      <c r="A3" s="530"/>
      <c r="B3" s="216">
        <v>2015</v>
      </c>
      <c r="C3" s="44">
        <v>2016</v>
      </c>
      <c r="D3" s="11"/>
      <c r="E3" s="534">
        <v>2017</v>
      </c>
      <c r="F3" s="535"/>
      <c r="G3" s="535"/>
      <c r="H3" s="536"/>
      <c r="I3" s="537">
        <v>2017</v>
      </c>
      <c r="J3" s="538"/>
    </row>
    <row r="4" spans="1:10" ht="14.4" customHeight="1" thickBot="1" x14ac:dyDescent="0.35">
      <c r="A4" s="531"/>
      <c r="B4" s="532" t="s">
        <v>94</v>
      </c>
      <c r="C4" s="53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310</v>
      </c>
      <c r="J4" s="476" t="s">
        <v>311</v>
      </c>
    </row>
    <row r="5" spans="1:10" ht="14.4" customHeight="1" x14ac:dyDescent="0.3">
      <c r="A5" s="221" t="str">
        <f>HYPERLINK("#'Léky Žádanky'!A1","Léky (Kč)")</f>
        <v>Léky (Kč)</v>
      </c>
      <c r="B5" s="31">
        <v>2248.2751400000002</v>
      </c>
      <c r="C5" s="33">
        <v>2680.7429400000001</v>
      </c>
      <c r="D5" s="12"/>
      <c r="E5" s="226">
        <v>2863.5064499999999</v>
      </c>
      <c r="F5" s="32">
        <v>2909.5152895011902</v>
      </c>
      <c r="G5" s="225">
        <f>E5-F5</f>
        <v>-46.008839501190323</v>
      </c>
      <c r="H5" s="231">
        <f>IF(F5&lt;0.00000001,"",E5/F5)</f>
        <v>0.98418676826782436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30401.730749999999</v>
      </c>
      <c r="C6" s="35">
        <v>22864.85986</v>
      </c>
      <c r="D6" s="12"/>
      <c r="E6" s="227">
        <v>22150.058210000007</v>
      </c>
      <c r="F6" s="34">
        <v>25175.506587295535</v>
      </c>
      <c r="G6" s="228">
        <f>E6-F6</f>
        <v>-3025.4483772955282</v>
      </c>
      <c r="H6" s="232">
        <f>IF(F6&lt;0.00000001,"",E6/F6)</f>
        <v>0.87982572001858828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22168.197700000001</v>
      </c>
      <c r="C7" s="35">
        <v>23063.058170000004</v>
      </c>
      <c r="D7" s="12"/>
      <c r="E7" s="227">
        <v>25713.555820000001</v>
      </c>
      <c r="F7" s="34">
        <v>25460.000161071774</v>
      </c>
      <c r="G7" s="228">
        <f>E7-F7</f>
        <v>253.55565892822779</v>
      </c>
      <c r="H7" s="232">
        <f>IF(F7&lt;0.00000001,"",E7/F7)</f>
        <v>1.0099589810417957</v>
      </c>
    </row>
    <row r="8" spans="1:10" ht="14.4" customHeight="1" thickBot="1" x14ac:dyDescent="0.35">
      <c r="A8" s="1" t="s">
        <v>97</v>
      </c>
      <c r="B8" s="15">
        <v>7670.34860999999</v>
      </c>
      <c r="C8" s="37">
        <v>7737.0090099999943</v>
      </c>
      <c r="D8" s="12"/>
      <c r="E8" s="229">
        <v>7476.2099100000014</v>
      </c>
      <c r="F8" s="36">
        <v>7413.9863913440786</v>
      </c>
      <c r="G8" s="230">
        <f>E8-F8</f>
        <v>62.223518655922817</v>
      </c>
      <c r="H8" s="233">
        <f>IF(F8&lt;0.00000001,"",E8/F8)</f>
        <v>1.0083927209157775</v>
      </c>
    </row>
    <row r="9" spans="1:10" ht="14.4" customHeight="1" thickBot="1" x14ac:dyDescent="0.35">
      <c r="A9" s="2" t="s">
        <v>98</v>
      </c>
      <c r="B9" s="3">
        <v>62488.552199999991</v>
      </c>
      <c r="C9" s="39">
        <v>56345.669979999999</v>
      </c>
      <c r="D9" s="12"/>
      <c r="E9" s="3">
        <v>58203.330390000017</v>
      </c>
      <c r="F9" s="38">
        <v>60959.008429212576</v>
      </c>
      <c r="G9" s="38">
        <f>E9-F9</f>
        <v>-2755.6780392125584</v>
      </c>
      <c r="H9" s="234">
        <f>IF(F9&lt;0.00000001,"",E9/F9)</f>
        <v>0.95479457244760579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878.78534000000002</v>
      </c>
      <c r="C11" s="33">
        <f>IF(ISERROR(VLOOKUP("Celkem:",'ZV Vykáz.-A'!A:H,5,0)),0,VLOOKUP("Celkem:",'ZV Vykáz.-A'!A:H,5,0)/1000)</f>
        <v>992.72728999999993</v>
      </c>
      <c r="D11" s="12"/>
      <c r="E11" s="226">
        <f>IF(ISERROR(VLOOKUP("Celkem:",'ZV Vykáz.-A'!A:H,8,0)),0,VLOOKUP("Celkem:",'ZV Vykáz.-A'!A:H,8,0)/1000)</f>
        <v>1045.0295699999997</v>
      </c>
      <c r="F11" s="32">
        <f>C11</f>
        <v>992.72728999999993</v>
      </c>
      <c r="G11" s="225">
        <f>E11-F11</f>
        <v>52.302279999999769</v>
      </c>
      <c r="H11" s="231">
        <f>IF(F11&lt;0.00000001,"",E11/F11)</f>
        <v>1.0526854459697585</v>
      </c>
      <c r="I11" s="225">
        <f>E11-B11</f>
        <v>166.24422999999967</v>
      </c>
      <c r="J11" s="231">
        <f>IF(B11&lt;0.00000001,"",E11/B11)</f>
        <v>1.1891750151407847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66640.62</v>
      </c>
      <c r="C12" s="37">
        <f>IF(ISERROR(VLOOKUP("Celkem",CaseMix!A:D,3,0)),0,VLOOKUP("Celkem",CaseMix!A:D,3,0)*30)</f>
        <v>63194.490000000005</v>
      </c>
      <c r="D12" s="12"/>
      <c r="E12" s="229">
        <f>IF(ISERROR(VLOOKUP("Celkem",CaseMix!A:D,4,0)),0,VLOOKUP("Celkem",CaseMix!A:D,4,0)*30)</f>
        <v>60542.34</v>
      </c>
      <c r="F12" s="36">
        <f>C12</f>
        <v>63194.490000000005</v>
      </c>
      <c r="G12" s="230">
        <f>E12-F12</f>
        <v>-2652.1500000000087</v>
      </c>
      <c r="H12" s="233">
        <f>IF(F12&lt;0.00000001,"",E12/F12)</f>
        <v>0.95803194234180844</v>
      </c>
      <c r="I12" s="230">
        <f>E12-B12</f>
        <v>-6098.2799999999988</v>
      </c>
      <c r="J12" s="233">
        <f>IF(B12&lt;0.00000001,"",E12/B12)</f>
        <v>0.90849004706138692</v>
      </c>
    </row>
    <row r="13" spans="1:10" ht="14.4" customHeight="1" thickBot="1" x14ac:dyDescent="0.35">
      <c r="A13" s="4" t="s">
        <v>101</v>
      </c>
      <c r="B13" s="9">
        <f>SUM(B11:B12)</f>
        <v>67519.405339999998</v>
      </c>
      <c r="C13" s="41">
        <f>SUM(C11:C12)</f>
        <v>64187.217290000008</v>
      </c>
      <c r="D13" s="12"/>
      <c r="E13" s="9">
        <f>SUM(E11:E12)</f>
        <v>61587.369569999995</v>
      </c>
      <c r="F13" s="40">
        <f>SUM(F11:F12)</f>
        <v>64187.217290000008</v>
      </c>
      <c r="G13" s="40">
        <f>E13-F13</f>
        <v>-2599.8477200000125</v>
      </c>
      <c r="H13" s="235">
        <f>IF(F13&lt;0.00000001,"",E13/F13)</f>
        <v>0.95949586491257577</v>
      </c>
      <c r="I13" s="40">
        <f>SUM(I11:I12)</f>
        <v>-5932.0357699999995</v>
      </c>
      <c r="J13" s="235">
        <f>IF(B13&lt;0.00000001,"",E13/B13)</f>
        <v>0.91214324622486376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1.0805083965443514</v>
      </c>
      <c r="C15" s="43">
        <f>IF(C9=0,"",C13/C9)</f>
        <v>1.1391685876267579</v>
      </c>
      <c r="D15" s="12"/>
      <c r="E15" s="10">
        <f>IF(E9=0,"",E13/E9)</f>
        <v>1.0581416760402664</v>
      </c>
      <c r="F15" s="42">
        <f>IF(F9=0,"",F13/F9)</f>
        <v>1.0529570434948285</v>
      </c>
      <c r="G15" s="42">
        <f>IF(ISERROR(F15-E15),"",E15-F15)</f>
        <v>5.1846325454378839E-3</v>
      </c>
      <c r="H15" s="236">
        <f>IF(ISERROR(F15-E15),"",IF(F15&lt;0.00000001,"",E15/F15))</f>
        <v>1.0049238784976733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309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40" t="s">
        <v>158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thickBot="1" x14ac:dyDescent="0.35">
      <c r="A2" s="374" t="s">
        <v>323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5227934</v>
      </c>
      <c r="C3" s="344">
        <f t="shared" ref="C3:L3" si="0">SUBTOTAL(9,C6:C1048576)</f>
        <v>7.62541872262591</v>
      </c>
      <c r="D3" s="344">
        <f t="shared" si="0"/>
        <v>6592046</v>
      </c>
      <c r="E3" s="344">
        <f t="shared" si="0"/>
        <v>9</v>
      </c>
      <c r="F3" s="344">
        <f t="shared" si="0"/>
        <v>5762961</v>
      </c>
      <c r="G3" s="347">
        <f>IF(D3&lt;&gt;0,F3/D3,"")</f>
        <v>0.87422948808306256</v>
      </c>
      <c r="H3" s="343">
        <f t="shared" si="0"/>
        <v>1900041.9900000002</v>
      </c>
      <c r="I3" s="344">
        <f t="shared" si="0"/>
        <v>0.55635627965410461</v>
      </c>
      <c r="J3" s="344">
        <f t="shared" si="0"/>
        <v>3425024.7299999986</v>
      </c>
      <c r="K3" s="344">
        <f t="shared" si="0"/>
        <v>2</v>
      </c>
      <c r="L3" s="344">
        <f t="shared" si="0"/>
        <v>3420854.6699999976</v>
      </c>
      <c r="M3" s="345">
        <f>IF(J3&lt;&gt;0,L3/J3,"")</f>
        <v>0.99878247302465439</v>
      </c>
    </row>
    <row r="4" spans="1:13" ht="14.4" customHeight="1" x14ac:dyDescent="0.3">
      <c r="A4" s="673" t="s">
        <v>118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</row>
    <row r="5" spans="1:13" s="330" customFormat="1" ht="14.4" customHeight="1" thickBot="1" x14ac:dyDescent="0.35">
      <c r="A5" s="948"/>
      <c r="B5" s="949">
        <v>2015</v>
      </c>
      <c r="C5" s="950"/>
      <c r="D5" s="950">
        <v>2016</v>
      </c>
      <c r="E5" s="950"/>
      <c r="F5" s="950">
        <v>2017</v>
      </c>
      <c r="G5" s="861" t="s">
        <v>2</v>
      </c>
      <c r="H5" s="949">
        <v>2015</v>
      </c>
      <c r="I5" s="950"/>
      <c r="J5" s="950">
        <v>2016</v>
      </c>
      <c r="K5" s="950"/>
      <c r="L5" s="950">
        <v>2017</v>
      </c>
      <c r="M5" s="861" t="s">
        <v>2</v>
      </c>
    </row>
    <row r="6" spans="1:13" ht="14.4" customHeight="1" x14ac:dyDescent="0.3">
      <c r="A6" s="820" t="s">
        <v>3180</v>
      </c>
      <c r="B6" s="843"/>
      <c r="C6" s="806"/>
      <c r="D6" s="843"/>
      <c r="E6" s="806"/>
      <c r="F6" s="843">
        <v>0</v>
      </c>
      <c r="G6" s="811"/>
      <c r="H6" s="843"/>
      <c r="I6" s="806"/>
      <c r="J6" s="843"/>
      <c r="K6" s="806"/>
      <c r="L6" s="843"/>
      <c r="M6" s="231"/>
    </row>
    <row r="7" spans="1:13" ht="14.4" customHeight="1" x14ac:dyDescent="0.3">
      <c r="A7" s="757" t="s">
        <v>1680</v>
      </c>
      <c r="B7" s="845">
        <v>269965</v>
      </c>
      <c r="C7" s="729">
        <v>1.1004965105661362</v>
      </c>
      <c r="D7" s="845">
        <v>245312</v>
      </c>
      <c r="E7" s="729">
        <v>1</v>
      </c>
      <c r="F7" s="845">
        <v>263527</v>
      </c>
      <c r="G7" s="747">
        <v>1.074252380641795</v>
      </c>
      <c r="H7" s="845"/>
      <c r="I7" s="729"/>
      <c r="J7" s="845"/>
      <c r="K7" s="729"/>
      <c r="L7" s="845"/>
      <c r="M7" s="770"/>
    </row>
    <row r="8" spans="1:13" ht="14.4" customHeight="1" x14ac:dyDescent="0.3">
      <c r="A8" s="757" t="s">
        <v>3190</v>
      </c>
      <c r="B8" s="845">
        <v>1121</v>
      </c>
      <c r="C8" s="729"/>
      <c r="D8" s="845"/>
      <c r="E8" s="729"/>
      <c r="F8" s="845"/>
      <c r="G8" s="747"/>
      <c r="H8" s="845"/>
      <c r="I8" s="729"/>
      <c r="J8" s="845"/>
      <c r="K8" s="729"/>
      <c r="L8" s="845"/>
      <c r="M8" s="770"/>
    </row>
    <row r="9" spans="1:13" ht="14.4" customHeight="1" x14ac:dyDescent="0.3">
      <c r="A9" s="757" t="s">
        <v>3979</v>
      </c>
      <c r="B9" s="845"/>
      <c r="C9" s="729"/>
      <c r="D9" s="845">
        <v>19498</v>
      </c>
      <c r="E9" s="729">
        <v>1</v>
      </c>
      <c r="F9" s="845">
        <v>37609</v>
      </c>
      <c r="G9" s="747">
        <v>1.9288644989229664</v>
      </c>
      <c r="H9" s="845"/>
      <c r="I9" s="729"/>
      <c r="J9" s="845">
        <v>9871.42</v>
      </c>
      <c r="K9" s="729">
        <v>1</v>
      </c>
      <c r="L9" s="845">
        <v>16237.01</v>
      </c>
      <c r="M9" s="770">
        <v>1.6448504875691643</v>
      </c>
    </row>
    <row r="10" spans="1:13" ht="14.4" customHeight="1" x14ac:dyDescent="0.3">
      <c r="A10" s="757" t="s">
        <v>3202</v>
      </c>
      <c r="B10" s="845">
        <v>69390</v>
      </c>
      <c r="C10" s="729">
        <v>1.0744479886036358</v>
      </c>
      <c r="D10" s="845">
        <v>64582</v>
      </c>
      <c r="E10" s="729">
        <v>1</v>
      </c>
      <c r="F10" s="845">
        <v>118499</v>
      </c>
      <c r="G10" s="747">
        <v>1.834861106809947</v>
      </c>
      <c r="H10" s="845"/>
      <c r="I10" s="729"/>
      <c r="J10" s="845"/>
      <c r="K10" s="729"/>
      <c r="L10" s="845"/>
      <c r="M10" s="770"/>
    </row>
    <row r="11" spans="1:13" ht="14.4" customHeight="1" x14ac:dyDescent="0.3">
      <c r="A11" s="757" t="s">
        <v>3980</v>
      </c>
      <c r="B11" s="845">
        <v>361973</v>
      </c>
      <c r="C11" s="729">
        <v>0.95626479414997045</v>
      </c>
      <c r="D11" s="845">
        <v>378528</v>
      </c>
      <c r="E11" s="729">
        <v>1</v>
      </c>
      <c r="F11" s="845">
        <v>403880</v>
      </c>
      <c r="G11" s="747">
        <v>1.0669752303660496</v>
      </c>
      <c r="H11" s="845"/>
      <c r="I11" s="729"/>
      <c r="J11" s="845"/>
      <c r="K11" s="729"/>
      <c r="L11" s="845"/>
      <c r="M11" s="770"/>
    </row>
    <row r="12" spans="1:13" ht="14.4" customHeight="1" x14ac:dyDescent="0.3">
      <c r="A12" s="757" t="s">
        <v>3981</v>
      </c>
      <c r="B12" s="845">
        <v>2448948</v>
      </c>
      <c r="C12" s="729">
        <v>0.87121069552122732</v>
      </c>
      <c r="D12" s="845">
        <v>2810971</v>
      </c>
      <c r="E12" s="729">
        <v>1</v>
      </c>
      <c r="F12" s="845">
        <v>2647564</v>
      </c>
      <c r="G12" s="747">
        <v>0.94186813026530691</v>
      </c>
      <c r="H12" s="845">
        <v>1900041.9900000002</v>
      </c>
      <c r="I12" s="729">
        <v>0.55635627965410461</v>
      </c>
      <c r="J12" s="845">
        <v>3415153.3099999987</v>
      </c>
      <c r="K12" s="729">
        <v>1</v>
      </c>
      <c r="L12" s="845">
        <v>3404617.6599999978</v>
      </c>
      <c r="M12" s="770">
        <v>0.99691502868431969</v>
      </c>
    </row>
    <row r="13" spans="1:13" ht="14.4" customHeight="1" x14ac:dyDescent="0.3">
      <c r="A13" s="757" t="s">
        <v>3982</v>
      </c>
      <c r="B13" s="845">
        <v>340439</v>
      </c>
      <c r="C13" s="729">
        <v>1.1592806745123678</v>
      </c>
      <c r="D13" s="845">
        <v>293664</v>
      </c>
      <c r="E13" s="729">
        <v>1</v>
      </c>
      <c r="F13" s="845">
        <v>301419</v>
      </c>
      <c r="G13" s="747">
        <v>1.0264077312847335</v>
      </c>
      <c r="H13" s="845"/>
      <c r="I13" s="729"/>
      <c r="J13" s="845"/>
      <c r="K13" s="729"/>
      <c r="L13" s="845"/>
      <c r="M13" s="770"/>
    </row>
    <row r="14" spans="1:13" ht="14.4" customHeight="1" x14ac:dyDescent="0.3">
      <c r="A14" s="757" t="s">
        <v>3983</v>
      </c>
      <c r="B14" s="845">
        <v>437966</v>
      </c>
      <c r="C14" s="729">
        <v>1.0094662090679229</v>
      </c>
      <c r="D14" s="845">
        <v>433859</v>
      </c>
      <c r="E14" s="729">
        <v>1</v>
      </c>
      <c r="F14" s="845">
        <v>435568</v>
      </c>
      <c r="G14" s="747">
        <v>1.003939067761646</v>
      </c>
      <c r="H14" s="845"/>
      <c r="I14" s="729"/>
      <c r="J14" s="845"/>
      <c r="K14" s="729"/>
      <c r="L14" s="845"/>
      <c r="M14" s="770"/>
    </row>
    <row r="15" spans="1:13" ht="14.4" customHeight="1" x14ac:dyDescent="0.3">
      <c r="A15" s="757" t="s">
        <v>3984</v>
      </c>
      <c r="B15" s="845">
        <v>195234</v>
      </c>
      <c r="C15" s="729">
        <v>0.94208080603367161</v>
      </c>
      <c r="D15" s="845">
        <v>207237</v>
      </c>
      <c r="E15" s="729">
        <v>1</v>
      </c>
      <c r="F15" s="845">
        <v>207136</v>
      </c>
      <c r="G15" s="747">
        <v>0.99951263529196044</v>
      </c>
      <c r="H15" s="845"/>
      <c r="I15" s="729"/>
      <c r="J15" s="845"/>
      <c r="K15" s="729"/>
      <c r="L15" s="845"/>
      <c r="M15" s="770"/>
    </row>
    <row r="16" spans="1:13" ht="14.4" customHeight="1" x14ac:dyDescent="0.3">
      <c r="A16" s="757" t="s">
        <v>3985</v>
      </c>
      <c r="B16" s="845">
        <v>7674</v>
      </c>
      <c r="C16" s="729"/>
      <c r="D16" s="845"/>
      <c r="E16" s="729"/>
      <c r="F16" s="845"/>
      <c r="G16" s="747"/>
      <c r="H16" s="845"/>
      <c r="I16" s="729"/>
      <c r="J16" s="845"/>
      <c r="K16" s="729"/>
      <c r="L16" s="845"/>
      <c r="M16" s="770"/>
    </row>
    <row r="17" spans="1:13" ht="14.4" customHeight="1" thickBot="1" x14ac:dyDescent="0.35">
      <c r="A17" s="849" t="s">
        <v>3986</v>
      </c>
      <c r="B17" s="847">
        <v>1095224</v>
      </c>
      <c r="C17" s="736">
        <v>0.5121710441709787</v>
      </c>
      <c r="D17" s="847">
        <v>2138395</v>
      </c>
      <c r="E17" s="736">
        <v>1</v>
      </c>
      <c r="F17" s="847">
        <v>1347759</v>
      </c>
      <c r="G17" s="748">
        <v>0.63026662520254673</v>
      </c>
      <c r="H17" s="847"/>
      <c r="I17" s="736"/>
      <c r="J17" s="847"/>
      <c r="K17" s="736"/>
      <c r="L17" s="847"/>
      <c r="M17" s="77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2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40" t="s">
        <v>4605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17560.519999999997</v>
      </c>
      <c r="G3" s="211">
        <f t="shared" si="0"/>
        <v>7127975.9900000002</v>
      </c>
      <c r="H3" s="212"/>
      <c r="I3" s="212"/>
      <c r="J3" s="207">
        <f t="shared" si="0"/>
        <v>19026.11</v>
      </c>
      <c r="K3" s="211">
        <f t="shared" si="0"/>
        <v>10017070.73</v>
      </c>
      <c r="L3" s="212"/>
      <c r="M3" s="212"/>
      <c r="N3" s="207">
        <f t="shared" si="0"/>
        <v>18696.739999999998</v>
      </c>
      <c r="O3" s="211">
        <f t="shared" si="0"/>
        <v>9183815.6699999999</v>
      </c>
      <c r="P3" s="177">
        <f>IF(K3=0,"",O3/K3)</f>
        <v>0.9168164943165974</v>
      </c>
      <c r="Q3" s="209">
        <f>IF(N3=0,"",O3/N3)</f>
        <v>491.19876887628544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90</v>
      </c>
      <c r="E4" s="614" t="s">
        <v>11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2"/>
      <c r="B5" s="850"/>
      <c r="C5" s="852"/>
      <c r="D5" s="862"/>
      <c r="E5" s="854"/>
      <c r="F5" s="863" t="s">
        <v>91</v>
      </c>
      <c r="G5" s="864" t="s">
        <v>14</v>
      </c>
      <c r="H5" s="865"/>
      <c r="I5" s="865"/>
      <c r="J5" s="863" t="s">
        <v>91</v>
      </c>
      <c r="K5" s="864" t="s">
        <v>14</v>
      </c>
      <c r="L5" s="865"/>
      <c r="M5" s="865"/>
      <c r="N5" s="863" t="s">
        <v>91</v>
      </c>
      <c r="O5" s="864" t="s">
        <v>14</v>
      </c>
      <c r="P5" s="866"/>
      <c r="Q5" s="859"/>
    </row>
    <row r="6" spans="1:17" ht="14.4" customHeight="1" x14ac:dyDescent="0.3">
      <c r="A6" s="805" t="s">
        <v>3205</v>
      </c>
      <c r="B6" s="806" t="s">
        <v>3987</v>
      </c>
      <c r="C6" s="806" t="s">
        <v>3122</v>
      </c>
      <c r="D6" s="806" t="s">
        <v>3988</v>
      </c>
      <c r="E6" s="806" t="s">
        <v>3989</v>
      </c>
      <c r="F6" s="225"/>
      <c r="G6" s="225"/>
      <c r="H6" s="225"/>
      <c r="I6" s="225"/>
      <c r="J6" s="225"/>
      <c r="K6" s="225"/>
      <c r="L6" s="225"/>
      <c r="M6" s="225"/>
      <c r="N6" s="225">
        <v>0</v>
      </c>
      <c r="O6" s="225">
        <v>0</v>
      </c>
      <c r="P6" s="811"/>
      <c r="Q6" s="819"/>
    </row>
    <row r="7" spans="1:17" ht="14.4" customHeight="1" x14ac:dyDescent="0.3">
      <c r="A7" s="728" t="s">
        <v>553</v>
      </c>
      <c r="B7" s="729" t="s">
        <v>3821</v>
      </c>
      <c r="C7" s="729" t="s">
        <v>3122</v>
      </c>
      <c r="D7" s="729" t="s">
        <v>3822</v>
      </c>
      <c r="E7" s="729" t="s">
        <v>3823</v>
      </c>
      <c r="F7" s="733">
        <v>359</v>
      </c>
      <c r="G7" s="733">
        <v>269965</v>
      </c>
      <c r="H7" s="733">
        <v>1.1004965105661362</v>
      </c>
      <c r="I7" s="733">
        <v>751.99164345403904</v>
      </c>
      <c r="J7" s="733">
        <v>307</v>
      </c>
      <c r="K7" s="733">
        <v>245312</v>
      </c>
      <c r="L7" s="733">
        <v>1</v>
      </c>
      <c r="M7" s="733">
        <v>799.06188925081437</v>
      </c>
      <c r="N7" s="733">
        <v>329</v>
      </c>
      <c r="O7" s="733">
        <v>263527</v>
      </c>
      <c r="P7" s="747">
        <v>1.074252380641795</v>
      </c>
      <c r="Q7" s="734">
        <v>800.99392097264433</v>
      </c>
    </row>
    <row r="8" spans="1:17" ht="14.4" customHeight="1" x14ac:dyDescent="0.3">
      <c r="A8" s="728" t="s">
        <v>3831</v>
      </c>
      <c r="B8" s="729" t="s">
        <v>3821</v>
      </c>
      <c r="C8" s="729" t="s">
        <v>3122</v>
      </c>
      <c r="D8" s="729" t="s">
        <v>3990</v>
      </c>
      <c r="E8" s="729" t="s">
        <v>3991</v>
      </c>
      <c r="F8" s="733">
        <v>1</v>
      </c>
      <c r="G8" s="733">
        <v>1121</v>
      </c>
      <c r="H8" s="733"/>
      <c r="I8" s="733">
        <v>1121</v>
      </c>
      <c r="J8" s="733"/>
      <c r="K8" s="733"/>
      <c r="L8" s="733"/>
      <c r="M8" s="733"/>
      <c r="N8" s="733"/>
      <c r="O8" s="733"/>
      <c r="P8" s="747"/>
      <c r="Q8" s="734"/>
    </row>
    <row r="9" spans="1:17" ht="14.4" customHeight="1" x14ac:dyDescent="0.3">
      <c r="A9" s="728" t="s">
        <v>3992</v>
      </c>
      <c r="B9" s="729" t="s">
        <v>3993</v>
      </c>
      <c r="C9" s="729" t="s">
        <v>3114</v>
      </c>
      <c r="D9" s="729" t="s">
        <v>3994</v>
      </c>
      <c r="E9" s="729" t="s">
        <v>3995</v>
      </c>
      <c r="F9" s="733"/>
      <c r="G9" s="733"/>
      <c r="H9" s="733"/>
      <c r="I9" s="733"/>
      <c r="J9" s="733"/>
      <c r="K9" s="733"/>
      <c r="L9" s="733"/>
      <c r="M9" s="733"/>
      <c r="N9" s="733">
        <v>0.45</v>
      </c>
      <c r="O9" s="733">
        <v>904.34</v>
      </c>
      <c r="P9" s="747"/>
      <c r="Q9" s="734">
        <v>2009.6444444444444</v>
      </c>
    </row>
    <row r="10" spans="1:17" ht="14.4" customHeight="1" x14ac:dyDescent="0.3">
      <c r="A10" s="728" t="s">
        <v>3992</v>
      </c>
      <c r="B10" s="729" t="s">
        <v>3993</v>
      </c>
      <c r="C10" s="729" t="s">
        <v>3114</v>
      </c>
      <c r="D10" s="729" t="s">
        <v>3996</v>
      </c>
      <c r="E10" s="729" t="s">
        <v>3997</v>
      </c>
      <c r="F10" s="733"/>
      <c r="G10" s="733"/>
      <c r="H10" s="733"/>
      <c r="I10" s="733"/>
      <c r="J10" s="733">
        <v>0.02</v>
      </c>
      <c r="K10" s="733">
        <v>177.08</v>
      </c>
      <c r="L10" s="733">
        <v>1</v>
      </c>
      <c r="M10" s="733">
        <v>8854</v>
      </c>
      <c r="N10" s="733"/>
      <c r="O10" s="733"/>
      <c r="P10" s="747"/>
      <c r="Q10" s="734"/>
    </row>
    <row r="11" spans="1:17" ht="14.4" customHeight="1" x14ac:dyDescent="0.3">
      <c r="A11" s="728" t="s">
        <v>3992</v>
      </c>
      <c r="B11" s="729" t="s">
        <v>3993</v>
      </c>
      <c r="C11" s="729" t="s">
        <v>3114</v>
      </c>
      <c r="D11" s="729" t="s">
        <v>3998</v>
      </c>
      <c r="E11" s="729" t="s">
        <v>3997</v>
      </c>
      <c r="F11" s="733"/>
      <c r="G11" s="733"/>
      <c r="H11" s="733"/>
      <c r="I11" s="733"/>
      <c r="J11" s="733">
        <v>0.5</v>
      </c>
      <c r="K11" s="733">
        <v>885.4</v>
      </c>
      <c r="L11" s="733">
        <v>1</v>
      </c>
      <c r="M11" s="733">
        <v>1770.8</v>
      </c>
      <c r="N11" s="733">
        <v>0.25</v>
      </c>
      <c r="O11" s="733">
        <v>454.76</v>
      </c>
      <c r="P11" s="747">
        <v>0.51362096227693699</v>
      </c>
      <c r="Q11" s="734">
        <v>1819.04</v>
      </c>
    </row>
    <row r="12" spans="1:17" ht="14.4" customHeight="1" x14ac:dyDescent="0.3">
      <c r="A12" s="728" t="s">
        <v>3992</v>
      </c>
      <c r="B12" s="729" t="s">
        <v>3993</v>
      </c>
      <c r="C12" s="729" t="s">
        <v>3114</v>
      </c>
      <c r="D12" s="729" t="s">
        <v>3999</v>
      </c>
      <c r="E12" s="729" t="s">
        <v>4000</v>
      </c>
      <c r="F12" s="733"/>
      <c r="G12" s="733"/>
      <c r="H12" s="733"/>
      <c r="I12" s="733"/>
      <c r="J12" s="733"/>
      <c r="K12" s="733"/>
      <c r="L12" s="733"/>
      <c r="M12" s="733"/>
      <c r="N12" s="733">
        <v>0.05</v>
      </c>
      <c r="O12" s="733">
        <v>45.19</v>
      </c>
      <c r="P12" s="747"/>
      <c r="Q12" s="734">
        <v>903.8</v>
      </c>
    </row>
    <row r="13" spans="1:17" ht="14.4" customHeight="1" x14ac:dyDescent="0.3">
      <c r="A13" s="728" t="s">
        <v>3992</v>
      </c>
      <c r="B13" s="729" t="s">
        <v>3993</v>
      </c>
      <c r="C13" s="729" t="s">
        <v>3284</v>
      </c>
      <c r="D13" s="729" t="s">
        <v>4001</v>
      </c>
      <c r="E13" s="729" t="s">
        <v>4002</v>
      </c>
      <c r="F13" s="733"/>
      <c r="G13" s="733"/>
      <c r="H13" s="733"/>
      <c r="I13" s="733"/>
      <c r="J13" s="733">
        <v>626</v>
      </c>
      <c r="K13" s="733">
        <v>2140.92</v>
      </c>
      <c r="L13" s="733">
        <v>1</v>
      </c>
      <c r="M13" s="733">
        <v>3.42</v>
      </c>
      <c r="N13" s="733"/>
      <c r="O13" s="733"/>
      <c r="P13" s="747"/>
      <c r="Q13" s="734"/>
    </row>
    <row r="14" spans="1:17" ht="14.4" customHeight="1" x14ac:dyDescent="0.3">
      <c r="A14" s="728" t="s">
        <v>3992</v>
      </c>
      <c r="B14" s="729" t="s">
        <v>3993</v>
      </c>
      <c r="C14" s="729" t="s">
        <v>3284</v>
      </c>
      <c r="D14" s="729" t="s">
        <v>4003</v>
      </c>
      <c r="E14" s="729" t="s">
        <v>4004</v>
      </c>
      <c r="F14" s="733"/>
      <c r="G14" s="733"/>
      <c r="H14" s="733"/>
      <c r="I14" s="733"/>
      <c r="J14" s="733">
        <v>202</v>
      </c>
      <c r="K14" s="733">
        <v>6668.02</v>
      </c>
      <c r="L14" s="733">
        <v>1</v>
      </c>
      <c r="M14" s="733">
        <v>33.010000000000005</v>
      </c>
      <c r="N14" s="733">
        <v>252</v>
      </c>
      <c r="O14" s="733">
        <v>8321.0400000000009</v>
      </c>
      <c r="P14" s="747">
        <v>1.2479026757568215</v>
      </c>
      <c r="Q14" s="734">
        <v>33.020000000000003</v>
      </c>
    </row>
    <row r="15" spans="1:17" ht="14.4" customHeight="1" x14ac:dyDescent="0.3">
      <c r="A15" s="728" t="s">
        <v>3992</v>
      </c>
      <c r="B15" s="729" t="s">
        <v>3993</v>
      </c>
      <c r="C15" s="729" t="s">
        <v>3284</v>
      </c>
      <c r="D15" s="729" t="s">
        <v>4005</v>
      </c>
      <c r="E15" s="729" t="s">
        <v>4006</v>
      </c>
      <c r="F15" s="733"/>
      <c r="G15" s="733"/>
      <c r="H15" s="733"/>
      <c r="I15" s="733"/>
      <c r="J15" s="733"/>
      <c r="K15" s="733"/>
      <c r="L15" s="733"/>
      <c r="M15" s="733"/>
      <c r="N15" s="733">
        <v>114</v>
      </c>
      <c r="O15" s="733">
        <v>6511.68</v>
      </c>
      <c r="P15" s="747"/>
      <c r="Q15" s="734">
        <v>57.120000000000005</v>
      </c>
    </row>
    <row r="16" spans="1:17" ht="14.4" customHeight="1" x14ac:dyDescent="0.3">
      <c r="A16" s="728" t="s">
        <v>3992</v>
      </c>
      <c r="B16" s="729" t="s">
        <v>3993</v>
      </c>
      <c r="C16" s="729" t="s">
        <v>3122</v>
      </c>
      <c r="D16" s="729" t="s">
        <v>4007</v>
      </c>
      <c r="E16" s="729" t="s">
        <v>4008</v>
      </c>
      <c r="F16" s="733"/>
      <c r="G16" s="733"/>
      <c r="H16" s="733"/>
      <c r="I16" s="733"/>
      <c r="J16" s="733">
        <v>2</v>
      </c>
      <c r="K16" s="733">
        <v>3650</v>
      </c>
      <c r="L16" s="733">
        <v>1</v>
      </c>
      <c r="M16" s="733">
        <v>1825</v>
      </c>
      <c r="N16" s="733"/>
      <c r="O16" s="733"/>
      <c r="P16" s="747"/>
      <c r="Q16" s="734"/>
    </row>
    <row r="17" spans="1:17" ht="14.4" customHeight="1" x14ac:dyDescent="0.3">
      <c r="A17" s="728" t="s">
        <v>3992</v>
      </c>
      <c r="B17" s="729" t="s">
        <v>3993</v>
      </c>
      <c r="C17" s="729" t="s">
        <v>3122</v>
      </c>
      <c r="D17" s="729" t="s">
        <v>4009</v>
      </c>
      <c r="E17" s="729" t="s">
        <v>4010</v>
      </c>
      <c r="F17" s="733"/>
      <c r="G17" s="733"/>
      <c r="H17" s="733"/>
      <c r="I17" s="733"/>
      <c r="J17" s="733"/>
      <c r="K17" s="733"/>
      <c r="L17" s="733"/>
      <c r="M17" s="733"/>
      <c r="N17" s="733">
        <v>1</v>
      </c>
      <c r="O17" s="733">
        <v>8595</v>
      </c>
      <c r="P17" s="747"/>
      <c r="Q17" s="734">
        <v>8595</v>
      </c>
    </row>
    <row r="18" spans="1:17" ht="14.4" customHeight="1" x14ac:dyDescent="0.3">
      <c r="A18" s="728" t="s">
        <v>3992</v>
      </c>
      <c r="B18" s="729" t="s">
        <v>3993</v>
      </c>
      <c r="C18" s="729" t="s">
        <v>3122</v>
      </c>
      <c r="D18" s="729" t="s">
        <v>4011</v>
      </c>
      <c r="E18" s="729" t="s">
        <v>4012</v>
      </c>
      <c r="F18" s="733"/>
      <c r="G18" s="733"/>
      <c r="H18" s="733"/>
      <c r="I18" s="733"/>
      <c r="J18" s="733">
        <v>1</v>
      </c>
      <c r="K18" s="733">
        <v>14506</v>
      </c>
      <c r="L18" s="733">
        <v>1</v>
      </c>
      <c r="M18" s="733">
        <v>14506</v>
      </c>
      <c r="N18" s="733">
        <v>2</v>
      </c>
      <c r="O18" s="733">
        <v>29014</v>
      </c>
      <c r="P18" s="747">
        <v>2.0001378739831792</v>
      </c>
      <c r="Q18" s="734">
        <v>14507</v>
      </c>
    </row>
    <row r="19" spans="1:17" ht="14.4" customHeight="1" x14ac:dyDescent="0.3">
      <c r="A19" s="728" t="s">
        <v>3992</v>
      </c>
      <c r="B19" s="729" t="s">
        <v>3993</v>
      </c>
      <c r="C19" s="729" t="s">
        <v>3122</v>
      </c>
      <c r="D19" s="729" t="s">
        <v>4013</v>
      </c>
      <c r="E19" s="729" t="s">
        <v>4014</v>
      </c>
      <c r="F19" s="733"/>
      <c r="G19" s="733"/>
      <c r="H19" s="733"/>
      <c r="I19" s="733"/>
      <c r="J19" s="733">
        <v>1</v>
      </c>
      <c r="K19" s="733">
        <v>1342</v>
      </c>
      <c r="L19" s="733">
        <v>1</v>
      </c>
      <c r="M19" s="733">
        <v>1342</v>
      </c>
      <c r="N19" s="733"/>
      <c r="O19" s="733"/>
      <c r="P19" s="747"/>
      <c r="Q19" s="734"/>
    </row>
    <row r="20" spans="1:17" ht="14.4" customHeight="1" x14ac:dyDescent="0.3">
      <c r="A20" s="728" t="s">
        <v>3843</v>
      </c>
      <c r="B20" s="729" t="s">
        <v>4015</v>
      </c>
      <c r="C20" s="729" t="s">
        <v>3122</v>
      </c>
      <c r="D20" s="729" t="s">
        <v>4016</v>
      </c>
      <c r="E20" s="729" t="s">
        <v>4017</v>
      </c>
      <c r="F20" s="733"/>
      <c r="G20" s="733"/>
      <c r="H20" s="733"/>
      <c r="I20" s="733"/>
      <c r="J20" s="733"/>
      <c r="K20" s="733"/>
      <c r="L20" s="733"/>
      <c r="M20" s="733"/>
      <c r="N20" s="733">
        <v>3</v>
      </c>
      <c r="O20" s="733">
        <v>38382</v>
      </c>
      <c r="P20" s="747"/>
      <c r="Q20" s="734">
        <v>12794</v>
      </c>
    </row>
    <row r="21" spans="1:17" ht="14.4" customHeight="1" x14ac:dyDescent="0.3">
      <c r="A21" s="728" t="s">
        <v>3843</v>
      </c>
      <c r="B21" s="729" t="s">
        <v>4018</v>
      </c>
      <c r="C21" s="729" t="s">
        <v>3122</v>
      </c>
      <c r="D21" s="729" t="s">
        <v>4019</v>
      </c>
      <c r="E21" s="729" t="s">
        <v>4020</v>
      </c>
      <c r="F21" s="733"/>
      <c r="G21" s="733"/>
      <c r="H21" s="733"/>
      <c r="I21" s="733"/>
      <c r="J21" s="733">
        <v>1</v>
      </c>
      <c r="K21" s="733">
        <v>354</v>
      </c>
      <c r="L21" s="733">
        <v>1</v>
      </c>
      <c r="M21" s="733">
        <v>354</v>
      </c>
      <c r="N21" s="733">
        <v>8</v>
      </c>
      <c r="O21" s="733">
        <v>2832</v>
      </c>
      <c r="P21" s="747">
        <v>8</v>
      </c>
      <c r="Q21" s="734">
        <v>354</v>
      </c>
    </row>
    <row r="22" spans="1:17" ht="14.4" customHeight="1" x14ac:dyDescent="0.3">
      <c r="A22" s="728" t="s">
        <v>3843</v>
      </c>
      <c r="B22" s="729" t="s">
        <v>4018</v>
      </c>
      <c r="C22" s="729" t="s">
        <v>3122</v>
      </c>
      <c r="D22" s="729" t="s">
        <v>4021</v>
      </c>
      <c r="E22" s="729" t="s">
        <v>4022</v>
      </c>
      <c r="F22" s="733">
        <v>89</v>
      </c>
      <c r="G22" s="733">
        <v>5785</v>
      </c>
      <c r="H22" s="733">
        <v>1.5614035087719298</v>
      </c>
      <c r="I22" s="733">
        <v>65</v>
      </c>
      <c r="J22" s="733">
        <v>57</v>
      </c>
      <c r="K22" s="733">
        <v>3705</v>
      </c>
      <c r="L22" s="733">
        <v>1</v>
      </c>
      <c r="M22" s="733">
        <v>65</v>
      </c>
      <c r="N22" s="733">
        <v>110</v>
      </c>
      <c r="O22" s="733">
        <v>7150</v>
      </c>
      <c r="P22" s="747">
        <v>1.9298245614035088</v>
      </c>
      <c r="Q22" s="734">
        <v>65</v>
      </c>
    </row>
    <row r="23" spans="1:17" ht="14.4" customHeight="1" x14ac:dyDescent="0.3">
      <c r="A23" s="728" t="s">
        <v>3843</v>
      </c>
      <c r="B23" s="729" t="s">
        <v>4018</v>
      </c>
      <c r="C23" s="729" t="s">
        <v>3122</v>
      </c>
      <c r="D23" s="729" t="s">
        <v>4023</v>
      </c>
      <c r="E23" s="729" t="s">
        <v>4024</v>
      </c>
      <c r="F23" s="733"/>
      <c r="G23" s="733"/>
      <c r="H23" s="733"/>
      <c r="I23" s="733"/>
      <c r="J23" s="733">
        <v>5</v>
      </c>
      <c r="K23" s="733">
        <v>2960</v>
      </c>
      <c r="L23" s="733">
        <v>1</v>
      </c>
      <c r="M23" s="733">
        <v>592</v>
      </c>
      <c r="N23" s="733"/>
      <c r="O23" s="733"/>
      <c r="P23" s="747"/>
      <c r="Q23" s="734"/>
    </row>
    <row r="24" spans="1:17" ht="14.4" customHeight="1" x14ac:dyDescent="0.3">
      <c r="A24" s="728" t="s">
        <v>3843</v>
      </c>
      <c r="B24" s="729" t="s">
        <v>4018</v>
      </c>
      <c r="C24" s="729" t="s">
        <v>3122</v>
      </c>
      <c r="D24" s="729" t="s">
        <v>4025</v>
      </c>
      <c r="E24" s="729" t="s">
        <v>4026</v>
      </c>
      <c r="F24" s="733"/>
      <c r="G24" s="733"/>
      <c r="H24" s="733"/>
      <c r="I24" s="733"/>
      <c r="J24" s="733"/>
      <c r="K24" s="733"/>
      <c r="L24" s="733"/>
      <c r="M24" s="733"/>
      <c r="N24" s="733">
        <v>1</v>
      </c>
      <c r="O24" s="733">
        <v>679</v>
      </c>
      <c r="P24" s="747"/>
      <c r="Q24" s="734">
        <v>679</v>
      </c>
    </row>
    <row r="25" spans="1:17" ht="14.4" customHeight="1" x14ac:dyDescent="0.3">
      <c r="A25" s="728" t="s">
        <v>3843</v>
      </c>
      <c r="B25" s="729" t="s">
        <v>4018</v>
      </c>
      <c r="C25" s="729" t="s">
        <v>3122</v>
      </c>
      <c r="D25" s="729" t="s">
        <v>4027</v>
      </c>
      <c r="E25" s="729" t="s">
        <v>4028</v>
      </c>
      <c r="F25" s="733">
        <v>10</v>
      </c>
      <c r="G25" s="733">
        <v>240</v>
      </c>
      <c r="H25" s="733">
        <v>1.25</v>
      </c>
      <c r="I25" s="733">
        <v>24</v>
      </c>
      <c r="J25" s="733">
        <v>8</v>
      </c>
      <c r="K25" s="733">
        <v>192</v>
      </c>
      <c r="L25" s="733">
        <v>1</v>
      </c>
      <c r="M25" s="733">
        <v>24</v>
      </c>
      <c r="N25" s="733">
        <v>4</v>
      </c>
      <c r="O25" s="733">
        <v>96</v>
      </c>
      <c r="P25" s="747">
        <v>0.5</v>
      </c>
      <c r="Q25" s="734">
        <v>24</v>
      </c>
    </row>
    <row r="26" spans="1:17" ht="14.4" customHeight="1" x14ac:dyDescent="0.3">
      <c r="A26" s="728" t="s">
        <v>3843</v>
      </c>
      <c r="B26" s="729" t="s">
        <v>4018</v>
      </c>
      <c r="C26" s="729" t="s">
        <v>3122</v>
      </c>
      <c r="D26" s="729" t="s">
        <v>4029</v>
      </c>
      <c r="E26" s="729" t="s">
        <v>4030</v>
      </c>
      <c r="F26" s="733">
        <v>9</v>
      </c>
      <c r="G26" s="733">
        <v>486</v>
      </c>
      <c r="H26" s="733">
        <v>0.80330578512396689</v>
      </c>
      <c r="I26" s="733">
        <v>54</v>
      </c>
      <c r="J26" s="733">
        <v>11</v>
      </c>
      <c r="K26" s="733">
        <v>605</v>
      </c>
      <c r="L26" s="733">
        <v>1</v>
      </c>
      <c r="M26" s="733">
        <v>55</v>
      </c>
      <c r="N26" s="733">
        <v>57</v>
      </c>
      <c r="O26" s="733">
        <v>3135</v>
      </c>
      <c r="P26" s="747">
        <v>5.1818181818181817</v>
      </c>
      <c r="Q26" s="734">
        <v>55</v>
      </c>
    </row>
    <row r="27" spans="1:17" ht="14.4" customHeight="1" x14ac:dyDescent="0.3">
      <c r="A27" s="728" t="s">
        <v>3843</v>
      </c>
      <c r="B27" s="729" t="s">
        <v>4018</v>
      </c>
      <c r="C27" s="729" t="s">
        <v>3122</v>
      </c>
      <c r="D27" s="729" t="s">
        <v>4031</v>
      </c>
      <c r="E27" s="729" t="s">
        <v>4032</v>
      </c>
      <c r="F27" s="733">
        <v>411</v>
      </c>
      <c r="G27" s="733">
        <v>31647</v>
      </c>
      <c r="H27" s="733">
        <v>0.86708860759493667</v>
      </c>
      <c r="I27" s="733">
        <v>77</v>
      </c>
      <c r="J27" s="733">
        <v>474</v>
      </c>
      <c r="K27" s="733">
        <v>36498</v>
      </c>
      <c r="L27" s="733">
        <v>1</v>
      </c>
      <c r="M27" s="733">
        <v>77</v>
      </c>
      <c r="N27" s="733">
        <v>494</v>
      </c>
      <c r="O27" s="733">
        <v>38038</v>
      </c>
      <c r="P27" s="747">
        <v>1.0421940928270041</v>
      </c>
      <c r="Q27" s="734">
        <v>77</v>
      </c>
    </row>
    <row r="28" spans="1:17" ht="14.4" customHeight="1" x14ac:dyDescent="0.3">
      <c r="A28" s="728" t="s">
        <v>3843</v>
      </c>
      <c r="B28" s="729" t="s">
        <v>4018</v>
      </c>
      <c r="C28" s="729" t="s">
        <v>3122</v>
      </c>
      <c r="D28" s="729" t="s">
        <v>4033</v>
      </c>
      <c r="E28" s="729" t="s">
        <v>4034</v>
      </c>
      <c r="F28" s="733">
        <v>17</v>
      </c>
      <c r="G28" s="733">
        <v>391</v>
      </c>
      <c r="H28" s="733">
        <v>1.2532051282051282</v>
      </c>
      <c r="I28" s="733">
        <v>23</v>
      </c>
      <c r="J28" s="733">
        <v>13</v>
      </c>
      <c r="K28" s="733">
        <v>312</v>
      </c>
      <c r="L28" s="733">
        <v>1</v>
      </c>
      <c r="M28" s="733">
        <v>24</v>
      </c>
      <c r="N28" s="733">
        <v>14</v>
      </c>
      <c r="O28" s="733">
        <v>336</v>
      </c>
      <c r="P28" s="747">
        <v>1.0769230769230769</v>
      </c>
      <c r="Q28" s="734">
        <v>24</v>
      </c>
    </row>
    <row r="29" spans="1:17" ht="14.4" customHeight="1" x14ac:dyDescent="0.3">
      <c r="A29" s="728" t="s">
        <v>3843</v>
      </c>
      <c r="B29" s="729" t="s">
        <v>4018</v>
      </c>
      <c r="C29" s="729" t="s">
        <v>3122</v>
      </c>
      <c r="D29" s="729" t="s">
        <v>4035</v>
      </c>
      <c r="E29" s="729" t="s">
        <v>4036</v>
      </c>
      <c r="F29" s="733">
        <v>5</v>
      </c>
      <c r="G29" s="733">
        <v>330</v>
      </c>
      <c r="H29" s="733">
        <v>0.5</v>
      </c>
      <c r="I29" s="733">
        <v>66</v>
      </c>
      <c r="J29" s="733">
        <v>10</v>
      </c>
      <c r="K29" s="733">
        <v>660</v>
      </c>
      <c r="L29" s="733">
        <v>1</v>
      </c>
      <c r="M29" s="733">
        <v>66</v>
      </c>
      <c r="N29" s="733">
        <v>9</v>
      </c>
      <c r="O29" s="733">
        <v>594</v>
      </c>
      <c r="P29" s="747">
        <v>0.9</v>
      </c>
      <c r="Q29" s="734">
        <v>66</v>
      </c>
    </row>
    <row r="30" spans="1:17" ht="14.4" customHeight="1" x14ac:dyDescent="0.3">
      <c r="A30" s="728" t="s">
        <v>3843</v>
      </c>
      <c r="B30" s="729" t="s">
        <v>4018</v>
      </c>
      <c r="C30" s="729" t="s">
        <v>3122</v>
      </c>
      <c r="D30" s="729" t="s">
        <v>4037</v>
      </c>
      <c r="E30" s="729" t="s">
        <v>4038</v>
      </c>
      <c r="F30" s="733">
        <v>7</v>
      </c>
      <c r="G30" s="733">
        <v>168</v>
      </c>
      <c r="H30" s="733">
        <v>3.36</v>
      </c>
      <c r="I30" s="733">
        <v>24</v>
      </c>
      <c r="J30" s="733">
        <v>2</v>
      </c>
      <c r="K30" s="733">
        <v>50</v>
      </c>
      <c r="L30" s="733">
        <v>1</v>
      </c>
      <c r="M30" s="733">
        <v>25</v>
      </c>
      <c r="N30" s="733">
        <v>8</v>
      </c>
      <c r="O30" s="733">
        <v>200</v>
      </c>
      <c r="P30" s="747">
        <v>4</v>
      </c>
      <c r="Q30" s="734">
        <v>25</v>
      </c>
    </row>
    <row r="31" spans="1:17" ht="14.4" customHeight="1" x14ac:dyDescent="0.3">
      <c r="A31" s="728" t="s">
        <v>3843</v>
      </c>
      <c r="B31" s="729" t="s">
        <v>4018</v>
      </c>
      <c r="C31" s="729" t="s">
        <v>3122</v>
      </c>
      <c r="D31" s="729" t="s">
        <v>4039</v>
      </c>
      <c r="E31" s="729" t="s">
        <v>4040</v>
      </c>
      <c r="F31" s="733">
        <v>50</v>
      </c>
      <c r="G31" s="733">
        <v>9000</v>
      </c>
      <c r="H31" s="733">
        <v>1.6039921582605596</v>
      </c>
      <c r="I31" s="733">
        <v>180</v>
      </c>
      <c r="J31" s="733">
        <v>31</v>
      </c>
      <c r="K31" s="733">
        <v>5611</v>
      </c>
      <c r="L31" s="733">
        <v>1</v>
      </c>
      <c r="M31" s="733">
        <v>181</v>
      </c>
      <c r="N31" s="733">
        <v>37</v>
      </c>
      <c r="O31" s="733">
        <v>6697</v>
      </c>
      <c r="P31" s="747">
        <v>1.1935483870967742</v>
      </c>
      <c r="Q31" s="734">
        <v>181</v>
      </c>
    </row>
    <row r="32" spans="1:17" ht="14.4" customHeight="1" x14ac:dyDescent="0.3">
      <c r="A32" s="728" t="s">
        <v>3843</v>
      </c>
      <c r="B32" s="729" t="s">
        <v>4018</v>
      </c>
      <c r="C32" s="729" t="s">
        <v>3122</v>
      </c>
      <c r="D32" s="729" t="s">
        <v>4041</v>
      </c>
      <c r="E32" s="729" t="s">
        <v>4042</v>
      </c>
      <c r="F32" s="733">
        <v>37</v>
      </c>
      <c r="G32" s="733">
        <v>9361</v>
      </c>
      <c r="H32" s="733">
        <v>1.3649752114319043</v>
      </c>
      <c r="I32" s="733">
        <v>253</v>
      </c>
      <c r="J32" s="733">
        <v>27</v>
      </c>
      <c r="K32" s="733">
        <v>6858</v>
      </c>
      <c r="L32" s="733">
        <v>1</v>
      </c>
      <c r="M32" s="733">
        <v>254</v>
      </c>
      <c r="N32" s="733">
        <v>38</v>
      </c>
      <c r="O32" s="733">
        <v>9652</v>
      </c>
      <c r="P32" s="747">
        <v>1.4074074074074074</v>
      </c>
      <c r="Q32" s="734">
        <v>254</v>
      </c>
    </row>
    <row r="33" spans="1:17" ht="14.4" customHeight="1" x14ac:dyDescent="0.3">
      <c r="A33" s="728" t="s">
        <v>3843</v>
      </c>
      <c r="B33" s="729" t="s">
        <v>4018</v>
      </c>
      <c r="C33" s="729" t="s">
        <v>3122</v>
      </c>
      <c r="D33" s="729" t="s">
        <v>4043</v>
      </c>
      <c r="E33" s="729" t="s">
        <v>4044</v>
      </c>
      <c r="F33" s="733">
        <v>51</v>
      </c>
      <c r="G33" s="733">
        <v>11016</v>
      </c>
      <c r="H33" s="733">
        <v>1.6375799018879145</v>
      </c>
      <c r="I33" s="733">
        <v>216</v>
      </c>
      <c r="J33" s="733">
        <v>31</v>
      </c>
      <c r="K33" s="733">
        <v>6727</v>
      </c>
      <c r="L33" s="733">
        <v>1</v>
      </c>
      <c r="M33" s="733">
        <v>217</v>
      </c>
      <c r="N33" s="733">
        <v>39</v>
      </c>
      <c r="O33" s="733">
        <v>8463</v>
      </c>
      <c r="P33" s="747">
        <v>1.2580645161290323</v>
      </c>
      <c r="Q33" s="734">
        <v>217</v>
      </c>
    </row>
    <row r="34" spans="1:17" ht="14.4" customHeight="1" x14ac:dyDescent="0.3">
      <c r="A34" s="728" t="s">
        <v>3843</v>
      </c>
      <c r="B34" s="729" t="s">
        <v>4018</v>
      </c>
      <c r="C34" s="729" t="s">
        <v>3122</v>
      </c>
      <c r="D34" s="729" t="s">
        <v>4045</v>
      </c>
      <c r="E34" s="729" t="s">
        <v>4046</v>
      </c>
      <c r="F34" s="733"/>
      <c r="G34" s="733"/>
      <c r="H34" s="733"/>
      <c r="I34" s="733"/>
      <c r="J34" s="733"/>
      <c r="K34" s="733"/>
      <c r="L34" s="733"/>
      <c r="M34" s="733"/>
      <c r="N34" s="733">
        <v>2</v>
      </c>
      <c r="O34" s="733">
        <v>74</v>
      </c>
      <c r="P34" s="747"/>
      <c r="Q34" s="734">
        <v>37</v>
      </c>
    </row>
    <row r="35" spans="1:17" ht="14.4" customHeight="1" x14ac:dyDescent="0.3">
      <c r="A35" s="728" t="s">
        <v>3843</v>
      </c>
      <c r="B35" s="729" t="s">
        <v>4018</v>
      </c>
      <c r="C35" s="729" t="s">
        <v>3122</v>
      </c>
      <c r="D35" s="729" t="s">
        <v>4047</v>
      </c>
      <c r="E35" s="729" t="s">
        <v>4048</v>
      </c>
      <c r="F35" s="733"/>
      <c r="G35" s="733"/>
      <c r="H35" s="733"/>
      <c r="I35" s="733"/>
      <c r="J35" s="733">
        <v>1</v>
      </c>
      <c r="K35" s="733">
        <v>50</v>
      </c>
      <c r="L35" s="733">
        <v>1</v>
      </c>
      <c r="M35" s="733">
        <v>50</v>
      </c>
      <c r="N35" s="733"/>
      <c r="O35" s="733"/>
      <c r="P35" s="747"/>
      <c r="Q35" s="734"/>
    </row>
    <row r="36" spans="1:17" ht="14.4" customHeight="1" x14ac:dyDescent="0.3">
      <c r="A36" s="728" t="s">
        <v>3843</v>
      </c>
      <c r="B36" s="729" t="s">
        <v>4018</v>
      </c>
      <c r="C36" s="729" t="s">
        <v>3122</v>
      </c>
      <c r="D36" s="729" t="s">
        <v>4049</v>
      </c>
      <c r="E36" s="729" t="s">
        <v>4050</v>
      </c>
      <c r="F36" s="733">
        <v>1</v>
      </c>
      <c r="G36" s="733">
        <v>735</v>
      </c>
      <c r="H36" s="733"/>
      <c r="I36" s="733">
        <v>735</v>
      </c>
      <c r="J36" s="733"/>
      <c r="K36" s="733"/>
      <c r="L36" s="733"/>
      <c r="M36" s="733"/>
      <c r="N36" s="733"/>
      <c r="O36" s="733"/>
      <c r="P36" s="747"/>
      <c r="Q36" s="734"/>
    </row>
    <row r="37" spans="1:17" ht="14.4" customHeight="1" x14ac:dyDescent="0.3">
      <c r="A37" s="728" t="s">
        <v>3843</v>
      </c>
      <c r="B37" s="729" t="s">
        <v>4018</v>
      </c>
      <c r="C37" s="729" t="s">
        <v>3122</v>
      </c>
      <c r="D37" s="729" t="s">
        <v>4051</v>
      </c>
      <c r="E37" s="729" t="s">
        <v>4052</v>
      </c>
      <c r="F37" s="733"/>
      <c r="G37" s="733"/>
      <c r="H37" s="733"/>
      <c r="I37" s="733"/>
      <c r="J37" s="733"/>
      <c r="K37" s="733"/>
      <c r="L37" s="733"/>
      <c r="M37" s="733"/>
      <c r="N37" s="733">
        <v>1</v>
      </c>
      <c r="O37" s="733">
        <v>329</v>
      </c>
      <c r="P37" s="747"/>
      <c r="Q37" s="734">
        <v>329</v>
      </c>
    </row>
    <row r="38" spans="1:17" ht="14.4" customHeight="1" x14ac:dyDescent="0.3">
      <c r="A38" s="728" t="s">
        <v>3843</v>
      </c>
      <c r="B38" s="729" t="s">
        <v>4018</v>
      </c>
      <c r="C38" s="729" t="s">
        <v>3122</v>
      </c>
      <c r="D38" s="729" t="s">
        <v>4053</v>
      </c>
      <c r="E38" s="729" t="s">
        <v>4054</v>
      </c>
      <c r="F38" s="733">
        <v>1</v>
      </c>
      <c r="G38" s="733">
        <v>231</v>
      </c>
      <c r="H38" s="733"/>
      <c r="I38" s="733">
        <v>231</v>
      </c>
      <c r="J38" s="733"/>
      <c r="K38" s="733"/>
      <c r="L38" s="733"/>
      <c r="M38" s="733"/>
      <c r="N38" s="733">
        <v>1</v>
      </c>
      <c r="O38" s="733">
        <v>232</v>
      </c>
      <c r="P38" s="747"/>
      <c r="Q38" s="734">
        <v>232</v>
      </c>
    </row>
    <row r="39" spans="1:17" ht="14.4" customHeight="1" x14ac:dyDescent="0.3">
      <c r="A39" s="728" t="s">
        <v>3843</v>
      </c>
      <c r="B39" s="729" t="s">
        <v>4018</v>
      </c>
      <c r="C39" s="729" t="s">
        <v>3122</v>
      </c>
      <c r="D39" s="729" t="s">
        <v>4055</v>
      </c>
      <c r="E39" s="729" t="s">
        <v>4056</v>
      </c>
      <c r="F39" s="733"/>
      <c r="G39" s="733"/>
      <c r="H39" s="733"/>
      <c r="I39" s="733"/>
      <c r="J39" s="733"/>
      <c r="K39" s="733"/>
      <c r="L39" s="733"/>
      <c r="M39" s="733"/>
      <c r="N39" s="733">
        <v>2</v>
      </c>
      <c r="O39" s="733">
        <v>820</v>
      </c>
      <c r="P39" s="747"/>
      <c r="Q39" s="734">
        <v>410</v>
      </c>
    </row>
    <row r="40" spans="1:17" ht="14.4" customHeight="1" x14ac:dyDescent="0.3">
      <c r="A40" s="728" t="s">
        <v>3843</v>
      </c>
      <c r="B40" s="729" t="s">
        <v>4018</v>
      </c>
      <c r="C40" s="729" t="s">
        <v>3122</v>
      </c>
      <c r="D40" s="729" t="s">
        <v>4057</v>
      </c>
      <c r="E40" s="729" t="s">
        <v>4058</v>
      </c>
      <c r="F40" s="733"/>
      <c r="G40" s="733"/>
      <c r="H40" s="733"/>
      <c r="I40" s="733"/>
      <c r="J40" s="733"/>
      <c r="K40" s="733"/>
      <c r="L40" s="733"/>
      <c r="M40" s="733"/>
      <c r="N40" s="733">
        <v>1</v>
      </c>
      <c r="O40" s="733">
        <v>224</v>
      </c>
      <c r="P40" s="747"/>
      <c r="Q40" s="734">
        <v>224</v>
      </c>
    </row>
    <row r="41" spans="1:17" ht="14.4" customHeight="1" x14ac:dyDescent="0.3">
      <c r="A41" s="728" t="s">
        <v>3843</v>
      </c>
      <c r="B41" s="729" t="s">
        <v>4018</v>
      </c>
      <c r="C41" s="729" t="s">
        <v>3122</v>
      </c>
      <c r="D41" s="729" t="s">
        <v>4059</v>
      </c>
      <c r="E41" s="729" t="s">
        <v>4060</v>
      </c>
      <c r="F41" s="733"/>
      <c r="G41" s="733"/>
      <c r="H41" s="733"/>
      <c r="I41" s="733"/>
      <c r="J41" s="733"/>
      <c r="K41" s="733"/>
      <c r="L41" s="733"/>
      <c r="M41" s="733"/>
      <c r="N41" s="733">
        <v>1</v>
      </c>
      <c r="O41" s="733">
        <v>566</v>
      </c>
      <c r="P41" s="747"/>
      <c r="Q41" s="734">
        <v>566</v>
      </c>
    </row>
    <row r="42" spans="1:17" ht="14.4" customHeight="1" x14ac:dyDescent="0.3">
      <c r="A42" s="728" t="s">
        <v>4061</v>
      </c>
      <c r="B42" s="729" t="s">
        <v>4062</v>
      </c>
      <c r="C42" s="729" t="s">
        <v>3122</v>
      </c>
      <c r="D42" s="729" t="s">
        <v>4063</v>
      </c>
      <c r="E42" s="729" t="s">
        <v>4064</v>
      </c>
      <c r="F42" s="733">
        <v>198</v>
      </c>
      <c r="G42" s="733">
        <v>5346</v>
      </c>
      <c r="H42" s="733">
        <v>0.9124423963133641</v>
      </c>
      <c r="I42" s="733">
        <v>27</v>
      </c>
      <c r="J42" s="733">
        <v>217</v>
      </c>
      <c r="K42" s="733">
        <v>5859</v>
      </c>
      <c r="L42" s="733">
        <v>1</v>
      </c>
      <c r="M42" s="733">
        <v>27</v>
      </c>
      <c r="N42" s="733">
        <v>226</v>
      </c>
      <c r="O42" s="733">
        <v>6102</v>
      </c>
      <c r="P42" s="747">
        <v>1.0414746543778801</v>
      </c>
      <c r="Q42" s="734">
        <v>27</v>
      </c>
    </row>
    <row r="43" spans="1:17" ht="14.4" customHeight="1" x14ac:dyDescent="0.3">
      <c r="A43" s="728" t="s">
        <v>4061</v>
      </c>
      <c r="B43" s="729" t="s">
        <v>4062</v>
      </c>
      <c r="C43" s="729" t="s">
        <v>3122</v>
      </c>
      <c r="D43" s="729" t="s">
        <v>4065</v>
      </c>
      <c r="E43" s="729" t="s">
        <v>4066</v>
      </c>
      <c r="F43" s="733">
        <v>60</v>
      </c>
      <c r="G43" s="733">
        <v>3240</v>
      </c>
      <c r="H43" s="733">
        <v>1.2765957446808511</v>
      </c>
      <c r="I43" s="733">
        <v>54</v>
      </c>
      <c r="J43" s="733">
        <v>47</v>
      </c>
      <c r="K43" s="733">
        <v>2538</v>
      </c>
      <c r="L43" s="733">
        <v>1</v>
      </c>
      <c r="M43" s="733">
        <v>54</v>
      </c>
      <c r="N43" s="733">
        <v>66</v>
      </c>
      <c r="O43" s="733">
        <v>3564</v>
      </c>
      <c r="P43" s="747">
        <v>1.4042553191489362</v>
      </c>
      <c r="Q43" s="734">
        <v>54</v>
      </c>
    </row>
    <row r="44" spans="1:17" ht="14.4" customHeight="1" x14ac:dyDescent="0.3">
      <c r="A44" s="728" t="s">
        <v>4061</v>
      </c>
      <c r="B44" s="729" t="s">
        <v>4062</v>
      </c>
      <c r="C44" s="729" t="s">
        <v>3122</v>
      </c>
      <c r="D44" s="729" t="s">
        <v>4067</v>
      </c>
      <c r="E44" s="729" t="s">
        <v>4068</v>
      </c>
      <c r="F44" s="733">
        <v>173</v>
      </c>
      <c r="G44" s="733">
        <v>4152</v>
      </c>
      <c r="H44" s="733">
        <v>0.90575916230366493</v>
      </c>
      <c r="I44" s="733">
        <v>24</v>
      </c>
      <c r="J44" s="733">
        <v>191</v>
      </c>
      <c r="K44" s="733">
        <v>4584</v>
      </c>
      <c r="L44" s="733">
        <v>1</v>
      </c>
      <c r="M44" s="733">
        <v>24</v>
      </c>
      <c r="N44" s="733">
        <v>190</v>
      </c>
      <c r="O44" s="733">
        <v>4560</v>
      </c>
      <c r="P44" s="747">
        <v>0.99476439790575921</v>
      </c>
      <c r="Q44" s="734">
        <v>24</v>
      </c>
    </row>
    <row r="45" spans="1:17" ht="14.4" customHeight="1" x14ac:dyDescent="0.3">
      <c r="A45" s="728" t="s">
        <v>4061</v>
      </c>
      <c r="B45" s="729" t="s">
        <v>4062</v>
      </c>
      <c r="C45" s="729" t="s">
        <v>3122</v>
      </c>
      <c r="D45" s="729" t="s">
        <v>4069</v>
      </c>
      <c r="E45" s="729" t="s">
        <v>4070</v>
      </c>
      <c r="F45" s="733">
        <v>248</v>
      </c>
      <c r="G45" s="733">
        <v>6696</v>
      </c>
      <c r="H45" s="733">
        <v>0.92193308550185871</v>
      </c>
      <c r="I45" s="733">
        <v>27</v>
      </c>
      <c r="J45" s="733">
        <v>269</v>
      </c>
      <c r="K45" s="733">
        <v>7263</v>
      </c>
      <c r="L45" s="733">
        <v>1</v>
      </c>
      <c r="M45" s="733">
        <v>27</v>
      </c>
      <c r="N45" s="733">
        <v>288</v>
      </c>
      <c r="O45" s="733">
        <v>7776</v>
      </c>
      <c r="P45" s="747">
        <v>1.0706319702602229</v>
      </c>
      <c r="Q45" s="734">
        <v>27</v>
      </c>
    </row>
    <row r="46" spans="1:17" ht="14.4" customHeight="1" x14ac:dyDescent="0.3">
      <c r="A46" s="728" t="s">
        <v>4061</v>
      </c>
      <c r="B46" s="729" t="s">
        <v>4062</v>
      </c>
      <c r="C46" s="729" t="s">
        <v>3122</v>
      </c>
      <c r="D46" s="729" t="s">
        <v>4071</v>
      </c>
      <c r="E46" s="729" t="s">
        <v>4072</v>
      </c>
      <c r="F46" s="733">
        <v>100</v>
      </c>
      <c r="G46" s="733">
        <v>2700</v>
      </c>
      <c r="H46" s="733">
        <v>0.90909090909090906</v>
      </c>
      <c r="I46" s="733">
        <v>27</v>
      </c>
      <c r="J46" s="733">
        <v>110</v>
      </c>
      <c r="K46" s="733">
        <v>2970</v>
      </c>
      <c r="L46" s="733">
        <v>1</v>
      </c>
      <c r="M46" s="733">
        <v>27</v>
      </c>
      <c r="N46" s="733">
        <v>110</v>
      </c>
      <c r="O46" s="733">
        <v>2970</v>
      </c>
      <c r="P46" s="747">
        <v>1</v>
      </c>
      <c r="Q46" s="734">
        <v>27</v>
      </c>
    </row>
    <row r="47" spans="1:17" ht="14.4" customHeight="1" x14ac:dyDescent="0.3">
      <c r="A47" s="728" t="s">
        <v>4061</v>
      </c>
      <c r="B47" s="729" t="s">
        <v>4062</v>
      </c>
      <c r="C47" s="729" t="s">
        <v>3122</v>
      </c>
      <c r="D47" s="729" t="s">
        <v>4073</v>
      </c>
      <c r="E47" s="729" t="s">
        <v>4074</v>
      </c>
      <c r="F47" s="733">
        <v>1165</v>
      </c>
      <c r="G47" s="733">
        <v>25630</v>
      </c>
      <c r="H47" s="733">
        <v>1.020140105078809</v>
      </c>
      <c r="I47" s="733">
        <v>22</v>
      </c>
      <c r="J47" s="733">
        <v>1142</v>
      </c>
      <c r="K47" s="733">
        <v>25124</v>
      </c>
      <c r="L47" s="733">
        <v>1</v>
      </c>
      <c r="M47" s="733">
        <v>22</v>
      </c>
      <c r="N47" s="733">
        <v>1174</v>
      </c>
      <c r="O47" s="733">
        <v>25828</v>
      </c>
      <c r="P47" s="747">
        <v>1.0280210157618213</v>
      </c>
      <c r="Q47" s="734">
        <v>22</v>
      </c>
    </row>
    <row r="48" spans="1:17" ht="14.4" customHeight="1" x14ac:dyDescent="0.3">
      <c r="A48" s="728" t="s">
        <v>4061</v>
      </c>
      <c r="B48" s="729" t="s">
        <v>4062</v>
      </c>
      <c r="C48" s="729" t="s">
        <v>3122</v>
      </c>
      <c r="D48" s="729" t="s">
        <v>4075</v>
      </c>
      <c r="E48" s="729" t="s">
        <v>4076</v>
      </c>
      <c r="F48" s="733">
        <v>4</v>
      </c>
      <c r="G48" s="733">
        <v>272</v>
      </c>
      <c r="H48" s="733">
        <v>0.8</v>
      </c>
      <c r="I48" s="733">
        <v>68</v>
      </c>
      <c r="J48" s="733">
        <v>5</v>
      </c>
      <c r="K48" s="733">
        <v>340</v>
      </c>
      <c r="L48" s="733">
        <v>1</v>
      </c>
      <c r="M48" s="733">
        <v>68</v>
      </c>
      <c r="N48" s="733">
        <v>16</v>
      </c>
      <c r="O48" s="733">
        <v>1088</v>
      </c>
      <c r="P48" s="747">
        <v>3.2</v>
      </c>
      <c r="Q48" s="734">
        <v>68</v>
      </c>
    </row>
    <row r="49" spans="1:17" ht="14.4" customHeight="1" x14ac:dyDescent="0.3">
      <c r="A49" s="728" t="s">
        <v>4061</v>
      </c>
      <c r="B49" s="729" t="s">
        <v>4062</v>
      </c>
      <c r="C49" s="729" t="s">
        <v>3122</v>
      </c>
      <c r="D49" s="729" t="s">
        <v>4077</v>
      </c>
      <c r="E49" s="729" t="s">
        <v>4078</v>
      </c>
      <c r="F49" s="733">
        <v>6</v>
      </c>
      <c r="G49" s="733">
        <v>372</v>
      </c>
      <c r="H49" s="733">
        <v>6</v>
      </c>
      <c r="I49" s="733">
        <v>62</v>
      </c>
      <c r="J49" s="733">
        <v>1</v>
      </c>
      <c r="K49" s="733">
        <v>62</v>
      </c>
      <c r="L49" s="733">
        <v>1</v>
      </c>
      <c r="M49" s="733">
        <v>62</v>
      </c>
      <c r="N49" s="733"/>
      <c r="O49" s="733"/>
      <c r="P49" s="747"/>
      <c r="Q49" s="734"/>
    </row>
    <row r="50" spans="1:17" ht="14.4" customHeight="1" x14ac:dyDescent="0.3">
      <c r="A50" s="728" t="s">
        <v>4061</v>
      </c>
      <c r="B50" s="729" t="s">
        <v>4062</v>
      </c>
      <c r="C50" s="729" t="s">
        <v>3122</v>
      </c>
      <c r="D50" s="729" t="s">
        <v>4079</v>
      </c>
      <c r="E50" s="729" t="s">
        <v>4080</v>
      </c>
      <c r="F50" s="733">
        <v>46</v>
      </c>
      <c r="G50" s="733">
        <v>2852</v>
      </c>
      <c r="H50" s="733">
        <v>0.90196078431372551</v>
      </c>
      <c r="I50" s="733">
        <v>62</v>
      </c>
      <c r="J50" s="733">
        <v>51</v>
      </c>
      <c r="K50" s="733">
        <v>3162</v>
      </c>
      <c r="L50" s="733">
        <v>1</v>
      </c>
      <c r="M50" s="733">
        <v>62</v>
      </c>
      <c r="N50" s="733">
        <v>70</v>
      </c>
      <c r="O50" s="733">
        <v>4340</v>
      </c>
      <c r="P50" s="747">
        <v>1.3725490196078431</v>
      </c>
      <c r="Q50" s="734">
        <v>62</v>
      </c>
    </row>
    <row r="51" spans="1:17" ht="14.4" customHeight="1" x14ac:dyDescent="0.3">
      <c r="A51" s="728" t="s">
        <v>4061</v>
      </c>
      <c r="B51" s="729" t="s">
        <v>4062</v>
      </c>
      <c r="C51" s="729" t="s">
        <v>3122</v>
      </c>
      <c r="D51" s="729" t="s">
        <v>4081</v>
      </c>
      <c r="E51" s="729" t="s">
        <v>4082</v>
      </c>
      <c r="F51" s="733"/>
      <c r="G51" s="733"/>
      <c r="H51" s="733"/>
      <c r="I51" s="733"/>
      <c r="J51" s="733"/>
      <c r="K51" s="733"/>
      <c r="L51" s="733"/>
      <c r="M51" s="733"/>
      <c r="N51" s="733">
        <v>2</v>
      </c>
      <c r="O51" s="733">
        <v>788</v>
      </c>
      <c r="P51" s="747"/>
      <c r="Q51" s="734">
        <v>394</v>
      </c>
    </row>
    <row r="52" spans="1:17" ht="14.4" customHeight="1" x14ac:dyDescent="0.3">
      <c r="A52" s="728" t="s">
        <v>4061</v>
      </c>
      <c r="B52" s="729" t="s">
        <v>4062</v>
      </c>
      <c r="C52" s="729" t="s">
        <v>3122</v>
      </c>
      <c r="D52" s="729" t="s">
        <v>4083</v>
      </c>
      <c r="E52" s="729" t="s">
        <v>4084</v>
      </c>
      <c r="F52" s="733">
        <v>77</v>
      </c>
      <c r="G52" s="733">
        <v>6314</v>
      </c>
      <c r="H52" s="733">
        <v>1.203125</v>
      </c>
      <c r="I52" s="733">
        <v>82</v>
      </c>
      <c r="J52" s="733">
        <v>64</v>
      </c>
      <c r="K52" s="733">
        <v>5248</v>
      </c>
      <c r="L52" s="733">
        <v>1</v>
      </c>
      <c r="M52" s="733">
        <v>82</v>
      </c>
      <c r="N52" s="733">
        <v>60</v>
      </c>
      <c r="O52" s="733">
        <v>4920</v>
      </c>
      <c r="P52" s="747">
        <v>0.9375</v>
      </c>
      <c r="Q52" s="734">
        <v>82</v>
      </c>
    </row>
    <row r="53" spans="1:17" ht="14.4" customHeight="1" x14ac:dyDescent="0.3">
      <c r="A53" s="728" t="s">
        <v>4061</v>
      </c>
      <c r="B53" s="729" t="s">
        <v>4062</v>
      </c>
      <c r="C53" s="729" t="s">
        <v>3122</v>
      </c>
      <c r="D53" s="729" t="s">
        <v>4085</v>
      </c>
      <c r="E53" s="729" t="s">
        <v>4086</v>
      </c>
      <c r="F53" s="733">
        <v>35</v>
      </c>
      <c r="G53" s="733">
        <v>34545</v>
      </c>
      <c r="H53" s="733">
        <v>1.2949842555105713</v>
      </c>
      <c r="I53" s="733">
        <v>987</v>
      </c>
      <c r="J53" s="733">
        <v>27</v>
      </c>
      <c r="K53" s="733">
        <v>26676</v>
      </c>
      <c r="L53" s="733">
        <v>1</v>
      </c>
      <c r="M53" s="733">
        <v>988</v>
      </c>
      <c r="N53" s="733">
        <v>27</v>
      </c>
      <c r="O53" s="733">
        <v>26676</v>
      </c>
      <c r="P53" s="747">
        <v>1</v>
      </c>
      <c r="Q53" s="734">
        <v>988</v>
      </c>
    </row>
    <row r="54" spans="1:17" ht="14.4" customHeight="1" x14ac:dyDescent="0.3">
      <c r="A54" s="728" t="s">
        <v>4061</v>
      </c>
      <c r="B54" s="729" t="s">
        <v>4062</v>
      </c>
      <c r="C54" s="729" t="s">
        <v>3122</v>
      </c>
      <c r="D54" s="729" t="s">
        <v>4087</v>
      </c>
      <c r="E54" s="729" t="s">
        <v>4088</v>
      </c>
      <c r="F54" s="733">
        <v>1</v>
      </c>
      <c r="G54" s="733">
        <v>191</v>
      </c>
      <c r="H54" s="733">
        <v>1</v>
      </c>
      <c r="I54" s="733">
        <v>191</v>
      </c>
      <c r="J54" s="733">
        <v>1</v>
      </c>
      <c r="K54" s="733">
        <v>191</v>
      </c>
      <c r="L54" s="733">
        <v>1</v>
      </c>
      <c r="M54" s="733">
        <v>191</v>
      </c>
      <c r="N54" s="733">
        <v>1</v>
      </c>
      <c r="O54" s="733">
        <v>191</v>
      </c>
      <c r="P54" s="747">
        <v>1</v>
      </c>
      <c r="Q54" s="734">
        <v>191</v>
      </c>
    </row>
    <row r="55" spans="1:17" ht="14.4" customHeight="1" x14ac:dyDescent="0.3">
      <c r="A55" s="728" t="s">
        <v>4061</v>
      </c>
      <c r="B55" s="729" t="s">
        <v>4062</v>
      </c>
      <c r="C55" s="729" t="s">
        <v>3122</v>
      </c>
      <c r="D55" s="729" t="s">
        <v>4089</v>
      </c>
      <c r="E55" s="729" t="s">
        <v>4090</v>
      </c>
      <c r="F55" s="733"/>
      <c r="G55" s="733"/>
      <c r="H55" s="733"/>
      <c r="I55" s="733"/>
      <c r="J55" s="733"/>
      <c r="K55" s="733"/>
      <c r="L55" s="733"/>
      <c r="M55" s="733"/>
      <c r="N55" s="733">
        <v>1</v>
      </c>
      <c r="O55" s="733">
        <v>264</v>
      </c>
      <c r="P55" s="747"/>
      <c r="Q55" s="734">
        <v>264</v>
      </c>
    </row>
    <row r="56" spans="1:17" ht="14.4" customHeight="1" x14ac:dyDescent="0.3">
      <c r="A56" s="728" t="s">
        <v>4061</v>
      </c>
      <c r="B56" s="729" t="s">
        <v>4062</v>
      </c>
      <c r="C56" s="729" t="s">
        <v>3122</v>
      </c>
      <c r="D56" s="729" t="s">
        <v>4091</v>
      </c>
      <c r="E56" s="729" t="s">
        <v>4092</v>
      </c>
      <c r="F56" s="733"/>
      <c r="G56" s="733"/>
      <c r="H56" s="733"/>
      <c r="I56" s="733"/>
      <c r="J56" s="733">
        <v>3</v>
      </c>
      <c r="K56" s="733">
        <v>189</v>
      </c>
      <c r="L56" s="733">
        <v>1</v>
      </c>
      <c r="M56" s="733">
        <v>63</v>
      </c>
      <c r="N56" s="733"/>
      <c r="O56" s="733"/>
      <c r="P56" s="747"/>
      <c r="Q56" s="734"/>
    </row>
    <row r="57" spans="1:17" ht="14.4" customHeight="1" x14ac:dyDescent="0.3">
      <c r="A57" s="728" t="s">
        <v>4061</v>
      </c>
      <c r="B57" s="729" t="s">
        <v>4062</v>
      </c>
      <c r="C57" s="729" t="s">
        <v>3122</v>
      </c>
      <c r="D57" s="729" t="s">
        <v>4093</v>
      </c>
      <c r="E57" s="729" t="s">
        <v>4094</v>
      </c>
      <c r="F57" s="733"/>
      <c r="G57" s="733"/>
      <c r="H57" s="733"/>
      <c r="I57" s="733"/>
      <c r="J57" s="733">
        <v>1</v>
      </c>
      <c r="K57" s="733">
        <v>17</v>
      </c>
      <c r="L57" s="733">
        <v>1</v>
      </c>
      <c r="M57" s="733">
        <v>17</v>
      </c>
      <c r="N57" s="733">
        <v>1</v>
      </c>
      <c r="O57" s="733">
        <v>17</v>
      </c>
      <c r="P57" s="747">
        <v>1</v>
      </c>
      <c r="Q57" s="734">
        <v>17</v>
      </c>
    </row>
    <row r="58" spans="1:17" ht="14.4" customHeight="1" x14ac:dyDescent="0.3">
      <c r="A58" s="728" t="s">
        <v>4061</v>
      </c>
      <c r="B58" s="729" t="s">
        <v>4062</v>
      </c>
      <c r="C58" s="729" t="s">
        <v>3122</v>
      </c>
      <c r="D58" s="729" t="s">
        <v>4095</v>
      </c>
      <c r="E58" s="729" t="s">
        <v>4096</v>
      </c>
      <c r="F58" s="733"/>
      <c r="G58" s="733"/>
      <c r="H58" s="733"/>
      <c r="I58" s="733"/>
      <c r="J58" s="733">
        <v>1</v>
      </c>
      <c r="K58" s="733">
        <v>47</v>
      </c>
      <c r="L58" s="733">
        <v>1</v>
      </c>
      <c r="M58" s="733">
        <v>47</v>
      </c>
      <c r="N58" s="733">
        <v>1</v>
      </c>
      <c r="O58" s="733">
        <v>47</v>
      </c>
      <c r="P58" s="747">
        <v>1</v>
      </c>
      <c r="Q58" s="734">
        <v>47</v>
      </c>
    </row>
    <row r="59" spans="1:17" ht="14.4" customHeight="1" x14ac:dyDescent="0.3">
      <c r="A59" s="728" t="s">
        <v>4061</v>
      </c>
      <c r="B59" s="729" t="s">
        <v>4062</v>
      </c>
      <c r="C59" s="729" t="s">
        <v>3122</v>
      </c>
      <c r="D59" s="729" t="s">
        <v>4097</v>
      </c>
      <c r="E59" s="729" t="s">
        <v>4098</v>
      </c>
      <c r="F59" s="733"/>
      <c r="G59" s="733"/>
      <c r="H59" s="733"/>
      <c r="I59" s="733"/>
      <c r="J59" s="733">
        <v>1</v>
      </c>
      <c r="K59" s="733">
        <v>53</v>
      </c>
      <c r="L59" s="733">
        <v>1</v>
      </c>
      <c r="M59" s="733">
        <v>53</v>
      </c>
      <c r="N59" s="733">
        <v>1</v>
      </c>
      <c r="O59" s="733">
        <v>53</v>
      </c>
      <c r="P59" s="747">
        <v>1</v>
      </c>
      <c r="Q59" s="734">
        <v>53</v>
      </c>
    </row>
    <row r="60" spans="1:17" ht="14.4" customHeight="1" x14ac:dyDescent="0.3">
      <c r="A60" s="728" t="s">
        <v>4061</v>
      </c>
      <c r="B60" s="729" t="s">
        <v>4062</v>
      </c>
      <c r="C60" s="729" t="s">
        <v>3122</v>
      </c>
      <c r="D60" s="729" t="s">
        <v>4099</v>
      </c>
      <c r="E60" s="729" t="s">
        <v>4100</v>
      </c>
      <c r="F60" s="733"/>
      <c r="G60" s="733"/>
      <c r="H60" s="733"/>
      <c r="I60" s="733"/>
      <c r="J60" s="733">
        <v>1</v>
      </c>
      <c r="K60" s="733">
        <v>60</v>
      </c>
      <c r="L60" s="733">
        <v>1</v>
      </c>
      <c r="M60" s="733">
        <v>60</v>
      </c>
      <c r="N60" s="733"/>
      <c r="O60" s="733"/>
      <c r="P60" s="747"/>
      <c r="Q60" s="734"/>
    </row>
    <row r="61" spans="1:17" ht="14.4" customHeight="1" x14ac:dyDescent="0.3">
      <c r="A61" s="728" t="s">
        <v>4061</v>
      </c>
      <c r="B61" s="729" t="s">
        <v>4062</v>
      </c>
      <c r="C61" s="729" t="s">
        <v>3122</v>
      </c>
      <c r="D61" s="729" t="s">
        <v>4101</v>
      </c>
      <c r="E61" s="729" t="s">
        <v>4102</v>
      </c>
      <c r="F61" s="733">
        <v>2</v>
      </c>
      <c r="G61" s="733">
        <v>38</v>
      </c>
      <c r="H61" s="733"/>
      <c r="I61" s="733">
        <v>19</v>
      </c>
      <c r="J61" s="733"/>
      <c r="K61" s="733"/>
      <c r="L61" s="733"/>
      <c r="M61" s="733"/>
      <c r="N61" s="733">
        <v>1</v>
      </c>
      <c r="O61" s="733">
        <v>19</v>
      </c>
      <c r="P61" s="747"/>
      <c r="Q61" s="734">
        <v>19</v>
      </c>
    </row>
    <row r="62" spans="1:17" ht="14.4" customHeight="1" x14ac:dyDescent="0.3">
      <c r="A62" s="728" t="s">
        <v>4061</v>
      </c>
      <c r="B62" s="729" t="s">
        <v>4062</v>
      </c>
      <c r="C62" s="729" t="s">
        <v>3122</v>
      </c>
      <c r="D62" s="729" t="s">
        <v>4103</v>
      </c>
      <c r="E62" s="729" t="s">
        <v>4104</v>
      </c>
      <c r="F62" s="733"/>
      <c r="G62" s="733"/>
      <c r="H62" s="733"/>
      <c r="I62" s="733"/>
      <c r="J62" s="733">
        <v>1</v>
      </c>
      <c r="K62" s="733">
        <v>1463</v>
      </c>
      <c r="L62" s="733">
        <v>1</v>
      </c>
      <c r="M62" s="733">
        <v>1463</v>
      </c>
      <c r="N62" s="733"/>
      <c r="O62" s="733"/>
      <c r="P62" s="747"/>
      <c r="Q62" s="734"/>
    </row>
    <row r="63" spans="1:17" ht="14.4" customHeight="1" x14ac:dyDescent="0.3">
      <c r="A63" s="728" t="s">
        <v>4061</v>
      </c>
      <c r="B63" s="729" t="s">
        <v>4062</v>
      </c>
      <c r="C63" s="729" t="s">
        <v>3122</v>
      </c>
      <c r="D63" s="729" t="s">
        <v>4105</v>
      </c>
      <c r="E63" s="729" t="s">
        <v>4106</v>
      </c>
      <c r="F63" s="733">
        <v>4</v>
      </c>
      <c r="G63" s="733">
        <v>3408</v>
      </c>
      <c r="H63" s="733">
        <v>0.44392340758108634</v>
      </c>
      <c r="I63" s="733">
        <v>852</v>
      </c>
      <c r="J63" s="733">
        <v>9</v>
      </c>
      <c r="K63" s="733">
        <v>7677</v>
      </c>
      <c r="L63" s="733">
        <v>1</v>
      </c>
      <c r="M63" s="733">
        <v>853</v>
      </c>
      <c r="N63" s="733">
        <v>16</v>
      </c>
      <c r="O63" s="733">
        <v>13648</v>
      </c>
      <c r="P63" s="747">
        <v>1.7777777777777777</v>
      </c>
      <c r="Q63" s="734">
        <v>853</v>
      </c>
    </row>
    <row r="64" spans="1:17" ht="14.4" customHeight="1" x14ac:dyDescent="0.3">
      <c r="A64" s="728" t="s">
        <v>4061</v>
      </c>
      <c r="B64" s="729" t="s">
        <v>4062</v>
      </c>
      <c r="C64" s="729" t="s">
        <v>3122</v>
      </c>
      <c r="D64" s="729" t="s">
        <v>4107</v>
      </c>
      <c r="E64" s="729" t="s">
        <v>4108</v>
      </c>
      <c r="F64" s="733"/>
      <c r="G64" s="733"/>
      <c r="H64" s="733"/>
      <c r="I64" s="733"/>
      <c r="J64" s="733">
        <v>2</v>
      </c>
      <c r="K64" s="733">
        <v>374</v>
      </c>
      <c r="L64" s="733">
        <v>1</v>
      </c>
      <c r="M64" s="733">
        <v>187</v>
      </c>
      <c r="N64" s="733">
        <v>5</v>
      </c>
      <c r="O64" s="733">
        <v>935</v>
      </c>
      <c r="P64" s="747">
        <v>2.5</v>
      </c>
      <c r="Q64" s="734">
        <v>187</v>
      </c>
    </row>
    <row r="65" spans="1:17" ht="14.4" customHeight="1" x14ac:dyDescent="0.3">
      <c r="A65" s="728" t="s">
        <v>4061</v>
      </c>
      <c r="B65" s="729" t="s">
        <v>4062</v>
      </c>
      <c r="C65" s="729" t="s">
        <v>3122</v>
      </c>
      <c r="D65" s="729" t="s">
        <v>4109</v>
      </c>
      <c r="E65" s="729" t="s">
        <v>4110</v>
      </c>
      <c r="F65" s="733"/>
      <c r="G65" s="733"/>
      <c r="H65" s="733"/>
      <c r="I65" s="733"/>
      <c r="J65" s="733"/>
      <c r="K65" s="733"/>
      <c r="L65" s="733"/>
      <c r="M65" s="733"/>
      <c r="N65" s="733">
        <v>1</v>
      </c>
      <c r="O65" s="733">
        <v>168</v>
      </c>
      <c r="P65" s="747"/>
      <c r="Q65" s="734">
        <v>168</v>
      </c>
    </row>
    <row r="66" spans="1:17" ht="14.4" customHeight="1" x14ac:dyDescent="0.3">
      <c r="A66" s="728" t="s">
        <v>4061</v>
      </c>
      <c r="B66" s="729" t="s">
        <v>4062</v>
      </c>
      <c r="C66" s="729" t="s">
        <v>3122</v>
      </c>
      <c r="D66" s="729" t="s">
        <v>4111</v>
      </c>
      <c r="E66" s="729" t="s">
        <v>4112</v>
      </c>
      <c r="F66" s="733"/>
      <c r="G66" s="733"/>
      <c r="H66" s="733"/>
      <c r="I66" s="733"/>
      <c r="J66" s="733"/>
      <c r="K66" s="733"/>
      <c r="L66" s="733"/>
      <c r="M66" s="733"/>
      <c r="N66" s="733">
        <v>1</v>
      </c>
      <c r="O66" s="733">
        <v>167</v>
      </c>
      <c r="P66" s="747"/>
      <c r="Q66" s="734">
        <v>167</v>
      </c>
    </row>
    <row r="67" spans="1:17" ht="14.4" customHeight="1" x14ac:dyDescent="0.3">
      <c r="A67" s="728" t="s">
        <v>4061</v>
      </c>
      <c r="B67" s="729" t="s">
        <v>4062</v>
      </c>
      <c r="C67" s="729" t="s">
        <v>3122</v>
      </c>
      <c r="D67" s="729" t="s">
        <v>4113</v>
      </c>
      <c r="E67" s="729" t="s">
        <v>4114</v>
      </c>
      <c r="F67" s="733"/>
      <c r="G67" s="733"/>
      <c r="H67" s="733"/>
      <c r="I67" s="733"/>
      <c r="J67" s="733"/>
      <c r="K67" s="733"/>
      <c r="L67" s="733"/>
      <c r="M67" s="733"/>
      <c r="N67" s="733">
        <v>2</v>
      </c>
      <c r="O67" s="733">
        <v>348</v>
      </c>
      <c r="P67" s="747"/>
      <c r="Q67" s="734">
        <v>174</v>
      </c>
    </row>
    <row r="68" spans="1:17" ht="14.4" customHeight="1" x14ac:dyDescent="0.3">
      <c r="A68" s="728" t="s">
        <v>4061</v>
      </c>
      <c r="B68" s="729" t="s">
        <v>4062</v>
      </c>
      <c r="C68" s="729" t="s">
        <v>3122</v>
      </c>
      <c r="D68" s="729" t="s">
        <v>4115</v>
      </c>
      <c r="E68" s="729" t="s">
        <v>4116</v>
      </c>
      <c r="F68" s="733"/>
      <c r="G68" s="733"/>
      <c r="H68" s="733"/>
      <c r="I68" s="733"/>
      <c r="J68" s="733">
        <v>2</v>
      </c>
      <c r="K68" s="733">
        <v>620</v>
      </c>
      <c r="L68" s="733">
        <v>1</v>
      </c>
      <c r="M68" s="733">
        <v>310</v>
      </c>
      <c r="N68" s="733">
        <v>1</v>
      </c>
      <c r="O68" s="733">
        <v>310</v>
      </c>
      <c r="P68" s="747">
        <v>0.5</v>
      </c>
      <c r="Q68" s="734">
        <v>310</v>
      </c>
    </row>
    <row r="69" spans="1:17" ht="14.4" customHeight="1" x14ac:dyDescent="0.3">
      <c r="A69" s="728" t="s">
        <v>4061</v>
      </c>
      <c r="B69" s="729" t="s">
        <v>4062</v>
      </c>
      <c r="C69" s="729" t="s">
        <v>3122</v>
      </c>
      <c r="D69" s="729" t="s">
        <v>4117</v>
      </c>
      <c r="E69" s="729" t="s">
        <v>4118</v>
      </c>
      <c r="F69" s="733"/>
      <c r="G69" s="733"/>
      <c r="H69" s="733"/>
      <c r="I69" s="733"/>
      <c r="J69" s="733">
        <v>7</v>
      </c>
      <c r="K69" s="733">
        <v>2464</v>
      </c>
      <c r="L69" s="733">
        <v>1</v>
      </c>
      <c r="M69" s="733">
        <v>352</v>
      </c>
      <c r="N69" s="733">
        <v>1</v>
      </c>
      <c r="O69" s="733">
        <v>352</v>
      </c>
      <c r="P69" s="747">
        <v>0.14285714285714285</v>
      </c>
      <c r="Q69" s="734">
        <v>352</v>
      </c>
    </row>
    <row r="70" spans="1:17" ht="14.4" customHeight="1" x14ac:dyDescent="0.3">
      <c r="A70" s="728" t="s">
        <v>4061</v>
      </c>
      <c r="B70" s="729" t="s">
        <v>4062</v>
      </c>
      <c r="C70" s="729" t="s">
        <v>3122</v>
      </c>
      <c r="D70" s="729" t="s">
        <v>4119</v>
      </c>
      <c r="E70" s="729" t="s">
        <v>4120</v>
      </c>
      <c r="F70" s="733"/>
      <c r="G70" s="733"/>
      <c r="H70" s="733"/>
      <c r="I70" s="733"/>
      <c r="J70" s="733"/>
      <c r="K70" s="733"/>
      <c r="L70" s="733"/>
      <c r="M70" s="733"/>
      <c r="N70" s="733">
        <v>1</v>
      </c>
      <c r="O70" s="733">
        <v>352</v>
      </c>
      <c r="P70" s="747"/>
      <c r="Q70" s="734">
        <v>352</v>
      </c>
    </row>
    <row r="71" spans="1:17" ht="14.4" customHeight="1" x14ac:dyDescent="0.3">
      <c r="A71" s="728" t="s">
        <v>4061</v>
      </c>
      <c r="B71" s="729" t="s">
        <v>4062</v>
      </c>
      <c r="C71" s="729" t="s">
        <v>3122</v>
      </c>
      <c r="D71" s="729" t="s">
        <v>4121</v>
      </c>
      <c r="E71" s="729" t="s">
        <v>4122</v>
      </c>
      <c r="F71" s="733"/>
      <c r="G71" s="733"/>
      <c r="H71" s="733"/>
      <c r="I71" s="733"/>
      <c r="J71" s="733">
        <v>2</v>
      </c>
      <c r="K71" s="733">
        <v>2442</v>
      </c>
      <c r="L71" s="733">
        <v>1</v>
      </c>
      <c r="M71" s="733">
        <v>1221</v>
      </c>
      <c r="N71" s="733"/>
      <c r="O71" s="733"/>
      <c r="P71" s="747"/>
      <c r="Q71" s="734"/>
    </row>
    <row r="72" spans="1:17" ht="14.4" customHeight="1" x14ac:dyDescent="0.3">
      <c r="A72" s="728" t="s">
        <v>4061</v>
      </c>
      <c r="B72" s="729" t="s">
        <v>4062</v>
      </c>
      <c r="C72" s="729" t="s">
        <v>3122</v>
      </c>
      <c r="D72" s="729" t="s">
        <v>4123</v>
      </c>
      <c r="E72" s="729" t="s">
        <v>4124</v>
      </c>
      <c r="F72" s="733">
        <v>19</v>
      </c>
      <c r="G72" s="733">
        <v>14934</v>
      </c>
      <c r="H72" s="733">
        <v>1.1162269227894461</v>
      </c>
      <c r="I72" s="733">
        <v>786</v>
      </c>
      <c r="J72" s="733">
        <v>17</v>
      </c>
      <c r="K72" s="733">
        <v>13379</v>
      </c>
      <c r="L72" s="733">
        <v>1</v>
      </c>
      <c r="M72" s="733">
        <v>787</v>
      </c>
      <c r="N72" s="733">
        <v>10</v>
      </c>
      <c r="O72" s="733">
        <v>7880</v>
      </c>
      <c r="P72" s="747">
        <v>0.58898273413558566</v>
      </c>
      <c r="Q72" s="734">
        <v>788</v>
      </c>
    </row>
    <row r="73" spans="1:17" ht="14.4" customHeight="1" x14ac:dyDescent="0.3">
      <c r="A73" s="728" t="s">
        <v>4061</v>
      </c>
      <c r="B73" s="729" t="s">
        <v>4062</v>
      </c>
      <c r="C73" s="729" t="s">
        <v>3122</v>
      </c>
      <c r="D73" s="729" t="s">
        <v>4125</v>
      </c>
      <c r="E73" s="729" t="s">
        <v>4126</v>
      </c>
      <c r="F73" s="733">
        <v>10</v>
      </c>
      <c r="G73" s="733">
        <v>1880</v>
      </c>
      <c r="H73" s="733">
        <v>1.9894179894179893</v>
      </c>
      <c r="I73" s="733">
        <v>188</v>
      </c>
      <c r="J73" s="733">
        <v>5</v>
      </c>
      <c r="K73" s="733">
        <v>945</v>
      </c>
      <c r="L73" s="733">
        <v>1</v>
      </c>
      <c r="M73" s="733">
        <v>189</v>
      </c>
      <c r="N73" s="733">
        <v>18</v>
      </c>
      <c r="O73" s="733">
        <v>3402</v>
      </c>
      <c r="P73" s="747">
        <v>3.6</v>
      </c>
      <c r="Q73" s="734">
        <v>189</v>
      </c>
    </row>
    <row r="74" spans="1:17" ht="14.4" customHeight="1" x14ac:dyDescent="0.3">
      <c r="A74" s="728" t="s">
        <v>4061</v>
      </c>
      <c r="B74" s="729" t="s">
        <v>4062</v>
      </c>
      <c r="C74" s="729" t="s">
        <v>3122</v>
      </c>
      <c r="D74" s="729" t="s">
        <v>4127</v>
      </c>
      <c r="E74" s="729" t="s">
        <v>4128</v>
      </c>
      <c r="F74" s="733"/>
      <c r="G74" s="733"/>
      <c r="H74" s="733"/>
      <c r="I74" s="733"/>
      <c r="J74" s="733">
        <v>1</v>
      </c>
      <c r="K74" s="733">
        <v>179</v>
      </c>
      <c r="L74" s="733">
        <v>1</v>
      </c>
      <c r="M74" s="733">
        <v>179</v>
      </c>
      <c r="N74" s="733">
        <v>1</v>
      </c>
      <c r="O74" s="733">
        <v>179</v>
      </c>
      <c r="P74" s="747">
        <v>1</v>
      </c>
      <c r="Q74" s="734">
        <v>179</v>
      </c>
    </row>
    <row r="75" spans="1:17" ht="14.4" customHeight="1" x14ac:dyDescent="0.3">
      <c r="A75" s="728" t="s">
        <v>4061</v>
      </c>
      <c r="B75" s="729" t="s">
        <v>4062</v>
      </c>
      <c r="C75" s="729" t="s">
        <v>3122</v>
      </c>
      <c r="D75" s="729" t="s">
        <v>4129</v>
      </c>
      <c r="E75" s="729" t="s">
        <v>4130</v>
      </c>
      <c r="F75" s="733"/>
      <c r="G75" s="733"/>
      <c r="H75" s="733"/>
      <c r="I75" s="733"/>
      <c r="J75" s="733">
        <v>1</v>
      </c>
      <c r="K75" s="733">
        <v>462</v>
      </c>
      <c r="L75" s="733">
        <v>1</v>
      </c>
      <c r="M75" s="733">
        <v>462</v>
      </c>
      <c r="N75" s="733">
        <v>1</v>
      </c>
      <c r="O75" s="733">
        <v>462</v>
      </c>
      <c r="P75" s="747">
        <v>1</v>
      </c>
      <c r="Q75" s="734">
        <v>462</v>
      </c>
    </row>
    <row r="76" spans="1:17" ht="14.4" customHeight="1" x14ac:dyDescent="0.3">
      <c r="A76" s="728" t="s">
        <v>4061</v>
      </c>
      <c r="B76" s="729" t="s">
        <v>4062</v>
      </c>
      <c r="C76" s="729" t="s">
        <v>3122</v>
      </c>
      <c r="D76" s="729" t="s">
        <v>4131</v>
      </c>
      <c r="E76" s="729" t="s">
        <v>4132</v>
      </c>
      <c r="F76" s="733"/>
      <c r="G76" s="733"/>
      <c r="H76" s="733"/>
      <c r="I76" s="733"/>
      <c r="J76" s="733">
        <v>2</v>
      </c>
      <c r="K76" s="733">
        <v>1124</v>
      </c>
      <c r="L76" s="733">
        <v>1</v>
      </c>
      <c r="M76" s="733">
        <v>562</v>
      </c>
      <c r="N76" s="733"/>
      <c r="O76" s="733"/>
      <c r="P76" s="747"/>
      <c r="Q76" s="734"/>
    </row>
    <row r="77" spans="1:17" ht="14.4" customHeight="1" x14ac:dyDescent="0.3">
      <c r="A77" s="728" t="s">
        <v>4061</v>
      </c>
      <c r="B77" s="729" t="s">
        <v>4062</v>
      </c>
      <c r="C77" s="729" t="s">
        <v>3122</v>
      </c>
      <c r="D77" s="729" t="s">
        <v>4133</v>
      </c>
      <c r="E77" s="729" t="s">
        <v>4134</v>
      </c>
      <c r="F77" s="733">
        <v>9</v>
      </c>
      <c r="G77" s="733">
        <v>1539</v>
      </c>
      <c r="H77" s="733">
        <v>1.7895348837209302</v>
      </c>
      <c r="I77" s="733">
        <v>171</v>
      </c>
      <c r="J77" s="733">
        <v>5</v>
      </c>
      <c r="K77" s="733">
        <v>860</v>
      </c>
      <c r="L77" s="733">
        <v>1</v>
      </c>
      <c r="M77" s="733">
        <v>172</v>
      </c>
      <c r="N77" s="733">
        <v>10</v>
      </c>
      <c r="O77" s="733">
        <v>1720</v>
      </c>
      <c r="P77" s="747">
        <v>2</v>
      </c>
      <c r="Q77" s="734">
        <v>172</v>
      </c>
    </row>
    <row r="78" spans="1:17" ht="14.4" customHeight="1" x14ac:dyDescent="0.3">
      <c r="A78" s="728" t="s">
        <v>4061</v>
      </c>
      <c r="B78" s="729" t="s">
        <v>4062</v>
      </c>
      <c r="C78" s="729" t="s">
        <v>3122</v>
      </c>
      <c r="D78" s="729" t="s">
        <v>4135</v>
      </c>
      <c r="E78" s="729" t="s">
        <v>4136</v>
      </c>
      <c r="F78" s="733"/>
      <c r="G78" s="733"/>
      <c r="H78" s="733"/>
      <c r="I78" s="733"/>
      <c r="J78" s="733"/>
      <c r="K78" s="733"/>
      <c r="L78" s="733"/>
      <c r="M78" s="733"/>
      <c r="N78" s="733">
        <v>2</v>
      </c>
      <c r="O78" s="733">
        <v>402</v>
      </c>
      <c r="P78" s="747"/>
      <c r="Q78" s="734">
        <v>201</v>
      </c>
    </row>
    <row r="79" spans="1:17" ht="14.4" customHeight="1" x14ac:dyDescent="0.3">
      <c r="A79" s="728" t="s">
        <v>4061</v>
      </c>
      <c r="B79" s="729" t="s">
        <v>4062</v>
      </c>
      <c r="C79" s="729" t="s">
        <v>3122</v>
      </c>
      <c r="D79" s="729" t="s">
        <v>4137</v>
      </c>
      <c r="E79" s="729" t="s">
        <v>4138</v>
      </c>
      <c r="F79" s="733">
        <v>1</v>
      </c>
      <c r="G79" s="733">
        <v>132</v>
      </c>
      <c r="H79" s="733"/>
      <c r="I79" s="733">
        <v>132</v>
      </c>
      <c r="J79" s="733"/>
      <c r="K79" s="733"/>
      <c r="L79" s="733"/>
      <c r="M79" s="733"/>
      <c r="N79" s="733">
        <v>2</v>
      </c>
      <c r="O79" s="733">
        <v>266</v>
      </c>
      <c r="P79" s="747"/>
      <c r="Q79" s="734">
        <v>133</v>
      </c>
    </row>
    <row r="80" spans="1:17" ht="14.4" customHeight="1" x14ac:dyDescent="0.3">
      <c r="A80" s="728" t="s">
        <v>4061</v>
      </c>
      <c r="B80" s="729" t="s">
        <v>4062</v>
      </c>
      <c r="C80" s="729" t="s">
        <v>3122</v>
      </c>
      <c r="D80" s="729" t="s">
        <v>4139</v>
      </c>
      <c r="E80" s="729" t="s">
        <v>4140</v>
      </c>
      <c r="F80" s="733"/>
      <c r="G80" s="733"/>
      <c r="H80" s="733"/>
      <c r="I80" s="733"/>
      <c r="J80" s="733">
        <v>1</v>
      </c>
      <c r="K80" s="733">
        <v>941</v>
      </c>
      <c r="L80" s="733">
        <v>1</v>
      </c>
      <c r="M80" s="733">
        <v>941</v>
      </c>
      <c r="N80" s="733">
        <v>1</v>
      </c>
      <c r="O80" s="733">
        <v>941</v>
      </c>
      <c r="P80" s="747">
        <v>1</v>
      </c>
      <c r="Q80" s="734">
        <v>941</v>
      </c>
    </row>
    <row r="81" spans="1:17" ht="14.4" customHeight="1" x14ac:dyDescent="0.3">
      <c r="A81" s="728" t="s">
        <v>4061</v>
      </c>
      <c r="B81" s="729" t="s">
        <v>4062</v>
      </c>
      <c r="C81" s="729" t="s">
        <v>3122</v>
      </c>
      <c r="D81" s="729" t="s">
        <v>4141</v>
      </c>
      <c r="E81" s="729" t="s">
        <v>4142</v>
      </c>
      <c r="F81" s="733"/>
      <c r="G81" s="733"/>
      <c r="H81" s="733"/>
      <c r="I81" s="733"/>
      <c r="J81" s="733">
        <v>1</v>
      </c>
      <c r="K81" s="733">
        <v>575</v>
      </c>
      <c r="L81" s="733">
        <v>1</v>
      </c>
      <c r="M81" s="733">
        <v>575</v>
      </c>
      <c r="N81" s="733"/>
      <c r="O81" s="733"/>
      <c r="P81" s="747"/>
      <c r="Q81" s="734"/>
    </row>
    <row r="82" spans="1:17" ht="14.4" customHeight="1" x14ac:dyDescent="0.3">
      <c r="A82" s="728" t="s">
        <v>4061</v>
      </c>
      <c r="B82" s="729" t="s">
        <v>4062</v>
      </c>
      <c r="C82" s="729" t="s">
        <v>3122</v>
      </c>
      <c r="D82" s="729" t="s">
        <v>4143</v>
      </c>
      <c r="E82" s="729" t="s">
        <v>4144</v>
      </c>
      <c r="F82" s="733">
        <v>1167</v>
      </c>
      <c r="G82" s="733">
        <v>35010</v>
      </c>
      <c r="H82" s="733">
        <v>1.0209973753280841</v>
      </c>
      <c r="I82" s="733">
        <v>30</v>
      </c>
      <c r="J82" s="733">
        <v>1143</v>
      </c>
      <c r="K82" s="733">
        <v>34290</v>
      </c>
      <c r="L82" s="733">
        <v>1</v>
      </c>
      <c r="M82" s="733">
        <v>30</v>
      </c>
      <c r="N82" s="733">
        <v>1171</v>
      </c>
      <c r="O82" s="733">
        <v>35130</v>
      </c>
      <c r="P82" s="747">
        <v>1.0244969378827646</v>
      </c>
      <c r="Q82" s="734">
        <v>30</v>
      </c>
    </row>
    <row r="83" spans="1:17" ht="14.4" customHeight="1" x14ac:dyDescent="0.3">
      <c r="A83" s="728" t="s">
        <v>4061</v>
      </c>
      <c r="B83" s="729" t="s">
        <v>4062</v>
      </c>
      <c r="C83" s="729" t="s">
        <v>3122</v>
      </c>
      <c r="D83" s="729" t="s">
        <v>4145</v>
      </c>
      <c r="E83" s="729" t="s">
        <v>4146</v>
      </c>
      <c r="F83" s="733"/>
      <c r="G83" s="733"/>
      <c r="H83" s="733"/>
      <c r="I83" s="733"/>
      <c r="J83" s="733">
        <v>1</v>
      </c>
      <c r="K83" s="733">
        <v>50</v>
      </c>
      <c r="L83" s="733">
        <v>1</v>
      </c>
      <c r="M83" s="733">
        <v>50</v>
      </c>
      <c r="N83" s="733"/>
      <c r="O83" s="733"/>
      <c r="P83" s="747"/>
      <c r="Q83" s="734"/>
    </row>
    <row r="84" spans="1:17" ht="14.4" customHeight="1" x14ac:dyDescent="0.3">
      <c r="A84" s="728" t="s">
        <v>4061</v>
      </c>
      <c r="B84" s="729" t="s">
        <v>4062</v>
      </c>
      <c r="C84" s="729" t="s">
        <v>3122</v>
      </c>
      <c r="D84" s="729" t="s">
        <v>4147</v>
      </c>
      <c r="E84" s="729" t="s">
        <v>4148</v>
      </c>
      <c r="F84" s="733">
        <v>1070</v>
      </c>
      <c r="G84" s="733">
        <v>12840</v>
      </c>
      <c r="H84" s="733">
        <v>1.0298363811357074</v>
      </c>
      <c r="I84" s="733">
        <v>12</v>
      </c>
      <c r="J84" s="733">
        <v>1039</v>
      </c>
      <c r="K84" s="733">
        <v>12468</v>
      </c>
      <c r="L84" s="733">
        <v>1</v>
      </c>
      <c r="M84" s="733">
        <v>12</v>
      </c>
      <c r="N84" s="733">
        <v>1045</v>
      </c>
      <c r="O84" s="733">
        <v>12540</v>
      </c>
      <c r="P84" s="747">
        <v>1.0057747834456208</v>
      </c>
      <c r="Q84" s="734">
        <v>12</v>
      </c>
    </row>
    <row r="85" spans="1:17" ht="14.4" customHeight="1" x14ac:dyDescent="0.3">
      <c r="A85" s="728" t="s">
        <v>4061</v>
      </c>
      <c r="B85" s="729" t="s">
        <v>4062</v>
      </c>
      <c r="C85" s="729" t="s">
        <v>3122</v>
      </c>
      <c r="D85" s="729" t="s">
        <v>4149</v>
      </c>
      <c r="E85" s="729" t="s">
        <v>4150</v>
      </c>
      <c r="F85" s="733">
        <v>10</v>
      </c>
      <c r="G85" s="733">
        <v>1820</v>
      </c>
      <c r="H85" s="733">
        <v>1.1050394656952034</v>
      </c>
      <c r="I85" s="733">
        <v>182</v>
      </c>
      <c r="J85" s="733">
        <v>9</v>
      </c>
      <c r="K85" s="733">
        <v>1647</v>
      </c>
      <c r="L85" s="733">
        <v>1</v>
      </c>
      <c r="M85" s="733">
        <v>183</v>
      </c>
      <c r="N85" s="733">
        <v>12</v>
      </c>
      <c r="O85" s="733">
        <v>2196</v>
      </c>
      <c r="P85" s="747">
        <v>1.3333333333333333</v>
      </c>
      <c r="Q85" s="734">
        <v>183</v>
      </c>
    </row>
    <row r="86" spans="1:17" ht="14.4" customHeight="1" x14ac:dyDescent="0.3">
      <c r="A86" s="728" t="s">
        <v>4061</v>
      </c>
      <c r="B86" s="729" t="s">
        <v>4062</v>
      </c>
      <c r="C86" s="729" t="s">
        <v>3122</v>
      </c>
      <c r="D86" s="729" t="s">
        <v>4151</v>
      </c>
      <c r="E86" s="729" t="s">
        <v>4152</v>
      </c>
      <c r="F86" s="733">
        <v>78</v>
      </c>
      <c r="G86" s="733">
        <v>5616</v>
      </c>
      <c r="H86" s="733">
        <v>1.1656288916562889</v>
      </c>
      <c r="I86" s="733">
        <v>72</v>
      </c>
      <c r="J86" s="733">
        <v>66</v>
      </c>
      <c r="K86" s="733">
        <v>4818</v>
      </c>
      <c r="L86" s="733">
        <v>1</v>
      </c>
      <c r="M86" s="733">
        <v>73</v>
      </c>
      <c r="N86" s="733">
        <v>60</v>
      </c>
      <c r="O86" s="733">
        <v>4380</v>
      </c>
      <c r="P86" s="747">
        <v>0.90909090909090906</v>
      </c>
      <c r="Q86" s="734">
        <v>73</v>
      </c>
    </row>
    <row r="87" spans="1:17" ht="14.4" customHeight="1" x14ac:dyDescent="0.3">
      <c r="A87" s="728" t="s">
        <v>4061</v>
      </c>
      <c r="B87" s="729" t="s">
        <v>4062</v>
      </c>
      <c r="C87" s="729" t="s">
        <v>3122</v>
      </c>
      <c r="D87" s="729" t="s">
        <v>4153</v>
      </c>
      <c r="E87" s="729" t="s">
        <v>4154</v>
      </c>
      <c r="F87" s="733">
        <v>9</v>
      </c>
      <c r="G87" s="733">
        <v>1647</v>
      </c>
      <c r="H87" s="733">
        <v>1.2787267080745341</v>
      </c>
      <c r="I87" s="733">
        <v>183</v>
      </c>
      <c r="J87" s="733">
        <v>7</v>
      </c>
      <c r="K87" s="733">
        <v>1288</v>
      </c>
      <c r="L87" s="733">
        <v>1</v>
      </c>
      <c r="M87" s="733">
        <v>184</v>
      </c>
      <c r="N87" s="733">
        <v>10</v>
      </c>
      <c r="O87" s="733">
        <v>1840</v>
      </c>
      <c r="P87" s="747">
        <v>1.4285714285714286</v>
      </c>
      <c r="Q87" s="734">
        <v>184</v>
      </c>
    </row>
    <row r="88" spans="1:17" ht="14.4" customHeight="1" x14ac:dyDescent="0.3">
      <c r="A88" s="728" t="s">
        <v>4061</v>
      </c>
      <c r="B88" s="729" t="s">
        <v>4062</v>
      </c>
      <c r="C88" s="729" t="s">
        <v>3122</v>
      </c>
      <c r="D88" s="729" t="s">
        <v>4155</v>
      </c>
      <c r="E88" s="729" t="s">
        <v>4156</v>
      </c>
      <c r="F88" s="733">
        <v>597</v>
      </c>
      <c r="G88" s="733">
        <v>88356</v>
      </c>
      <c r="H88" s="733">
        <v>0.96265144251721435</v>
      </c>
      <c r="I88" s="733">
        <v>148</v>
      </c>
      <c r="J88" s="733">
        <v>616</v>
      </c>
      <c r="K88" s="733">
        <v>91784</v>
      </c>
      <c r="L88" s="733">
        <v>1</v>
      </c>
      <c r="M88" s="733">
        <v>149</v>
      </c>
      <c r="N88" s="733">
        <v>613</v>
      </c>
      <c r="O88" s="733">
        <v>91337</v>
      </c>
      <c r="P88" s="747">
        <v>0.99512987012987009</v>
      </c>
      <c r="Q88" s="734">
        <v>149</v>
      </c>
    </row>
    <row r="89" spans="1:17" ht="14.4" customHeight="1" x14ac:dyDescent="0.3">
      <c r="A89" s="728" t="s">
        <v>4061</v>
      </c>
      <c r="B89" s="729" t="s">
        <v>4062</v>
      </c>
      <c r="C89" s="729" t="s">
        <v>3122</v>
      </c>
      <c r="D89" s="729" t="s">
        <v>4157</v>
      </c>
      <c r="E89" s="729" t="s">
        <v>4158</v>
      </c>
      <c r="F89" s="733">
        <v>1194</v>
      </c>
      <c r="G89" s="733">
        <v>35820</v>
      </c>
      <c r="H89" s="733">
        <v>1.0240137221269296</v>
      </c>
      <c r="I89" s="733">
        <v>30</v>
      </c>
      <c r="J89" s="733">
        <v>1166</v>
      </c>
      <c r="K89" s="733">
        <v>34980</v>
      </c>
      <c r="L89" s="733">
        <v>1</v>
      </c>
      <c r="M89" s="733">
        <v>30</v>
      </c>
      <c r="N89" s="733">
        <v>1193</v>
      </c>
      <c r="O89" s="733">
        <v>35790</v>
      </c>
      <c r="P89" s="747">
        <v>1.0231560891938249</v>
      </c>
      <c r="Q89" s="734">
        <v>30</v>
      </c>
    </row>
    <row r="90" spans="1:17" ht="14.4" customHeight="1" x14ac:dyDescent="0.3">
      <c r="A90" s="728" t="s">
        <v>4061</v>
      </c>
      <c r="B90" s="729" t="s">
        <v>4062</v>
      </c>
      <c r="C90" s="729" t="s">
        <v>3122</v>
      </c>
      <c r="D90" s="729" t="s">
        <v>4159</v>
      </c>
      <c r="E90" s="729" t="s">
        <v>4160</v>
      </c>
      <c r="F90" s="733">
        <v>143</v>
      </c>
      <c r="G90" s="733">
        <v>4433</v>
      </c>
      <c r="H90" s="733">
        <v>0.87730061349693256</v>
      </c>
      <c r="I90" s="733">
        <v>31</v>
      </c>
      <c r="J90" s="733">
        <v>163</v>
      </c>
      <c r="K90" s="733">
        <v>5053</v>
      </c>
      <c r="L90" s="733">
        <v>1</v>
      </c>
      <c r="M90" s="733">
        <v>31</v>
      </c>
      <c r="N90" s="733">
        <v>154</v>
      </c>
      <c r="O90" s="733">
        <v>4774</v>
      </c>
      <c r="P90" s="747">
        <v>0.94478527607361962</v>
      </c>
      <c r="Q90" s="734">
        <v>31</v>
      </c>
    </row>
    <row r="91" spans="1:17" ht="14.4" customHeight="1" x14ac:dyDescent="0.3">
      <c r="A91" s="728" t="s">
        <v>4061</v>
      </c>
      <c r="B91" s="729" t="s">
        <v>4062</v>
      </c>
      <c r="C91" s="729" t="s">
        <v>3122</v>
      </c>
      <c r="D91" s="729" t="s">
        <v>4161</v>
      </c>
      <c r="E91" s="729" t="s">
        <v>4162</v>
      </c>
      <c r="F91" s="733">
        <v>198</v>
      </c>
      <c r="G91" s="733">
        <v>5346</v>
      </c>
      <c r="H91" s="733">
        <v>0.91666666666666663</v>
      </c>
      <c r="I91" s="733">
        <v>27</v>
      </c>
      <c r="J91" s="733">
        <v>216</v>
      </c>
      <c r="K91" s="733">
        <v>5832</v>
      </c>
      <c r="L91" s="733">
        <v>1</v>
      </c>
      <c r="M91" s="733">
        <v>27</v>
      </c>
      <c r="N91" s="733">
        <v>227</v>
      </c>
      <c r="O91" s="733">
        <v>6129</v>
      </c>
      <c r="P91" s="747">
        <v>1.0509259259259258</v>
      </c>
      <c r="Q91" s="734">
        <v>27</v>
      </c>
    </row>
    <row r="92" spans="1:17" ht="14.4" customHeight="1" x14ac:dyDescent="0.3">
      <c r="A92" s="728" t="s">
        <v>4061</v>
      </c>
      <c r="B92" s="729" t="s">
        <v>4062</v>
      </c>
      <c r="C92" s="729" t="s">
        <v>3122</v>
      </c>
      <c r="D92" s="729" t="s">
        <v>4163</v>
      </c>
      <c r="E92" s="729" t="s">
        <v>4164</v>
      </c>
      <c r="F92" s="733"/>
      <c r="G92" s="733"/>
      <c r="H92" s="733"/>
      <c r="I92" s="733"/>
      <c r="J92" s="733"/>
      <c r="K92" s="733"/>
      <c r="L92" s="733"/>
      <c r="M92" s="733"/>
      <c r="N92" s="733">
        <v>2</v>
      </c>
      <c r="O92" s="733">
        <v>512</v>
      </c>
      <c r="P92" s="747"/>
      <c r="Q92" s="734">
        <v>256</v>
      </c>
    </row>
    <row r="93" spans="1:17" ht="14.4" customHeight="1" x14ac:dyDescent="0.3">
      <c r="A93" s="728" t="s">
        <v>4061</v>
      </c>
      <c r="B93" s="729" t="s">
        <v>4062</v>
      </c>
      <c r="C93" s="729" t="s">
        <v>3122</v>
      </c>
      <c r="D93" s="729" t="s">
        <v>4165</v>
      </c>
      <c r="E93" s="729" t="s">
        <v>4166</v>
      </c>
      <c r="F93" s="733">
        <v>8</v>
      </c>
      <c r="G93" s="733">
        <v>1296</v>
      </c>
      <c r="H93" s="733">
        <v>1.3251533742331287</v>
      </c>
      <c r="I93" s="733">
        <v>162</v>
      </c>
      <c r="J93" s="733">
        <v>6</v>
      </c>
      <c r="K93" s="733">
        <v>978</v>
      </c>
      <c r="L93" s="733">
        <v>1</v>
      </c>
      <c r="M93" s="733">
        <v>163</v>
      </c>
      <c r="N93" s="733">
        <v>10</v>
      </c>
      <c r="O93" s="733">
        <v>1630</v>
      </c>
      <c r="P93" s="747">
        <v>1.6666666666666667</v>
      </c>
      <c r="Q93" s="734">
        <v>163</v>
      </c>
    </row>
    <row r="94" spans="1:17" ht="14.4" customHeight="1" x14ac:dyDescent="0.3">
      <c r="A94" s="728" t="s">
        <v>4061</v>
      </c>
      <c r="B94" s="729" t="s">
        <v>4062</v>
      </c>
      <c r="C94" s="729" t="s">
        <v>3122</v>
      </c>
      <c r="D94" s="729" t="s">
        <v>4167</v>
      </c>
      <c r="E94" s="729" t="s">
        <v>4168</v>
      </c>
      <c r="F94" s="733">
        <v>1</v>
      </c>
      <c r="G94" s="733">
        <v>22</v>
      </c>
      <c r="H94" s="733">
        <v>1</v>
      </c>
      <c r="I94" s="733">
        <v>22</v>
      </c>
      <c r="J94" s="733">
        <v>1</v>
      </c>
      <c r="K94" s="733">
        <v>22</v>
      </c>
      <c r="L94" s="733">
        <v>1</v>
      </c>
      <c r="M94" s="733">
        <v>22</v>
      </c>
      <c r="N94" s="733">
        <v>2</v>
      </c>
      <c r="O94" s="733">
        <v>44</v>
      </c>
      <c r="P94" s="747">
        <v>2</v>
      </c>
      <c r="Q94" s="734">
        <v>22</v>
      </c>
    </row>
    <row r="95" spans="1:17" ht="14.4" customHeight="1" x14ac:dyDescent="0.3">
      <c r="A95" s="728" t="s">
        <v>4061</v>
      </c>
      <c r="B95" s="729" t="s">
        <v>4062</v>
      </c>
      <c r="C95" s="729" t="s">
        <v>3122</v>
      </c>
      <c r="D95" s="729" t="s">
        <v>4169</v>
      </c>
      <c r="E95" s="729" t="s">
        <v>4170</v>
      </c>
      <c r="F95" s="733">
        <v>7</v>
      </c>
      <c r="G95" s="733">
        <v>6034</v>
      </c>
      <c r="H95" s="733">
        <v>1.3871264367816092</v>
      </c>
      <c r="I95" s="733">
        <v>862</v>
      </c>
      <c r="J95" s="733">
        <v>5</v>
      </c>
      <c r="K95" s="733">
        <v>4350</v>
      </c>
      <c r="L95" s="733">
        <v>1</v>
      </c>
      <c r="M95" s="733">
        <v>870</v>
      </c>
      <c r="N95" s="733">
        <v>11</v>
      </c>
      <c r="O95" s="733">
        <v>9570</v>
      </c>
      <c r="P95" s="747">
        <v>2.2000000000000002</v>
      </c>
      <c r="Q95" s="734">
        <v>870</v>
      </c>
    </row>
    <row r="96" spans="1:17" ht="14.4" customHeight="1" x14ac:dyDescent="0.3">
      <c r="A96" s="728" t="s">
        <v>4061</v>
      </c>
      <c r="B96" s="729" t="s">
        <v>4062</v>
      </c>
      <c r="C96" s="729" t="s">
        <v>3122</v>
      </c>
      <c r="D96" s="729" t="s">
        <v>4171</v>
      </c>
      <c r="E96" s="729" t="s">
        <v>4172</v>
      </c>
      <c r="F96" s="733">
        <v>248</v>
      </c>
      <c r="G96" s="733">
        <v>6200</v>
      </c>
      <c r="H96" s="733">
        <v>0.9358490566037736</v>
      </c>
      <c r="I96" s="733">
        <v>25</v>
      </c>
      <c r="J96" s="733">
        <v>265</v>
      </c>
      <c r="K96" s="733">
        <v>6625</v>
      </c>
      <c r="L96" s="733">
        <v>1</v>
      </c>
      <c r="M96" s="733">
        <v>25</v>
      </c>
      <c r="N96" s="733">
        <v>286</v>
      </c>
      <c r="O96" s="733">
        <v>7150</v>
      </c>
      <c r="P96" s="747">
        <v>1.0792452830188679</v>
      </c>
      <c r="Q96" s="734">
        <v>25</v>
      </c>
    </row>
    <row r="97" spans="1:17" ht="14.4" customHeight="1" x14ac:dyDescent="0.3">
      <c r="A97" s="728" t="s">
        <v>4061</v>
      </c>
      <c r="B97" s="729" t="s">
        <v>4062</v>
      </c>
      <c r="C97" s="729" t="s">
        <v>3122</v>
      </c>
      <c r="D97" s="729" t="s">
        <v>4173</v>
      </c>
      <c r="E97" s="729" t="s">
        <v>4174</v>
      </c>
      <c r="F97" s="733">
        <v>1</v>
      </c>
      <c r="G97" s="733">
        <v>33</v>
      </c>
      <c r="H97" s="733">
        <v>0.33333333333333331</v>
      </c>
      <c r="I97" s="733">
        <v>33</v>
      </c>
      <c r="J97" s="733">
        <v>3</v>
      </c>
      <c r="K97" s="733">
        <v>99</v>
      </c>
      <c r="L97" s="733">
        <v>1</v>
      </c>
      <c r="M97" s="733">
        <v>33</v>
      </c>
      <c r="N97" s="733">
        <v>2</v>
      </c>
      <c r="O97" s="733">
        <v>66</v>
      </c>
      <c r="P97" s="747">
        <v>0.66666666666666663</v>
      </c>
      <c r="Q97" s="734">
        <v>33</v>
      </c>
    </row>
    <row r="98" spans="1:17" ht="14.4" customHeight="1" x14ac:dyDescent="0.3">
      <c r="A98" s="728" t="s">
        <v>4061</v>
      </c>
      <c r="B98" s="729" t="s">
        <v>4062</v>
      </c>
      <c r="C98" s="729" t="s">
        <v>3122</v>
      </c>
      <c r="D98" s="729" t="s">
        <v>4175</v>
      </c>
      <c r="E98" s="729" t="s">
        <v>4176</v>
      </c>
      <c r="F98" s="733"/>
      <c r="G98" s="733"/>
      <c r="H98" s="733"/>
      <c r="I98" s="733"/>
      <c r="J98" s="733">
        <v>1</v>
      </c>
      <c r="K98" s="733">
        <v>80</v>
      </c>
      <c r="L98" s="733">
        <v>1</v>
      </c>
      <c r="M98" s="733">
        <v>80</v>
      </c>
      <c r="N98" s="733"/>
      <c r="O98" s="733"/>
      <c r="P98" s="747"/>
      <c r="Q98" s="734"/>
    </row>
    <row r="99" spans="1:17" ht="14.4" customHeight="1" x14ac:dyDescent="0.3">
      <c r="A99" s="728" t="s">
        <v>4061</v>
      </c>
      <c r="B99" s="729" t="s">
        <v>4062</v>
      </c>
      <c r="C99" s="729" t="s">
        <v>3122</v>
      </c>
      <c r="D99" s="729" t="s">
        <v>4177</v>
      </c>
      <c r="E99" s="729" t="s">
        <v>4178</v>
      </c>
      <c r="F99" s="733"/>
      <c r="G99" s="733"/>
      <c r="H99" s="733"/>
      <c r="I99" s="733"/>
      <c r="J99" s="733"/>
      <c r="K99" s="733"/>
      <c r="L99" s="733"/>
      <c r="M99" s="733"/>
      <c r="N99" s="733">
        <v>1</v>
      </c>
      <c r="O99" s="733">
        <v>205</v>
      </c>
      <c r="P99" s="747"/>
      <c r="Q99" s="734">
        <v>205</v>
      </c>
    </row>
    <row r="100" spans="1:17" ht="14.4" customHeight="1" x14ac:dyDescent="0.3">
      <c r="A100" s="728" t="s">
        <v>4061</v>
      </c>
      <c r="B100" s="729" t="s">
        <v>4062</v>
      </c>
      <c r="C100" s="729" t="s">
        <v>3122</v>
      </c>
      <c r="D100" s="729" t="s">
        <v>4179</v>
      </c>
      <c r="E100" s="729" t="s">
        <v>4180</v>
      </c>
      <c r="F100" s="733">
        <v>5</v>
      </c>
      <c r="G100" s="733">
        <v>130</v>
      </c>
      <c r="H100" s="733">
        <v>1</v>
      </c>
      <c r="I100" s="733">
        <v>26</v>
      </c>
      <c r="J100" s="733">
        <v>5</v>
      </c>
      <c r="K100" s="733">
        <v>130</v>
      </c>
      <c r="L100" s="733">
        <v>1</v>
      </c>
      <c r="M100" s="733">
        <v>26</v>
      </c>
      <c r="N100" s="733">
        <v>13</v>
      </c>
      <c r="O100" s="733">
        <v>338</v>
      </c>
      <c r="P100" s="747">
        <v>2.6</v>
      </c>
      <c r="Q100" s="734">
        <v>26</v>
      </c>
    </row>
    <row r="101" spans="1:17" ht="14.4" customHeight="1" x14ac:dyDescent="0.3">
      <c r="A101" s="728" t="s">
        <v>4061</v>
      </c>
      <c r="B101" s="729" t="s">
        <v>4062</v>
      </c>
      <c r="C101" s="729" t="s">
        <v>3122</v>
      </c>
      <c r="D101" s="729" t="s">
        <v>4181</v>
      </c>
      <c r="E101" s="729" t="s">
        <v>4182</v>
      </c>
      <c r="F101" s="733">
        <v>14</v>
      </c>
      <c r="G101" s="733">
        <v>1176</v>
      </c>
      <c r="H101" s="733">
        <v>2.8</v>
      </c>
      <c r="I101" s="733">
        <v>84</v>
      </c>
      <c r="J101" s="733">
        <v>5</v>
      </c>
      <c r="K101" s="733">
        <v>420</v>
      </c>
      <c r="L101" s="733">
        <v>1</v>
      </c>
      <c r="M101" s="733">
        <v>84</v>
      </c>
      <c r="N101" s="733">
        <v>26</v>
      </c>
      <c r="O101" s="733">
        <v>2184</v>
      </c>
      <c r="P101" s="747">
        <v>5.2</v>
      </c>
      <c r="Q101" s="734">
        <v>84</v>
      </c>
    </row>
    <row r="102" spans="1:17" ht="14.4" customHeight="1" x14ac:dyDescent="0.3">
      <c r="A102" s="728" t="s">
        <v>4061</v>
      </c>
      <c r="B102" s="729" t="s">
        <v>4062</v>
      </c>
      <c r="C102" s="729" t="s">
        <v>3122</v>
      </c>
      <c r="D102" s="729" t="s">
        <v>4183</v>
      </c>
      <c r="E102" s="729" t="s">
        <v>4184</v>
      </c>
      <c r="F102" s="733">
        <v>10</v>
      </c>
      <c r="G102" s="733">
        <v>1750</v>
      </c>
      <c r="H102" s="733">
        <v>0.99431818181818177</v>
      </c>
      <c r="I102" s="733">
        <v>175</v>
      </c>
      <c r="J102" s="733">
        <v>10</v>
      </c>
      <c r="K102" s="733">
        <v>1760</v>
      </c>
      <c r="L102" s="733">
        <v>1</v>
      </c>
      <c r="M102" s="733">
        <v>176</v>
      </c>
      <c r="N102" s="733">
        <v>13</v>
      </c>
      <c r="O102" s="733">
        <v>2288</v>
      </c>
      <c r="P102" s="747">
        <v>1.3</v>
      </c>
      <c r="Q102" s="734">
        <v>176</v>
      </c>
    </row>
    <row r="103" spans="1:17" ht="14.4" customHeight="1" x14ac:dyDescent="0.3">
      <c r="A103" s="728" t="s">
        <v>4061</v>
      </c>
      <c r="B103" s="729" t="s">
        <v>4062</v>
      </c>
      <c r="C103" s="729" t="s">
        <v>3122</v>
      </c>
      <c r="D103" s="729" t="s">
        <v>4185</v>
      </c>
      <c r="E103" s="729" t="s">
        <v>4186</v>
      </c>
      <c r="F103" s="733">
        <v>1</v>
      </c>
      <c r="G103" s="733">
        <v>15</v>
      </c>
      <c r="H103" s="733">
        <v>0.16666666666666666</v>
      </c>
      <c r="I103" s="733">
        <v>15</v>
      </c>
      <c r="J103" s="733">
        <v>6</v>
      </c>
      <c r="K103" s="733">
        <v>90</v>
      </c>
      <c r="L103" s="733">
        <v>1</v>
      </c>
      <c r="M103" s="733">
        <v>15</v>
      </c>
      <c r="N103" s="733">
        <v>3</v>
      </c>
      <c r="O103" s="733">
        <v>45</v>
      </c>
      <c r="P103" s="747">
        <v>0.5</v>
      </c>
      <c r="Q103" s="734">
        <v>15</v>
      </c>
    </row>
    <row r="104" spans="1:17" ht="14.4" customHeight="1" x14ac:dyDescent="0.3">
      <c r="A104" s="728" t="s">
        <v>4061</v>
      </c>
      <c r="B104" s="729" t="s">
        <v>4062</v>
      </c>
      <c r="C104" s="729" t="s">
        <v>3122</v>
      </c>
      <c r="D104" s="729" t="s">
        <v>4187</v>
      </c>
      <c r="E104" s="729" t="s">
        <v>4188</v>
      </c>
      <c r="F104" s="733">
        <v>21</v>
      </c>
      <c r="G104" s="733">
        <v>483</v>
      </c>
      <c r="H104" s="733">
        <v>1.05</v>
      </c>
      <c r="I104" s="733">
        <v>23</v>
      </c>
      <c r="J104" s="733">
        <v>20</v>
      </c>
      <c r="K104" s="733">
        <v>460</v>
      </c>
      <c r="L104" s="733">
        <v>1</v>
      </c>
      <c r="M104" s="733">
        <v>23</v>
      </c>
      <c r="N104" s="733">
        <v>27</v>
      </c>
      <c r="O104" s="733">
        <v>621</v>
      </c>
      <c r="P104" s="747">
        <v>1.35</v>
      </c>
      <c r="Q104" s="734">
        <v>23</v>
      </c>
    </row>
    <row r="105" spans="1:17" ht="14.4" customHeight="1" x14ac:dyDescent="0.3">
      <c r="A105" s="728" t="s">
        <v>4061</v>
      </c>
      <c r="B105" s="729" t="s">
        <v>4062</v>
      </c>
      <c r="C105" s="729" t="s">
        <v>3122</v>
      </c>
      <c r="D105" s="729" t="s">
        <v>4189</v>
      </c>
      <c r="E105" s="729" t="s">
        <v>4190</v>
      </c>
      <c r="F105" s="733"/>
      <c r="G105" s="733"/>
      <c r="H105" s="733"/>
      <c r="I105" s="733"/>
      <c r="J105" s="733">
        <v>1</v>
      </c>
      <c r="K105" s="733">
        <v>37</v>
      </c>
      <c r="L105" s="733">
        <v>1</v>
      </c>
      <c r="M105" s="733">
        <v>37</v>
      </c>
      <c r="N105" s="733"/>
      <c r="O105" s="733"/>
      <c r="P105" s="747"/>
      <c r="Q105" s="734"/>
    </row>
    <row r="106" spans="1:17" ht="14.4" customHeight="1" x14ac:dyDescent="0.3">
      <c r="A106" s="728" t="s">
        <v>4061</v>
      </c>
      <c r="B106" s="729" t="s">
        <v>4062</v>
      </c>
      <c r="C106" s="729" t="s">
        <v>3122</v>
      </c>
      <c r="D106" s="729" t="s">
        <v>4191</v>
      </c>
      <c r="E106" s="729" t="s">
        <v>4192</v>
      </c>
      <c r="F106" s="733">
        <v>1133</v>
      </c>
      <c r="G106" s="733">
        <v>26059</v>
      </c>
      <c r="H106" s="733">
        <v>1.0134168157423971</v>
      </c>
      <c r="I106" s="733">
        <v>23</v>
      </c>
      <c r="J106" s="733">
        <v>1118</v>
      </c>
      <c r="K106" s="733">
        <v>25714</v>
      </c>
      <c r="L106" s="733">
        <v>1</v>
      </c>
      <c r="M106" s="733">
        <v>23</v>
      </c>
      <c r="N106" s="733">
        <v>1130</v>
      </c>
      <c r="O106" s="733">
        <v>25990</v>
      </c>
      <c r="P106" s="747">
        <v>1.0107334525939178</v>
      </c>
      <c r="Q106" s="734">
        <v>23</v>
      </c>
    </row>
    <row r="107" spans="1:17" ht="14.4" customHeight="1" x14ac:dyDescent="0.3">
      <c r="A107" s="728" t="s">
        <v>4061</v>
      </c>
      <c r="B107" s="729" t="s">
        <v>4062</v>
      </c>
      <c r="C107" s="729" t="s">
        <v>3122</v>
      </c>
      <c r="D107" s="729" t="s">
        <v>4193</v>
      </c>
      <c r="E107" s="729" t="s">
        <v>4194</v>
      </c>
      <c r="F107" s="733"/>
      <c r="G107" s="733"/>
      <c r="H107" s="733"/>
      <c r="I107" s="733"/>
      <c r="J107" s="733">
        <v>1</v>
      </c>
      <c r="K107" s="733">
        <v>171</v>
      </c>
      <c r="L107" s="733">
        <v>1</v>
      </c>
      <c r="M107" s="733">
        <v>171</v>
      </c>
      <c r="N107" s="733">
        <v>1</v>
      </c>
      <c r="O107" s="733">
        <v>171</v>
      </c>
      <c r="P107" s="747">
        <v>1</v>
      </c>
      <c r="Q107" s="734">
        <v>171</v>
      </c>
    </row>
    <row r="108" spans="1:17" ht="14.4" customHeight="1" x14ac:dyDescent="0.3">
      <c r="A108" s="728" t="s">
        <v>4061</v>
      </c>
      <c r="B108" s="729" t="s">
        <v>4062</v>
      </c>
      <c r="C108" s="729" t="s">
        <v>3122</v>
      </c>
      <c r="D108" s="729" t="s">
        <v>4195</v>
      </c>
      <c r="E108" s="729" t="s">
        <v>4196</v>
      </c>
      <c r="F108" s="733"/>
      <c r="G108" s="733"/>
      <c r="H108" s="733"/>
      <c r="I108" s="733"/>
      <c r="J108" s="733"/>
      <c r="K108" s="733"/>
      <c r="L108" s="733"/>
      <c r="M108" s="733"/>
      <c r="N108" s="733">
        <v>1</v>
      </c>
      <c r="O108" s="733">
        <v>327</v>
      </c>
      <c r="P108" s="747"/>
      <c r="Q108" s="734">
        <v>327</v>
      </c>
    </row>
    <row r="109" spans="1:17" ht="14.4" customHeight="1" x14ac:dyDescent="0.3">
      <c r="A109" s="728" t="s">
        <v>4061</v>
      </c>
      <c r="B109" s="729" t="s">
        <v>4062</v>
      </c>
      <c r="C109" s="729" t="s">
        <v>3122</v>
      </c>
      <c r="D109" s="729" t="s">
        <v>4197</v>
      </c>
      <c r="E109" s="729" t="s">
        <v>4198</v>
      </c>
      <c r="F109" s="733">
        <v>1</v>
      </c>
      <c r="G109" s="733">
        <v>331</v>
      </c>
      <c r="H109" s="733">
        <v>1</v>
      </c>
      <c r="I109" s="733">
        <v>331</v>
      </c>
      <c r="J109" s="733">
        <v>1</v>
      </c>
      <c r="K109" s="733">
        <v>331</v>
      </c>
      <c r="L109" s="733">
        <v>1</v>
      </c>
      <c r="M109" s="733">
        <v>331</v>
      </c>
      <c r="N109" s="733">
        <v>2</v>
      </c>
      <c r="O109" s="733">
        <v>662</v>
      </c>
      <c r="P109" s="747">
        <v>2</v>
      </c>
      <c r="Q109" s="734">
        <v>331</v>
      </c>
    </row>
    <row r="110" spans="1:17" ht="14.4" customHeight="1" x14ac:dyDescent="0.3">
      <c r="A110" s="728" t="s">
        <v>4061</v>
      </c>
      <c r="B110" s="729" t="s">
        <v>4062</v>
      </c>
      <c r="C110" s="729" t="s">
        <v>3122</v>
      </c>
      <c r="D110" s="729" t="s">
        <v>4199</v>
      </c>
      <c r="E110" s="729" t="s">
        <v>4200</v>
      </c>
      <c r="F110" s="733">
        <v>11</v>
      </c>
      <c r="G110" s="733">
        <v>319</v>
      </c>
      <c r="H110" s="733">
        <v>0.73333333333333328</v>
      </c>
      <c r="I110" s="733">
        <v>29</v>
      </c>
      <c r="J110" s="733">
        <v>15</v>
      </c>
      <c r="K110" s="733">
        <v>435</v>
      </c>
      <c r="L110" s="733">
        <v>1</v>
      </c>
      <c r="M110" s="733">
        <v>29</v>
      </c>
      <c r="N110" s="733">
        <v>18</v>
      </c>
      <c r="O110" s="733">
        <v>522</v>
      </c>
      <c r="P110" s="747">
        <v>1.2</v>
      </c>
      <c r="Q110" s="734">
        <v>29</v>
      </c>
    </row>
    <row r="111" spans="1:17" ht="14.4" customHeight="1" x14ac:dyDescent="0.3">
      <c r="A111" s="728" t="s">
        <v>4061</v>
      </c>
      <c r="B111" s="729" t="s">
        <v>4062</v>
      </c>
      <c r="C111" s="729" t="s">
        <v>3122</v>
      </c>
      <c r="D111" s="729" t="s">
        <v>4201</v>
      </c>
      <c r="E111" s="729" t="s">
        <v>4202</v>
      </c>
      <c r="F111" s="733">
        <v>12</v>
      </c>
      <c r="G111" s="733">
        <v>2124</v>
      </c>
      <c r="H111" s="733">
        <v>1.193258426966292</v>
      </c>
      <c r="I111" s="733">
        <v>177</v>
      </c>
      <c r="J111" s="733">
        <v>10</v>
      </c>
      <c r="K111" s="733">
        <v>1780</v>
      </c>
      <c r="L111" s="733">
        <v>1</v>
      </c>
      <c r="M111" s="733">
        <v>178</v>
      </c>
      <c r="N111" s="733">
        <v>9</v>
      </c>
      <c r="O111" s="733">
        <v>1602</v>
      </c>
      <c r="P111" s="747">
        <v>0.9</v>
      </c>
      <c r="Q111" s="734">
        <v>178</v>
      </c>
    </row>
    <row r="112" spans="1:17" ht="14.4" customHeight="1" x14ac:dyDescent="0.3">
      <c r="A112" s="728" t="s">
        <v>4061</v>
      </c>
      <c r="B112" s="729" t="s">
        <v>4062</v>
      </c>
      <c r="C112" s="729" t="s">
        <v>3122</v>
      </c>
      <c r="D112" s="729" t="s">
        <v>4203</v>
      </c>
      <c r="E112" s="729" t="s">
        <v>4204</v>
      </c>
      <c r="F112" s="733"/>
      <c r="G112" s="733"/>
      <c r="H112" s="733"/>
      <c r="I112" s="733"/>
      <c r="J112" s="733">
        <v>1</v>
      </c>
      <c r="K112" s="733">
        <v>199</v>
      </c>
      <c r="L112" s="733">
        <v>1</v>
      </c>
      <c r="M112" s="733">
        <v>199</v>
      </c>
      <c r="N112" s="733">
        <v>1</v>
      </c>
      <c r="O112" s="733">
        <v>199</v>
      </c>
      <c r="P112" s="747">
        <v>1</v>
      </c>
      <c r="Q112" s="734">
        <v>199</v>
      </c>
    </row>
    <row r="113" spans="1:17" ht="14.4" customHeight="1" x14ac:dyDescent="0.3">
      <c r="A113" s="728" t="s">
        <v>4061</v>
      </c>
      <c r="B113" s="729" t="s">
        <v>4062</v>
      </c>
      <c r="C113" s="729" t="s">
        <v>3122</v>
      </c>
      <c r="D113" s="729" t="s">
        <v>4205</v>
      </c>
      <c r="E113" s="729" t="s">
        <v>4206</v>
      </c>
      <c r="F113" s="733">
        <v>2</v>
      </c>
      <c r="G113" s="733">
        <v>38</v>
      </c>
      <c r="H113" s="733">
        <v>0.66666666666666663</v>
      </c>
      <c r="I113" s="733">
        <v>19</v>
      </c>
      <c r="J113" s="733">
        <v>3</v>
      </c>
      <c r="K113" s="733">
        <v>57</v>
      </c>
      <c r="L113" s="733">
        <v>1</v>
      </c>
      <c r="M113" s="733">
        <v>19</v>
      </c>
      <c r="N113" s="733">
        <v>3</v>
      </c>
      <c r="O113" s="733">
        <v>57</v>
      </c>
      <c r="P113" s="747">
        <v>1</v>
      </c>
      <c r="Q113" s="734">
        <v>19</v>
      </c>
    </row>
    <row r="114" spans="1:17" ht="14.4" customHeight="1" x14ac:dyDescent="0.3">
      <c r="A114" s="728" t="s">
        <v>4061</v>
      </c>
      <c r="B114" s="729" t="s">
        <v>4062</v>
      </c>
      <c r="C114" s="729" t="s">
        <v>3122</v>
      </c>
      <c r="D114" s="729" t="s">
        <v>4207</v>
      </c>
      <c r="E114" s="729" t="s">
        <v>4208</v>
      </c>
      <c r="F114" s="733">
        <v>14</v>
      </c>
      <c r="G114" s="733">
        <v>280</v>
      </c>
      <c r="H114" s="733">
        <v>0.93333333333333335</v>
      </c>
      <c r="I114" s="733">
        <v>20</v>
      </c>
      <c r="J114" s="733">
        <v>15</v>
      </c>
      <c r="K114" s="733">
        <v>300</v>
      </c>
      <c r="L114" s="733">
        <v>1</v>
      </c>
      <c r="M114" s="733">
        <v>20</v>
      </c>
      <c r="N114" s="733">
        <v>26</v>
      </c>
      <c r="O114" s="733">
        <v>520</v>
      </c>
      <c r="P114" s="747">
        <v>1.7333333333333334</v>
      </c>
      <c r="Q114" s="734">
        <v>20</v>
      </c>
    </row>
    <row r="115" spans="1:17" ht="14.4" customHeight="1" x14ac:dyDescent="0.3">
      <c r="A115" s="728" t="s">
        <v>4061</v>
      </c>
      <c r="B115" s="729" t="s">
        <v>4062</v>
      </c>
      <c r="C115" s="729" t="s">
        <v>3122</v>
      </c>
      <c r="D115" s="729" t="s">
        <v>4209</v>
      </c>
      <c r="E115" s="729" t="s">
        <v>4210</v>
      </c>
      <c r="F115" s="733"/>
      <c r="G115" s="733"/>
      <c r="H115" s="733"/>
      <c r="I115" s="733"/>
      <c r="J115" s="733">
        <v>1</v>
      </c>
      <c r="K115" s="733">
        <v>186</v>
      </c>
      <c r="L115" s="733">
        <v>1</v>
      </c>
      <c r="M115" s="733">
        <v>186</v>
      </c>
      <c r="N115" s="733">
        <v>1</v>
      </c>
      <c r="O115" s="733">
        <v>186</v>
      </c>
      <c r="P115" s="747">
        <v>1</v>
      </c>
      <c r="Q115" s="734">
        <v>186</v>
      </c>
    </row>
    <row r="116" spans="1:17" ht="14.4" customHeight="1" x14ac:dyDescent="0.3">
      <c r="A116" s="728" t="s">
        <v>4061</v>
      </c>
      <c r="B116" s="729" t="s">
        <v>4062</v>
      </c>
      <c r="C116" s="729" t="s">
        <v>3122</v>
      </c>
      <c r="D116" s="729" t="s">
        <v>4211</v>
      </c>
      <c r="E116" s="729" t="s">
        <v>4212</v>
      </c>
      <c r="F116" s="733"/>
      <c r="G116" s="733"/>
      <c r="H116" s="733"/>
      <c r="I116" s="733"/>
      <c r="J116" s="733">
        <v>1</v>
      </c>
      <c r="K116" s="733">
        <v>188</v>
      </c>
      <c r="L116" s="733">
        <v>1</v>
      </c>
      <c r="M116" s="733">
        <v>188</v>
      </c>
      <c r="N116" s="733">
        <v>3</v>
      </c>
      <c r="O116" s="733">
        <v>564</v>
      </c>
      <c r="P116" s="747">
        <v>3</v>
      </c>
      <c r="Q116" s="734">
        <v>188</v>
      </c>
    </row>
    <row r="117" spans="1:17" ht="14.4" customHeight="1" x14ac:dyDescent="0.3">
      <c r="A117" s="728" t="s">
        <v>4061</v>
      </c>
      <c r="B117" s="729" t="s">
        <v>4062</v>
      </c>
      <c r="C117" s="729" t="s">
        <v>3122</v>
      </c>
      <c r="D117" s="729" t="s">
        <v>4213</v>
      </c>
      <c r="E117" s="729" t="s">
        <v>4214</v>
      </c>
      <c r="F117" s="733"/>
      <c r="G117" s="733"/>
      <c r="H117" s="733"/>
      <c r="I117" s="733"/>
      <c r="J117" s="733"/>
      <c r="K117" s="733"/>
      <c r="L117" s="733"/>
      <c r="M117" s="733"/>
      <c r="N117" s="733">
        <v>2</v>
      </c>
      <c r="O117" s="733">
        <v>536</v>
      </c>
      <c r="P117" s="747"/>
      <c r="Q117" s="734">
        <v>268</v>
      </c>
    </row>
    <row r="118" spans="1:17" ht="14.4" customHeight="1" x14ac:dyDescent="0.3">
      <c r="A118" s="728" t="s">
        <v>4061</v>
      </c>
      <c r="B118" s="729" t="s">
        <v>4062</v>
      </c>
      <c r="C118" s="729" t="s">
        <v>3122</v>
      </c>
      <c r="D118" s="729" t="s">
        <v>4215</v>
      </c>
      <c r="E118" s="729" t="s">
        <v>4216</v>
      </c>
      <c r="F118" s="733">
        <v>8</v>
      </c>
      <c r="G118" s="733">
        <v>1296</v>
      </c>
      <c r="H118" s="733">
        <v>1.3251533742331287</v>
      </c>
      <c r="I118" s="733">
        <v>162</v>
      </c>
      <c r="J118" s="733">
        <v>6</v>
      </c>
      <c r="K118" s="733">
        <v>978</v>
      </c>
      <c r="L118" s="733">
        <v>1</v>
      </c>
      <c r="M118" s="733">
        <v>163</v>
      </c>
      <c r="N118" s="733">
        <v>10</v>
      </c>
      <c r="O118" s="733">
        <v>1630</v>
      </c>
      <c r="P118" s="747">
        <v>1.6666666666666667</v>
      </c>
      <c r="Q118" s="734">
        <v>163</v>
      </c>
    </row>
    <row r="119" spans="1:17" ht="14.4" customHeight="1" x14ac:dyDescent="0.3">
      <c r="A119" s="728" t="s">
        <v>4061</v>
      </c>
      <c r="B119" s="729" t="s">
        <v>4062</v>
      </c>
      <c r="C119" s="729" t="s">
        <v>3122</v>
      </c>
      <c r="D119" s="729" t="s">
        <v>4217</v>
      </c>
      <c r="E119" s="729" t="s">
        <v>4218</v>
      </c>
      <c r="F119" s="733"/>
      <c r="G119" s="733"/>
      <c r="H119" s="733"/>
      <c r="I119" s="733"/>
      <c r="J119" s="733"/>
      <c r="K119" s="733"/>
      <c r="L119" s="733"/>
      <c r="M119" s="733"/>
      <c r="N119" s="733">
        <v>1</v>
      </c>
      <c r="O119" s="733">
        <v>174</v>
      </c>
      <c r="P119" s="747"/>
      <c r="Q119" s="734">
        <v>174</v>
      </c>
    </row>
    <row r="120" spans="1:17" ht="14.4" customHeight="1" x14ac:dyDescent="0.3">
      <c r="A120" s="728" t="s">
        <v>4061</v>
      </c>
      <c r="B120" s="729" t="s">
        <v>4062</v>
      </c>
      <c r="C120" s="729" t="s">
        <v>3122</v>
      </c>
      <c r="D120" s="729" t="s">
        <v>4219</v>
      </c>
      <c r="E120" s="729" t="s">
        <v>4220</v>
      </c>
      <c r="F120" s="733"/>
      <c r="G120" s="733"/>
      <c r="H120" s="733"/>
      <c r="I120" s="733"/>
      <c r="J120" s="733">
        <v>2</v>
      </c>
      <c r="K120" s="733">
        <v>168</v>
      </c>
      <c r="L120" s="733">
        <v>1</v>
      </c>
      <c r="M120" s="733">
        <v>84</v>
      </c>
      <c r="N120" s="733">
        <v>1</v>
      </c>
      <c r="O120" s="733">
        <v>84</v>
      </c>
      <c r="P120" s="747">
        <v>0.5</v>
      </c>
      <c r="Q120" s="734">
        <v>84</v>
      </c>
    </row>
    <row r="121" spans="1:17" ht="14.4" customHeight="1" x14ac:dyDescent="0.3">
      <c r="A121" s="728" t="s">
        <v>4061</v>
      </c>
      <c r="B121" s="729" t="s">
        <v>4062</v>
      </c>
      <c r="C121" s="729" t="s">
        <v>3122</v>
      </c>
      <c r="D121" s="729" t="s">
        <v>4221</v>
      </c>
      <c r="E121" s="729" t="s">
        <v>4222</v>
      </c>
      <c r="F121" s="733"/>
      <c r="G121" s="733"/>
      <c r="H121" s="733"/>
      <c r="I121" s="733"/>
      <c r="J121" s="733">
        <v>1</v>
      </c>
      <c r="K121" s="733">
        <v>653</v>
      </c>
      <c r="L121" s="733">
        <v>1</v>
      </c>
      <c r="M121" s="733">
        <v>653</v>
      </c>
      <c r="N121" s="733"/>
      <c r="O121" s="733"/>
      <c r="P121" s="747"/>
      <c r="Q121" s="734"/>
    </row>
    <row r="122" spans="1:17" ht="14.4" customHeight="1" x14ac:dyDescent="0.3">
      <c r="A122" s="728" t="s">
        <v>4061</v>
      </c>
      <c r="B122" s="729" t="s">
        <v>4062</v>
      </c>
      <c r="C122" s="729" t="s">
        <v>3122</v>
      </c>
      <c r="D122" s="729" t="s">
        <v>4223</v>
      </c>
      <c r="E122" s="729" t="s">
        <v>4224</v>
      </c>
      <c r="F122" s="733"/>
      <c r="G122" s="733"/>
      <c r="H122" s="733"/>
      <c r="I122" s="733"/>
      <c r="J122" s="733">
        <v>3</v>
      </c>
      <c r="K122" s="733">
        <v>63</v>
      </c>
      <c r="L122" s="733">
        <v>1</v>
      </c>
      <c r="M122" s="733">
        <v>21</v>
      </c>
      <c r="N122" s="733">
        <v>1</v>
      </c>
      <c r="O122" s="733">
        <v>21</v>
      </c>
      <c r="P122" s="747">
        <v>0.33333333333333331</v>
      </c>
      <c r="Q122" s="734">
        <v>21</v>
      </c>
    </row>
    <row r="123" spans="1:17" ht="14.4" customHeight="1" x14ac:dyDescent="0.3">
      <c r="A123" s="728" t="s">
        <v>4061</v>
      </c>
      <c r="B123" s="729" t="s">
        <v>4062</v>
      </c>
      <c r="C123" s="729" t="s">
        <v>3122</v>
      </c>
      <c r="D123" s="729" t="s">
        <v>4225</v>
      </c>
      <c r="E123" s="729" t="s">
        <v>4226</v>
      </c>
      <c r="F123" s="733">
        <v>22</v>
      </c>
      <c r="G123" s="733">
        <v>484</v>
      </c>
      <c r="H123" s="733">
        <v>1.0476190476190477</v>
      </c>
      <c r="I123" s="733">
        <v>22</v>
      </c>
      <c r="J123" s="733">
        <v>21</v>
      </c>
      <c r="K123" s="733">
        <v>462</v>
      </c>
      <c r="L123" s="733">
        <v>1</v>
      </c>
      <c r="M123" s="733">
        <v>22</v>
      </c>
      <c r="N123" s="733">
        <v>30</v>
      </c>
      <c r="O123" s="733">
        <v>660</v>
      </c>
      <c r="P123" s="747">
        <v>1.4285714285714286</v>
      </c>
      <c r="Q123" s="734">
        <v>22</v>
      </c>
    </row>
    <row r="124" spans="1:17" ht="14.4" customHeight="1" x14ac:dyDescent="0.3">
      <c r="A124" s="728" t="s">
        <v>4061</v>
      </c>
      <c r="B124" s="729" t="s">
        <v>4062</v>
      </c>
      <c r="C124" s="729" t="s">
        <v>3122</v>
      </c>
      <c r="D124" s="729" t="s">
        <v>4227</v>
      </c>
      <c r="E124" s="729" t="s">
        <v>4228</v>
      </c>
      <c r="F124" s="733">
        <v>1</v>
      </c>
      <c r="G124" s="733">
        <v>495</v>
      </c>
      <c r="H124" s="733">
        <v>0.25</v>
      </c>
      <c r="I124" s="733">
        <v>495</v>
      </c>
      <c r="J124" s="733">
        <v>4</v>
      </c>
      <c r="K124" s="733">
        <v>1980</v>
      </c>
      <c r="L124" s="733">
        <v>1</v>
      </c>
      <c r="M124" s="733">
        <v>495</v>
      </c>
      <c r="N124" s="733">
        <v>3</v>
      </c>
      <c r="O124" s="733">
        <v>1485</v>
      </c>
      <c r="P124" s="747">
        <v>0.75</v>
      </c>
      <c r="Q124" s="734">
        <v>495</v>
      </c>
    </row>
    <row r="125" spans="1:17" ht="14.4" customHeight="1" x14ac:dyDescent="0.3">
      <c r="A125" s="728" t="s">
        <v>4061</v>
      </c>
      <c r="B125" s="729" t="s">
        <v>4062</v>
      </c>
      <c r="C125" s="729" t="s">
        <v>3122</v>
      </c>
      <c r="D125" s="729" t="s">
        <v>4229</v>
      </c>
      <c r="E125" s="729" t="s">
        <v>4230</v>
      </c>
      <c r="F125" s="733">
        <v>11</v>
      </c>
      <c r="G125" s="733">
        <v>1837</v>
      </c>
      <c r="H125" s="733">
        <v>0.68340773809523814</v>
      </c>
      <c r="I125" s="733">
        <v>167</v>
      </c>
      <c r="J125" s="733">
        <v>16</v>
      </c>
      <c r="K125" s="733">
        <v>2688</v>
      </c>
      <c r="L125" s="733">
        <v>1</v>
      </c>
      <c r="M125" s="733">
        <v>168</v>
      </c>
      <c r="N125" s="733">
        <v>18</v>
      </c>
      <c r="O125" s="733">
        <v>3024</v>
      </c>
      <c r="P125" s="747">
        <v>1.125</v>
      </c>
      <c r="Q125" s="734">
        <v>168</v>
      </c>
    </row>
    <row r="126" spans="1:17" ht="14.4" customHeight="1" x14ac:dyDescent="0.3">
      <c r="A126" s="728" t="s">
        <v>4061</v>
      </c>
      <c r="B126" s="729" t="s">
        <v>4062</v>
      </c>
      <c r="C126" s="729" t="s">
        <v>3122</v>
      </c>
      <c r="D126" s="729" t="s">
        <v>4231</v>
      </c>
      <c r="E126" s="729" t="s">
        <v>4232</v>
      </c>
      <c r="F126" s="733">
        <v>1</v>
      </c>
      <c r="G126" s="733">
        <v>310</v>
      </c>
      <c r="H126" s="733"/>
      <c r="I126" s="733">
        <v>310</v>
      </c>
      <c r="J126" s="733"/>
      <c r="K126" s="733"/>
      <c r="L126" s="733"/>
      <c r="M126" s="733"/>
      <c r="N126" s="733"/>
      <c r="O126" s="733"/>
      <c r="P126" s="747"/>
      <c r="Q126" s="734"/>
    </row>
    <row r="127" spans="1:17" ht="14.4" customHeight="1" x14ac:dyDescent="0.3">
      <c r="A127" s="728" t="s">
        <v>4061</v>
      </c>
      <c r="B127" s="729" t="s">
        <v>4062</v>
      </c>
      <c r="C127" s="729" t="s">
        <v>3122</v>
      </c>
      <c r="D127" s="729" t="s">
        <v>4233</v>
      </c>
      <c r="E127" s="729" t="s">
        <v>4234</v>
      </c>
      <c r="F127" s="733">
        <v>1</v>
      </c>
      <c r="G127" s="733">
        <v>23</v>
      </c>
      <c r="H127" s="733">
        <v>0.33333333333333331</v>
      </c>
      <c r="I127" s="733">
        <v>23</v>
      </c>
      <c r="J127" s="733">
        <v>3</v>
      </c>
      <c r="K127" s="733">
        <v>69</v>
      </c>
      <c r="L127" s="733">
        <v>1</v>
      </c>
      <c r="M127" s="733">
        <v>23</v>
      </c>
      <c r="N127" s="733">
        <v>1</v>
      </c>
      <c r="O127" s="733">
        <v>23</v>
      </c>
      <c r="P127" s="747">
        <v>0.33333333333333331</v>
      </c>
      <c r="Q127" s="734">
        <v>23</v>
      </c>
    </row>
    <row r="128" spans="1:17" ht="14.4" customHeight="1" x14ac:dyDescent="0.3">
      <c r="A128" s="728" t="s">
        <v>4061</v>
      </c>
      <c r="B128" s="729" t="s">
        <v>4062</v>
      </c>
      <c r="C128" s="729" t="s">
        <v>3122</v>
      </c>
      <c r="D128" s="729" t="s">
        <v>4235</v>
      </c>
      <c r="E128" s="729" t="s">
        <v>4236</v>
      </c>
      <c r="F128" s="733"/>
      <c r="G128" s="733"/>
      <c r="H128" s="733"/>
      <c r="I128" s="733"/>
      <c r="J128" s="733"/>
      <c r="K128" s="733"/>
      <c r="L128" s="733"/>
      <c r="M128" s="733"/>
      <c r="N128" s="733">
        <v>2</v>
      </c>
      <c r="O128" s="733">
        <v>336</v>
      </c>
      <c r="P128" s="747"/>
      <c r="Q128" s="734">
        <v>168</v>
      </c>
    </row>
    <row r="129" spans="1:17" ht="14.4" customHeight="1" x14ac:dyDescent="0.3">
      <c r="A129" s="728" t="s">
        <v>4061</v>
      </c>
      <c r="B129" s="729" t="s">
        <v>4062</v>
      </c>
      <c r="C129" s="729" t="s">
        <v>3122</v>
      </c>
      <c r="D129" s="729" t="s">
        <v>4237</v>
      </c>
      <c r="E129" s="729" t="s">
        <v>4238</v>
      </c>
      <c r="F129" s="733">
        <v>1</v>
      </c>
      <c r="G129" s="733">
        <v>132</v>
      </c>
      <c r="H129" s="733"/>
      <c r="I129" s="733">
        <v>132</v>
      </c>
      <c r="J129" s="733"/>
      <c r="K129" s="733"/>
      <c r="L129" s="733"/>
      <c r="M129" s="733"/>
      <c r="N129" s="733">
        <v>1</v>
      </c>
      <c r="O129" s="733">
        <v>133</v>
      </c>
      <c r="P129" s="747"/>
      <c r="Q129" s="734">
        <v>133</v>
      </c>
    </row>
    <row r="130" spans="1:17" ht="14.4" customHeight="1" x14ac:dyDescent="0.3">
      <c r="A130" s="728" t="s">
        <v>4061</v>
      </c>
      <c r="B130" s="729" t="s">
        <v>4062</v>
      </c>
      <c r="C130" s="729" t="s">
        <v>3122</v>
      </c>
      <c r="D130" s="729" t="s">
        <v>4239</v>
      </c>
      <c r="E130" s="729" t="s">
        <v>4240</v>
      </c>
      <c r="F130" s="733"/>
      <c r="G130" s="733"/>
      <c r="H130" s="733"/>
      <c r="I130" s="733"/>
      <c r="J130" s="733">
        <v>1</v>
      </c>
      <c r="K130" s="733">
        <v>651</v>
      </c>
      <c r="L130" s="733">
        <v>1</v>
      </c>
      <c r="M130" s="733">
        <v>651</v>
      </c>
      <c r="N130" s="733">
        <v>1</v>
      </c>
      <c r="O130" s="733">
        <v>651</v>
      </c>
      <c r="P130" s="747">
        <v>1</v>
      </c>
      <c r="Q130" s="734">
        <v>651</v>
      </c>
    </row>
    <row r="131" spans="1:17" ht="14.4" customHeight="1" x14ac:dyDescent="0.3">
      <c r="A131" s="728" t="s">
        <v>4061</v>
      </c>
      <c r="B131" s="729" t="s">
        <v>4062</v>
      </c>
      <c r="C131" s="729" t="s">
        <v>3122</v>
      </c>
      <c r="D131" s="729" t="s">
        <v>4241</v>
      </c>
      <c r="E131" s="729" t="s">
        <v>4242</v>
      </c>
      <c r="F131" s="733">
        <v>6</v>
      </c>
      <c r="G131" s="733">
        <v>1758</v>
      </c>
      <c r="H131" s="733">
        <v>0.4599686028257457</v>
      </c>
      <c r="I131" s="733">
        <v>293</v>
      </c>
      <c r="J131" s="733">
        <v>13</v>
      </c>
      <c r="K131" s="733">
        <v>3822</v>
      </c>
      <c r="L131" s="733">
        <v>1</v>
      </c>
      <c r="M131" s="733">
        <v>294</v>
      </c>
      <c r="N131" s="733">
        <v>19</v>
      </c>
      <c r="O131" s="733">
        <v>5586</v>
      </c>
      <c r="P131" s="747">
        <v>1.4615384615384615</v>
      </c>
      <c r="Q131" s="734">
        <v>294</v>
      </c>
    </row>
    <row r="132" spans="1:17" ht="14.4" customHeight="1" x14ac:dyDescent="0.3">
      <c r="A132" s="728" t="s">
        <v>4061</v>
      </c>
      <c r="B132" s="729" t="s">
        <v>4062</v>
      </c>
      <c r="C132" s="729" t="s">
        <v>3122</v>
      </c>
      <c r="D132" s="729" t="s">
        <v>4243</v>
      </c>
      <c r="E132" s="729" t="s">
        <v>4244</v>
      </c>
      <c r="F132" s="733">
        <v>2</v>
      </c>
      <c r="G132" s="733">
        <v>90</v>
      </c>
      <c r="H132" s="733">
        <v>0.4</v>
      </c>
      <c r="I132" s="733">
        <v>45</v>
      </c>
      <c r="J132" s="733">
        <v>5</v>
      </c>
      <c r="K132" s="733">
        <v>225</v>
      </c>
      <c r="L132" s="733">
        <v>1</v>
      </c>
      <c r="M132" s="733">
        <v>45</v>
      </c>
      <c r="N132" s="733">
        <v>2</v>
      </c>
      <c r="O132" s="733">
        <v>90</v>
      </c>
      <c r="P132" s="747">
        <v>0.4</v>
      </c>
      <c r="Q132" s="734">
        <v>45</v>
      </c>
    </row>
    <row r="133" spans="1:17" ht="14.4" customHeight="1" x14ac:dyDescent="0.3">
      <c r="A133" s="728" t="s">
        <v>4061</v>
      </c>
      <c r="B133" s="729" t="s">
        <v>4062</v>
      </c>
      <c r="C133" s="729" t="s">
        <v>3122</v>
      </c>
      <c r="D133" s="729" t="s">
        <v>4245</v>
      </c>
      <c r="E133" s="729" t="s">
        <v>4246</v>
      </c>
      <c r="F133" s="733">
        <v>77</v>
      </c>
      <c r="G133" s="733">
        <v>3542</v>
      </c>
      <c r="H133" s="733">
        <v>1.203125</v>
      </c>
      <c r="I133" s="733">
        <v>46</v>
      </c>
      <c r="J133" s="733">
        <v>64</v>
      </c>
      <c r="K133" s="733">
        <v>2944</v>
      </c>
      <c r="L133" s="733">
        <v>1</v>
      </c>
      <c r="M133" s="733">
        <v>46</v>
      </c>
      <c r="N133" s="733">
        <v>60</v>
      </c>
      <c r="O133" s="733">
        <v>2760</v>
      </c>
      <c r="P133" s="747">
        <v>0.9375</v>
      </c>
      <c r="Q133" s="734">
        <v>46</v>
      </c>
    </row>
    <row r="134" spans="1:17" ht="14.4" customHeight="1" x14ac:dyDescent="0.3">
      <c r="A134" s="728" t="s">
        <v>4061</v>
      </c>
      <c r="B134" s="729" t="s">
        <v>4062</v>
      </c>
      <c r="C134" s="729" t="s">
        <v>3122</v>
      </c>
      <c r="D134" s="729" t="s">
        <v>4247</v>
      </c>
      <c r="E134" s="729" t="s">
        <v>4248</v>
      </c>
      <c r="F134" s="733"/>
      <c r="G134" s="733"/>
      <c r="H134" s="733"/>
      <c r="I134" s="733"/>
      <c r="J134" s="733">
        <v>2</v>
      </c>
      <c r="K134" s="733">
        <v>620</v>
      </c>
      <c r="L134" s="733">
        <v>1</v>
      </c>
      <c r="M134" s="733">
        <v>310</v>
      </c>
      <c r="N134" s="733">
        <v>1</v>
      </c>
      <c r="O134" s="733">
        <v>310</v>
      </c>
      <c r="P134" s="747">
        <v>0.5</v>
      </c>
      <c r="Q134" s="734">
        <v>310</v>
      </c>
    </row>
    <row r="135" spans="1:17" ht="14.4" customHeight="1" x14ac:dyDescent="0.3">
      <c r="A135" s="728" t="s">
        <v>4061</v>
      </c>
      <c r="B135" s="729" t="s">
        <v>4062</v>
      </c>
      <c r="C135" s="729" t="s">
        <v>3122</v>
      </c>
      <c r="D135" s="729" t="s">
        <v>4249</v>
      </c>
      <c r="E135" s="729" t="s">
        <v>4250</v>
      </c>
      <c r="F135" s="733"/>
      <c r="G135" s="733"/>
      <c r="H135" s="733"/>
      <c r="I135" s="733"/>
      <c r="J135" s="733"/>
      <c r="K135" s="733"/>
      <c r="L135" s="733"/>
      <c r="M135" s="733"/>
      <c r="N135" s="733">
        <v>1</v>
      </c>
      <c r="O135" s="733">
        <v>528</v>
      </c>
      <c r="P135" s="747"/>
      <c r="Q135" s="734">
        <v>528</v>
      </c>
    </row>
    <row r="136" spans="1:17" ht="14.4" customHeight="1" x14ac:dyDescent="0.3">
      <c r="A136" s="728" t="s">
        <v>4061</v>
      </c>
      <c r="B136" s="729" t="s">
        <v>4062</v>
      </c>
      <c r="C136" s="729" t="s">
        <v>3122</v>
      </c>
      <c r="D136" s="729" t="s">
        <v>4251</v>
      </c>
      <c r="E136" s="729" t="s">
        <v>4252</v>
      </c>
      <c r="F136" s="733">
        <v>5</v>
      </c>
      <c r="G136" s="733">
        <v>155</v>
      </c>
      <c r="H136" s="733">
        <v>1.25</v>
      </c>
      <c r="I136" s="733">
        <v>31</v>
      </c>
      <c r="J136" s="733">
        <v>4</v>
      </c>
      <c r="K136" s="733">
        <v>124</v>
      </c>
      <c r="L136" s="733">
        <v>1</v>
      </c>
      <c r="M136" s="733">
        <v>31</v>
      </c>
      <c r="N136" s="733">
        <v>3</v>
      </c>
      <c r="O136" s="733">
        <v>93</v>
      </c>
      <c r="P136" s="747">
        <v>0.75</v>
      </c>
      <c r="Q136" s="734">
        <v>31</v>
      </c>
    </row>
    <row r="137" spans="1:17" ht="14.4" customHeight="1" x14ac:dyDescent="0.3">
      <c r="A137" s="728" t="s">
        <v>4061</v>
      </c>
      <c r="B137" s="729" t="s">
        <v>4062</v>
      </c>
      <c r="C137" s="729" t="s">
        <v>3122</v>
      </c>
      <c r="D137" s="729" t="s">
        <v>4253</v>
      </c>
      <c r="E137" s="729" t="s">
        <v>4254</v>
      </c>
      <c r="F137" s="733">
        <v>1</v>
      </c>
      <c r="G137" s="733">
        <v>26</v>
      </c>
      <c r="H137" s="733"/>
      <c r="I137" s="733">
        <v>26</v>
      </c>
      <c r="J137" s="733"/>
      <c r="K137" s="733"/>
      <c r="L137" s="733"/>
      <c r="M137" s="733"/>
      <c r="N137" s="733"/>
      <c r="O137" s="733"/>
      <c r="P137" s="747"/>
      <c r="Q137" s="734"/>
    </row>
    <row r="138" spans="1:17" ht="14.4" customHeight="1" x14ac:dyDescent="0.3">
      <c r="A138" s="728" t="s">
        <v>4061</v>
      </c>
      <c r="B138" s="729" t="s">
        <v>4062</v>
      </c>
      <c r="C138" s="729" t="s">
        <v>3122</v>
      </c>
      <c r="D138" s="729" t="s">
        <v>4255</v>
      </c>
      <c r="E138" s="729" t="s">
        <v>4256</v>
      </c>
      <c r="F138" s="733"/>
      <c r="G138" s="733"/>
      <c r="H138" s="733"/>
      <c r="I138" s="733"/>
      <c r="J138" s="733">
        <v>1</v>
      </c>
      <c r="K138" s="733">
        <v>355</v>
      </c>
      <c r="L138" s="733">
        <v>1</v>
      </c>
      <c r="M138" s="733">
        <v>355</v>
      </c>
      <c r="N138" s="733"/>
      <c r="O138" s="733"/>
      <c r="P138" s="747"/>
      <c r="Q138" s="734"/>
    </row>
    <row r="139" spans="1:17" ht="14.4" customHeight="1" x14ac:dyDescent="0.3">
      <c r="A139" s="728" t="s">
        <v>4061</v>
      </c>
      <c r="B139" s="729" t="s">
        <v>4062</v>
      </c>
      <c r="C139" s="729" t="s">
        <v>3122</v>
      </c>
      <c r="D139" s="729" t="s">
        <v>4257</v>
      </c>
      <c r="E139" s="729" t="s">
        <v>4258</v>
      </c>
      <c r="F139" s="733"/>
      <c r="G139" s="733"/>
      <c r="H139" s="733"/>
      <c r="I139" s="733"/>
      <c r="J139" s="733"/>
      <c r="K139" s="733"/>
      <c r="L139" s="733"/>
      <c r="M139" s="733"/>
      <c r="N139" s="733">
        <v>1</v>
      </c>
      <c r="O139" s="733">
        <v>184</v>
      </c>
      <c r="P139" s="747"/>
      <c r="Q139" s="734">
        <v>184</v>
      </c>
    </row>
    <row r="140" spans="1:17" ht="14.4" customHeight="1" x14ac:dyDescent="0.3">
      <c r="A140" s="728" t="s">
        <v>4061</v>
      </c>
      <c r="B140" s="729" t="s">
        <v>4062</v>
      </c>
      <c r="C140" s="729" t="s">
        <v>3122</v>
      </c>
      <c r="D140" s="729" t="s">
        <v>4259</v>
      </c>
      <c r="E140" s="729" t="s">
        <v>4260</v>
      </c>
      <c r="F140" s="733"/>
      <c r="G140" s="733"/>
      <c r="H140" s="733"/>
      <c r="I140" s="733"/>
      <c r="J140" s="733">
        <v>1</v>
      </c>
      <c r="K140" s="733">
        <v>528</v>
      </c>
      <c r="L140" s="733">
        <v>1</v>
      </c>
      <c r="M140" s="733">
        <v>528</v>
      </c>
      <c r="N140" s="733"/>
      <c r="O140" s="733"/>
      <c r="P140" s="747"/>
      <c r="Q140" s="734"/>
    </row>
    <row r="141" spans="1:17" ht="14.4" customHeight="1" x14ac:dyDescent="0.3">
      <c r="A141" s="728" t="s">
        <v>4061</v>
      </c>
      <c r="B141" s="729" t="s">
        <v>4062</v>
      </c>
      <c r="C141" s="729" t="s">
        <v>3122</v>
      </c>
      <c r="D141" s="729" t="s">
        <v>4261</v>
      </c>
      <c r="E141" s="729" t="s">
        <v>4262</v>
      </c>
      <c r="F141" s="733">
        <v>1</v>
      </c>
      <c r="G141" s="733">
        <v>406</v>
      </c>
      <c r="H141" s="733">
        <v>0.99754299754299758</v>
      </c>
      <c r="I141" s="733">
        <v>406</v>
      </c>
      <c r="J141" s="733">
        <v>1</v>
      </c>
      <c r="K141" s="733">
        <v>407</v>
      </c>
      <c r="L141" s="733">
        <v>1</v>
      </c>
      <c r="M141" s="733">
        <v>407</v>
      </c>
      <c r="N141" s="733">
        <v>3</v>
      </c>
      <c r="O141" s="733">
        <v>1221</v>
      </c>
      <c r="P141" s="747">
        <v>3</v>
      </c>
      <c r="Q141" s="734">
        <v>407</v>
      </c>
    </row>
    <row r="142" spans="1:17" ht="14.4" customHeight="1" x14ac:dyDescent="0.3">
      <c r="A142" s="728" t="s">
        <v>4061</v>
      </c>
      <c r="B142" s="729" t="s">
        <v>4062</v>
      </c>
      <c r="C142" s="729" t="s">
        <v>3122</v>
      </c>
      <c r="D142" s="729" t="s">
        <v>4263</v>
      </c>
      <c r="E142" s="729" t="s">
        <v>4264</v>
      </c>
      <c r="F142" s="733"/>
      <c r="G142" s="733"/>
      <c r="H142" s="733"/>
      <c r="I142" s="733"/>
      <c r="J142" s="733"/>
      <c r="K142" s="733"/>
      <c r="L142" s="733"/>
      <c r="M142" s="733"/>
      <c r="N142" s="733">
        <v>1</v>
      </c>
      <c r="O142" s="733">
        <v>804</v>
      </c>
      <c r="P142" s="747"/>
      <c r="Q142" s="734">
        <v>804</v>
      </c>
    </row>
    <row r="143" spans="1:17" ht="14.4" customHeight="1" x14ac:dyDescent="0.3">
      <c r="A143" s="728" t="s">
        <v>4061</v>
      </c>
      <c r="B143" s="729" t="s">
        <v>4062</v>
      </c>
      <c r="C143" s="729" t="s">
        <v>3122</v>
      </c>
      <c r="D143" s="729" t="s">
        <v>4265</v>
      </c>
      <c r="E143" s="729" t="s">
        <v>4266</v>
      </c>
      <c r="F143" s="733"/>
      <c r="G143" s="733"/>
      <c r="H143" s="733"/>
      <c r="I143" s="733"/>
      <c r="J143" s="733"/>
      <c r="K143" s="733"/>
      <c r="L143" s="733"/>
      <c r="M143" s="733"/>
      <c r="N143" s="733">
        <v>2</v>
      </c>
      <c r="O143" s="733">
        <v>380</v>
      </c>
      <c r="P143" s="747"/>
      <c r="Q143" s="734">
        <v>190</v>
      </c>
    </row>
    <row r="144" spans="1:17" ht="14.4" customHeight="1" x14ac:dyDescent="0.3">
      <c r="A144" s="728" t="s">
        <v>4061</v>
      </c>
      <c r="B144" s="729" t="s">
        <v>4062</v>
      </c>
      <c r="C144" s="729" t="s">
        <v>3122</v>
      </c>
      <c r="D144" s="729" t="s">
        <v>4267</v>
      </c>
      <c r="E144" s="729" t="s">
        <v>4268</v>
      </c>
      <c r="F144" s="733"/>
      <c r="G144" s="733"/>
      <c r="H144" s="733"/>
      <c r="I144" s="733"/>
      <c r="J144" s="733"/>
      <c r="K144" s="733"/>
      <c r="L144" s="733"/>
      <c r="M144" s="733"/>
      <c r="N144" s="733">
        <v>1</v>
      </c>
      <c r="O144" s="733">
        <v>274</v>
      </c>
      <c r="P144" s="747"/>
      <c r="Q144" s="734">
        <v>274</v>
      </c>
    </row>
    <row r="145" spans="1:17" ht="14.4" customHeight="1" x14ac:dyDescent="0.3">
      <c r="A145" s="728" t="s">
        <v>4061</v>
      </c>
      <c r="B145" s="729" t="s">
        <v>4062</v>
      </c>
      <c r="C145" s="729" t="s">
        <v>3122</v>
      </c>
      <c r="D145" s="729" t="s">
        <v>4269</v>
      </c>
      <c r="E145" s="729" t="s">
        <v>4270</v>
      </c>
      <c r="F145" s="733"/>
      <c r="G145" s="733"/>
      <c r="H145" s="733"/>
      <c r="I145" s="733"/>
      <c r="J145" s="733">
        <v>3</v>
      </c>
      <c r="K145" s="733">
        <v>399</v>
      </c>
      <c r="L145" s="733">
        <v>1</v>
      </c>
      <c r="M145" s="733">
        <v>133</v>
      </c>
      <c r="N145" s="733">
        <v>2</v>
      </c>
      <c r="O145" s="733">
        <v>266</v>
      </c>
      <c r="P145" s="747">
        <v>0.66666666666666663</v>
      </c>
      <c r="Q145" s="734">
        <v>133</v>
      </c>
    </row>
    <row r="146" spans="1:17" ht="14.4" customHeight="1" x14ac:dyDescent="0.3">
      <c r="A146" s="728" t="s">
        <v>4061</v>
      </c>
      <c r="B146" s="729" t="s">
        <v>4062</v>
      </c>
      <c r="C146" s="729" t="s">
        <v>3122</v>
      </c>
      <c r="D146" s="729" t="s">
        <v>4271</v>
      </c>
      <c r="E146" s="729" t="s">
        <v>4272</v>
      </c>
      <c r="F146" s="733"/>
      <c r="G146" s="733"/>
      <c r="H146" s="733"/>
      <c r="I146" s="733"/>
      <c r="J146" s="733">
        <v>186</v>
      </c>
      <c r="K146" s="733">
        <v>6882</v>
      </c>
      <c r="L146" s="733">
        <v>1</v>
      </c>
      <c r="M146" s="733">
        <v>37</v>
      </c>
      <c r="N146" s="733">
        <v>323</v>
      </c>
      <c r="O146" s="733">
        <v>11951</v>
      </c>
      <c r="P146" s="747">
        <v>1.7365591397849462</v>
      </c>
      <c r="Q146" s="734">
        <v>37</v>
      </c>
    </row>
    <row r="147" spans="1:17" ht="14.4" customHeight="1" x14ac:dyDescent="0.3">
      <c r="A147" s="728" t="s">
        <v>4061</v>
      </c>
      <c r="B147" s="729" t="s">
        <v>4062</v>
      </c>
      <c r="C147" s="729" t="s">
        <v>3122</v>
      </c>
      <c r="D147" s="729" t="s">
        <v>4273</v>
      </c>
      <c r="E147" s="729" t="s">
        <v>4274</v>
      </c>
      <c r="F147" s="733"/>
      <c r="G147" s="733"/>
      <c r="H147" s="733"/>
      <c r="I147" s="733"/>
      <c r="J147" s="733"/>
      <c r="K147" s="733"/>
      <c r="L147" s="733"/>
      <c r="M147" s="733"/>
      <c r="N147" s="733">
        <v>4</v>
      </c>
      <c r="O147" s="733">
        <v>372</v>
      </c>
      <c r="P147" s="747"/>
      <c r="Q147" s="734">
        <v>93</v>
      </c>
    </row>
    <row r="148" spans="1:17" ht="14.4" customHeight="1" x14ac:dyDescent="0.3">
      <c r="A148" s="728" t="s">
        <v>4275</v>
      </c>
      <c r="B148" s="729" t="s">
        <v>3821</v>
      </c>
      <c r="C148" s="729" t="s">
        <v>3114</v>
      </c>
      <c r="D148" s="729" t="s">
        <v>4276</v>
      </c>
      <c r="E148" s="729" t="s">
        <v>4277</v>
      </c>
      <c r="F148" s="733">
        <v>9.5</v>
      </c>
      <c r="G148" s="733">
        <v>16257.03</v>
      </c>
      <c r="H148" s="733">
        <v>2.3749983564813801</v>
      </c>
      <c r="I148" s="733">
        <v>1711.2663157894738</v>
      </c>
      <c r="J148" s="733">
        <v>4</v>
      </c>
      <c r="K148" s="733">
        <v>6845.07</v>
      </c>
      <c r="L148" s="733">
        <v>1</v>
      </c>
      <c r="M148" s="733">
        <v>1711.2674999999999</v>
      </c>
      <c r="N148" s="733">
        <v>3.5</v>
      </c>
      <c r="O148" s="733">
        <v>5989.4400000000005</v>
      </c>
      <c r="P148" s="747">
        <v>0.87500054783954007</v>
      </c>
      <c r="Q148" s="734">
        <v>1711.2685714285715</v>
      </c>
    </row>
    <row r="149" spans="1:17" ht="14.4" customHeight="1" x14ac:dyDescent="0.3">
      <c r="A149" s="728" t="s">
        <v>4275</v>
      </c>
      <c r="B149" s="729" t="s">
        <v>3821</v>
      </c>
      <c r="C149" s="729" t="s">
        <v>3114</v>
      </c>
      <c r="D149" s="729" t="s">
        <v>4278</v>
      </c>
      <c r="E149" s="729" t="s">
        <v>4279</v>
      </c>
      <c r="F149" s="733">
        <v>2.71</v>
      </c>
      <c r="G149" s="733">
        <v>6924.8600000000006</v>
      </c>
      <c r="H149" s="733">
        <v>0.84506296303979855</v>
      </c>
      <c r="I149" s="733">
        <v>2555.2988929889302</v>
      </c>
      <c r="J149" s="733">
        <v>3.0200000000000005</v>
      </c>
      <c r="K149" s="733">
        <v>8194.4900000000016</v>
      </c>
      <c r="L149" s="733">
        <v>1</v>
      </c>
      <c r="M149" s="733">
        <v>2713.4072847682119</v>
      </c>
      <c r="N149" s="733">
        <v>3.0100000000000002</v>
      </c>
      <c r="O149" s="733">
        <v>8159.29</v>
      </c>
      <c r="P149" s="747">
        <v>0.99570443066011405</v>
      </c>
      <c r="Q149" s="734">
        <v>2710.7275747508302</v>
      </c>
    </row>
    <row r="150" spans="1:17" ht="14.4" customHeight="1" x14ac:dyDescent="0.3">
      <c r="A150" s="728" t="s">
        <v>4275</v>
      </c>
      <c r="B150" s="729" t="s">
        <v>3821</v>
      </c>
      <c r="C150" s="729" t="s">
        <v>3114</v>
      </c>
      <c r="D150" s="729" t="s">
        <v>4280</v>
      </c>
      <c r="E150" s="729" t="s">
        <v>4279</v>
      </c>
      <c r="F150" s="733">
        <v>4.2</v>
      </c>
      <c r="G150" s="733">
        <v>26830.65</v>
      </c>
      <c r="H150" s="733">
        <v>1.100863847407473</v>
      </c>
      <c r="I150" s="733">
        <v>6388.25</v>
      </c>
      <c r="J150" s="733">
        <v>3.6000000000000005</v>
      </c>
      <c r="K150" s="733">
        <v>24372.360000000004</v>
      </c>
      <c r="L150" s="733">
        <v>1</v>
      </c>
      <c r="M150" s="733">
        <v>6770.1</v>
      </c>
      <c r="N150" s="733">
        <v>2.4000000000000004</v>
      </c>
      <c r="O150" s="733">
        <v>16248.24</v>
      </c>
      <c r="P150" s="747">
        <v>0.66666666666666652</v>
      </c>
      <c r="Q150" s="734">
        <v>6770.0999999999985</v>
      </c>
    </row>
    <row r="151" spans="1:17" ht="14.4" customHeight="1" x14ac:dyDescent="0.3">
      <c r="A151" s="728" t="s">
        <v>4275</v>
      </c>
      <c r="B151" s="729" t="s">
        <v>3821</v>
      </c>
      <c r="C151" s="729" t="s">
        <v>3114</v>
      </c>
      <c r="D151" s="729" t="s">
        <v>4281</v>
      </c>
      <c r="E151" s="729" t="s">
        <v>4282</v>
      </c>
      <c r="F151" s="733"/>
      <c r="G151" s="733"/>
      <c r="H151" s="733"/>
      <c r="I151" s="733"/>
      <c r="J151" s="733">
        <v>0.3</v>
      </c>
      <c r="K151" s="733">
        <v>1483.19</v>
      </c>
      <c r="L151" s="733">
        <v>1</v>
      </c>
      <c r="M151" s="733">
        <v>4943.9666666666672</v>
      </c>
      <c r="N151" s="733">
        <v>0.14000000000000001</v>
      </c>
      <c r="O151" s="733">
        <v>692.14</v>
      </c>
      <c r="P151" s="747">
        <v>0.46665632858905465</v>
      </c>
      <c r="Q151" s="734">
        <v>4943.8571428571422</v>
      </c>
    </row>
    <row r="152" spans="1:17" ht="14.4" customHeight="1" x14ac:dyDescent="0.3">
      <c r="A152" s="728" t="s">
        <v>4275</v>
      </c>
      <c r="B152" s="729" t="s">
        <v>3821</v>
      </c>
      <c r="C152" s="729" t="s">
        <v>3114</v>
      </c>
      <c r="D152" s="729" t="s">
        <v>4283</v>
      </c>
      <c r="E152" s="729" t="s">
        <v>3995</v>
      </c>
      <c r="F152" s="733">
        <v>8</v>
      </c>
      <c r="G152" s="733">
        <v>7610.69</v>
      </c>
      <c r="H152" s="733">
        <v>1.1105551542743743</v>
      </c>
      <c r="I152" s="733">
        <v>951.33624999999995</v>
      </c>
      <c r="J152" s="733">
        <v>6.8999999999999995</v>
      </c>
      <c r="K152" s="733">
        <v>6853.0499999999993</v>
      </c>
      <c r="L152" s="733">
        <v>1</v>
      </c>
      <c r="M152" s="733">
        <v>993.195652173913</v>
      </c>
      <c r="N152" s="733">
        <v>8.5</v>
      </c>
      <c r="O152" s="733">
        <v>8540.99</v>
      </c>
      <c r="P152" s="747">
        <v>1.2463049299217137</v>
      </c>
      <c r="Q152" s="734">
        <v>1004.8223529411764</v>
      </c>
    </row>
    <row r="153" spans="1:17" ht="14.4" customHeight="1" x14ac:dyDescent="0.3">
      <c r="A153" s="728" t="s">
        <v>4275</v>
      </c>
      <c r="B153" s="729" t="s">
        <v>3821</v>
      </c>
      <c r="C153" s="729" t="s">
        <v>3114</v>
      </c>
      <c r="D153" s="729" t="s">
        <v>4284</v>
      </c>
      <c r="E153" s="729" t="s">
        <v>4282</v>
      </c>
      <c r="F153" s="733">
        <v>1.6500000000000001</v>
      </c>
      <c r="G153" s="733">
        <v>16315.030000000002</v>
      </c>
      <c r="H153" s="733">
        <v>0.68181820081400124</v>
      </c>
      <c r="I153" s="733">
        <v>9887.8969696969707</v>
      </c>
      <c r="J153" s="733">
        <v>2.4200000000000004</v>
      </c>
      <c r="K153" s="733">
        <v>23928.710000000003</v>
      </c>
      <c r="L153" s="733">
        <v>1</v>
      </c>
      <c r="M153" s="733">
        <v>9887.8966942148763</v>
      </c>
      <c r="N153" s="733">
        <v>2.0100000000000002</v>
      </c>
      <c r="O153" s="733">
        <v>19874.63</v>
      </c>
      <c r="P153" s="747">
        <v>0.83057674233170109</v>
      </c>
      <c r="Q153" s="734">
        <v>9887.8756218905473</v>
      </c>
    </row>
    <row r="154" spans="1:17" ht="14.4" customHeight="1" x14ac:dyDescent="0.3">
      <c r="A154" s="728" t="s">
        <v>4275</v>
      </c>
      <c r="B154" s="729" t="s">
        <v>3821</v>
      </c>
      <c r="C154" s="729" t="s">
        <v>3114</v>
      </c>
      <c r="D154" s="729" t="s">
        <v>4285</v>
      </c>
      <c r="E154" s="729" t="s">
        <v>4286</v>
      </c>
      <c r="F154" s="733">
        <v>20.5</v>
      </c>
      <c r="G154" s="733">
        <v>19122.810000000001</v>
      </c>
      <c r="H154" s="733">
        <v>2.0499999999999998</v>
      </c>
      <c r="I154" s="733">
        <v>932.82</v>
      </c>
      <c r="J154" s="733">
        <v>10</v>
      </c>
      <c r="K154" s="733">
        <v>9328.2000000000007</v>
      </c>
      <c r="L154" s="733">
        <v>1</v>
      </c>
      <c r="M154" s="733">
        <v>932.82</v>
      </c>
      <c r="N154" s="733">
        <v>22.4</v>
      </c>
      <c r="O154" s="733">
        <v>18893.5</v>
      </c>
      <c r="P154" s="747">
        <v>2.0254175510816661</v>
      </c>
      <c r="Q154" s="734">
        <v>843.45982142857144</v>
      </c>
    </row>
    <row r="155" spans="1:17" ht="14.4" customHeight="1" x14ac:dyDescent="0.3">
      <c r="A155" s="728" t="s">
        <v>4275</v>
      </c>
      <c r="B155" s="729" t="s">
        <v>3821</v>
      </c>
      <c r="C155" s="729" t="s">
        <v>3114</v>
      </c>
      <c r="D155" s="729" t="s">
        <v>4287</v>
      </c>
      <c r="E155" s="729" t="s">
        <v>4286</v>
      </c>
      <c r="F155" s="733"/>
      <c r="G155" s="733"/>
      <c r="H155" s="733"/>
      <c r="I155" s="733"/>
      <c r="J155" s="733"/>
      <c r="K155" s="733"/>
      <c r="L155" s="733"/>
      <c r="M155" s="733"/>
      <c r="N155" s="733">
        <v>1</v>
      </c>
      <c r="O155" s="733">
        <v>1686.92</v>
      </c>
      <c r="P155" s="747"/>
      <c r="Q155" s="734">
        <v>1686.92</v>
      </c>
    </row>
    <row r="156" spans="1:17" ht="14.4" customHeight="1" x14ac:dyDescent="0.3">
      <c r="A156" s="728" t="s">
        <v>4275</v>
      </c>
      <c r="B156" s="729" t="s">
        <v>3821</v>
      </c>
      <c r="C156" s="729" t="s">
        <v>3114</v>
      </c>
      <c r="D156" s="729" t="s">
        <v>4288</v>
      </c>
      <c r="E156" s="729" t="s">
        <v>3997</v>
      </c>
      <c r="F156" s="733"/>
      <c r="G156" s="733"/>
      <c r="H156" s="733"/>
      <c r="I156" s="733"/>
      <c r="J156" s="733"/>
      <c r="K156" s="733"/>
      <c r="L156" s="733"/>
      <c r="M156" s="733"/>
      <c r="N156" s="733">
        <v>0.38</v>
      </c>
      <c r="O156" s="733">
        <v>1728.09</v>
      </c>
      <c r="P156" s="747"/>
      <c r="Q156" s="734">
        <v>4547.6052631578941</v>
      </c>
    </row>
    <row r="157" spans="1:17" ht="14.4" customHeight="1" x14ac:dyDescent="0.3">
      <c r="A157" s="728" t="s">
        <v>4275</v>
      </c>
      <c r="B157" s="729" t="s">
        <v>3821</v>
      </c>
      <c r="C157" s="729" t="s">
        <v>3114</v>
      </c>
      <c r="D157" s="729" t="s">
        <v>3996</v>
      </c>
      <c r="E157" s="729" t="s">
        <v>3997</v>
      </c>
      <c r="F157" s="733">
        <v>0.38</v>
      </c>
      <c r="G157" s="733">
        <v>3364.5199999999995</v>
      </c>
      <c r="H157" s="733">
        <v>0.49350504576390508</v>
      </c>
      <c r="I157" s="733">
        <v>8853.9999999999982</v>
      </c>
      <c r="J157" s="733">
        <v>0.77</v>
      </c>
      <c r="K157" s="733">
        <v>6817.6</v>
      </c>
      <c r="L157" s="733">
        <v>1</v>
      </c>
      <c r="M157" s="733">
        <v>8854.0259740259735</v>
      </c>
      <c r="N157" s="733">
        <v>0.55000000000000004</v>
      </c>
      <c r="O157" s="733">
        <v>5002.3500000000004</v>
      </c>
      <c r="P157" s="747">
        <v>0.73374061253226941</v>
      </c>
      <c r="Q157" s="734">
        <v>9095.181818181818</v>
      </c>
    </row>
    <row r="158" spans="1:17" ht="14.4" customHeight="1" x14ac:dyDescent="0.3">
      <c r="A158" s="728" t="s">
        <v>4275</v>
      </c>
      <c r="B158" s="729" t="s">
        <v>3821</v>
      </c>
      <c r="C158" s="729" t="s">
        <v>3114</v>
      </c>
      <c r="D158" s="729" t="s">
        <v>4289</v>
      </c>
      <c r="E158" s="729" t="s">
        <v>4290</v>
      </c>
      <c r="F158" s="733">
        <v>0.1</v>
      </c>
      <c r="G158" s="733">
        <v>194.93</v>
      </c>
      <c r="H158" s="733">
        <v>1</v>
      </c>
      <c r="I158" s="733">
        <v>1949.3</v>
      </c>
      <c r="J158" s="733">
        <v>0.1</v>
      </c>
      <c r="K158" s="733">
        <v>194.93</v>
      </c>
      <c r="L158" s="733">
        <v>1</v>
      </c>
      <c r="M158" s="733">
        <v>1949.3</v>
      </c>
      <c r="N158" s="733">
        <v>0.1</v>
      </c>
      <c r="O158" s="733">
        <v>194.93</v>
      </c>
      <c r="P158" s="747">
        <v>1</v>
      </c>
      <c r="Q158" s="734">
        <v>1949.3</v>
      </c>
    </row>
    <row r="159" spans="1:17" ht="14.4" customHeight="1" x14ac:dyDescent="0.3">
      <c r="A159" s="728" t="s">
        <v>4275</v>
      </c>
      <c r="B159" s="729" t="s">
        <v>3821</v>
      </c>
      <c r="C159" s="729" t="s">
        <v>3114</v>
      </c>
      <c r="D159" s="729" t="s">
        <v>3998</v>
      </c>
      <c r="E159" s="729" t="s">
        <v>3997</v>
      </c>
      <c r="F159" s="733">
        <v>11.1</v>
      </c>
      <c r="G159" s="733">
        <v>19655.89</v>
      </c>
      <c r="H159" s="733">
        <v>0.84010300465871679</v>
      </c>
      <c r="I159" s="733">
        <v>1770.8009009009008</v>
      </c>
      <c r="J159" s="733">
        <v>13.15</v>
      </c>
      <c r="K159" s="733">
        <v>23397.000000000004</v>
      </c>
      <c r="L159" s="733">
        <v>1</v>
      </c>
      <c r="M159" s="733">
        <v>1779.239543726236</v>
      </c>
      <c r="N159" s="733">
        <v>8.7200000000000006</v>
      </c>
      <c r="O159" s="733">
        <v>15862.050000000001</v>
      </c>
      <c r="P159" s="747">
        <v>0.67795230157712516</v>
      </c>
      <c r="Q159" s="734">
        <v>1819.0424311926606</v>
      </c>
    </row>
    <row r="160" spans="1:17" ht="14.4" customHeight="1" x14ac:dyDescent="0.3">
      <c r="A160" s="728" t="s">
        <v>4275</v>
      </c>
      <c r="B160" s="729" t="s">
        <v>3821</v>
      </c>
      <c r="C160" s="729" t="s">
        <v>3114</v>
      </c>
      <c r="D160" s="729" t="s">
        <v>3999</v>
      </c>
      <c r="E160" s="729" t="s">
        <v>4000</v>
      </c>
      <c r="F160" s="733"/>
      <c r="G160" s="733"/>
      <c r="H160" s="733"/>
      <c r="I160" s="733"/>
      <c r="J160" s="733">
        <v>0.05</v>
      </c>
      <c r="K160" s="733">
        <v>45.19</v>
      </c>
      <c r="L160" s="733">
        <v>1</v>
      </c>
      <c r="M160" s="733">
        <v>903.8</v>
      </c>
      <c r="N160" s="733"/>
      <c r="O160" s="733"/>
      <c r="P160" s="747"/>
      <c r="Q160" s="734"/>
    </row>
    <row r="161" spans="1:17" ht="14.4" customHeight="1" x14ac:dyDescent="0.3">
      <c r="A161" s="728" t="s">
        <v>4275</v>
      </c>
      <c r="B161" s="729" t="s">
        <v>3821</v>
      </c>
      <c r="C161" s="729" t="s">
        <v>3114</v>
      </c>
      <c r="D161" s="729" t="s">
        <v>4291</v>
      </c>
      <c r="E161" s="729" t="s">
        <v>3997</v>
      </c>
      <c r="F161" s="733">
        <v>0.38</v>
      </c>
      <c r="G161" s="733">
        <v>13422.689999999999</v>
      </c>
      <c r="H161" s="733">
        <v>1.5248776763794707</v>
      </c>
      <c r="I161" s="733">
        <v>35322.868421052626</v>
      </c>
      <c r="J161" s="733">
        <v>0.28000000000000003</v>
      </c>
      <c r="K161" s="733">
        <v>8802.4699999999993</v>
      </c>
      <c r="L161" s="733">
        <v>1</v>
      </c>
      <c r="M161" s="733">
        <v>31437.392857142851</v>
      </c>
      <c r="N161" s="733">
        <v>0.28000000000000003</v>
      </c>
      <c r="O161" s="733">
        <v>10004.669999999998</v>
      </c>
      <c r="P161" s="747">
        <v>1.1365753021595073</v>
      </c>
      <c r="Q161" s="734">
        <v>35730.964285714275</v>
      </c>
    </row>
    <row r="162" spans="1:17" ht="14.4" customHeight="1" x14ac:dyDescent="0.3">
      <c r="A162" s="728" t="s">
        <v>4275</v>
      </c>
      <c r="B162" s="729" t="s">
        <v>3821</v>
      </c>
      <c r="C162" s="729" t="s">
        <v>3299</v>
      </c>
      <c r="D162" s="729" t="s">
        <v>4292</v>
      </c>
      <c r="E162" s="729" t="s">
        <v>4293</v>
      </c>
      <c r="F162" s="733"/>
      <c r="G162" s="733"/>
      <c r="H162" s="733"/>
      <c r="I162" s="733"/>
      <c r="J162" s="733">
        <v>1</v>
      </c>
      <c r="K162" s="733">
        <v>1447.28</v>
      </c>
      <c r="L162" s="733">
        <v>1</v>
      </c>
      <c r="M162" s="733">
        <v>1447.28</v>
      </c>
      <c r="N162" s="733"/>
      <c r="O162" s="733"/>
      <c r="P162" s="747"/>
      <c r="Q162" s="734"/>
    </row>
    <row r="163" spans="1:17" ht="14.4" customHeight="1" x14ac:dyDescent="0.3">
      <c r="A163" s="728" t="s">
        <v>4275</v>
      </c>
      <c r="B163" s="729" t="s">
        <v>3821</v>
      </c>
      <c r="C163" s="729" t="s">
        <v>3299</v>
      </c>
      <c r="D163" s="729" t="s">
        <v>4294</v>
      </c>
      <c r="E163" s="729" t="s">
        <v>4295</v>
      </c>
      <c r="F163" s="733"/>
      <c r="G163" s="733"/>
      <c r="H163" s="733"/>
      <c r="I163" s="733"/>
      <c r="J163" s="733">
        <v>2</v>
      </c>
      <c r="K163" s="733">
        <v>1944.64</v>
      </c>
      <c r="L163" s="733">
        <v>1</v>
      </c>
      <c r="M163" s="733">
        <v>972.32</v>
      </c>
      <c r="N163" s="733"/>
      <c r="O163" s="733"/>
      <c r="P163" s="747"/>
      <c r="Q163" s="734"/>
    </row>
    <row r="164" spans="1:17" ht="14.4" customHeight="1" x14ac:dyDescent="0.3">
      <c r="A164" s="728" t="s">
        <v>4275</v>
      </c>
      <c r="B164" s="729" t="s">
        <v>3821</v>
      </c>
      <c r="C164" s="729" t="s">
        <v>3299</v>
      </c>
      <c r="D164" s="729" t="s">
        <v>4296</v>
      </c>
      <c r="E164" s="729" t="s">
        <v>4295</v>
      </c>
      <c r="F164" s="733"/>
      <c r="G164" s="733"/>
      <c r="H164" s="733"/>
      <c r="I164" s="733"/>
      <c r="J164" s="733">
        <v>1</v>
      </c>
      <c r="K164" s="733">
        <v>1408.42</v>
      </c>
      <c r="L164" s="733">
        <v>1</v>
      </c>
      <c r="M164" s="733">
        <v>1408.42</v>
      </c>
      <c r="N164" s="733">
        <v>2</v>
      </c>
      <c r="O164" s="733">
        <v>2816.84</v>
      </c>
      <c r="P164" s="747">
        <v>2</v>
      </c>
      <c r="Q164" s="734">
        <v>1408.42</v>
      </c>
    </row>
    <row r="165" spans="1:17" ht="14.4" customHeight="1" x14ac:dyDescent="0.3">
      <c r="A165" s="728" t="s">
        <v>4275</v>
      </c>
      <c r="B165" s="729" t="s">
        <v>3821</v>
      </c>
      <c r="C165" s="729" t="s">
        <v>3299</v>
      </c>
      <c r="D165" s="729" t="s">
        <v>4297</v>
      </c>
      <c r="E165" s="729" t="s">
        <v>4295</v>
      </c>
      <c r="F165" s="733">
        <v>1</v>
      </c>
      <c r="G165" s="733">
        <v>1707.31</v>
      </c>
      <c r="H165" s="733">
        <v>0.5</v>
      </c>
      <c r="I165" s="733">
        <v>1707.31</v>
      </c>
      <c r="J165" s="733">
        <v>2</v>
      </c>
      <c r="K165" s="733">
        <v>3414.62</v>
      </c>
      <c r="L165" s="733">
        <v>1</v>
      </c>
      <c r="M165" s="733">
        <v>1707.31</v>
      </c>
      <c r="N165" s="733">
        <v>1</v>
      </c>
      <c r="O165" s="733">
        <v>1707.31</v>
      </c>
      <c r="P165" s="747">
        <v>0.5</v>
      </c>
      <c r="Q165" s="734">
        <v>1707.31</v>
      </c>
    </row>
    <row r="166" spans="1:17" ht="14.4" customHeight="1" x14ac:dyDescent="0.3">
      <c r="A166" s="728" t="s">
        <v>4275</v>
      </c>
      <c r="B166" s="729" t="s">
        <v>3821</v>
      </c>
      <c r="C166" s="729" t="s">
        <v>3299</v>
      </c>
      <c r="D166" s="729" t="s">
        <v>4298</v>
      </c>
      <c r="E166" s="729" t="s">
        <v>4295</v>
      </c>
      <c r="F166" s="733">
        <v>9</v>
      </c>
      <c r="G166" s="733">
        <v>18596.7</v>
      </c>
      <c r="H166" s="733">
        <v>0.5625</v>
      </c>
      <c r="I166" s="733">
        <v>2066.3000000000002</v>
      </c>
      <c r="J166" s="733">
        <v>16</v>
      </c>
      <c r="K166" s="733">
        <v>33060.800000000003</v>
      </c>
      <c r="L166" s="733">
        <v>1</v>
      </c>
      <c r="M166" s="733">
        <v>2066.3000000000002</v>
      </c>
      <c r="N166" s="733">
        <v>14</v>
      </c>
      <c r="O166" s="733">
        <v>28928.2</v>
      </c>
      <c r="P166" s="747">
        <v>0.875</v>
      </c>
      <c r="Q166" s="734">
        <v>2066.3000000000002</v>
      </c>
    </row>
    <row r="167" spans="1:17" ht="14.4" customHeight="1" x14ac:dyDescent="0.3">
      <c r="A167" s="728" t="s">
        <v>4275</v>
      </c>
      <c r="B167" s="729" t="s">
        <v>3821</v>
      </c>
      <c r="C167" s="729" t="s">
        <v>3299</v>
      </c>
      <c r="D167" s="729" t="s">
        <v>4299</v>
      </c>
      <c r="E167" s="729" t="s">
        <v>4300</v>
      </c>
      <c r="F167" s="733"/>
      <c r="G167" s="733"/>
      <c r="H167" s="733"/>
      <c r="I167" s="733"/>
      <c r="J167" s="733"/>
      <c r="K167" s="733"/>
      <c r="L167" s="733"/>
      <c r="M167" s="733"/>
      <c r="N167" s="733">
        <v>1</v>
      </c>
      <c r="O167" s="733">
        <v>1932.09</v>
      </c>
      <c r="P167" s="747"/>
      <c r="Q167" s="734">
        <v>1932.09</v>
      </c>
    </row>
    <row r="168" spans="1:17" ht="14.4" customHeight="1" x14ac:dyDescent="0.3">
      <c r="A168" s="728" t="s">
        <v>4275</v>
      </c>
      <c r="B168" s="729" t="s">
        <v>3821</v>
      </c>
      <c r="C168" s="729" t="s">
        <v>3299</v>
      </c>
      <c r="D168" s="729" t="s">
        <v>4301</v>
      </c>
      <c r="E168" s="729" t="s">
        <v>4302</v>
      </c>
      <c r="F168" s="733">
        <v>11</v>
      </c>
      <c r="G168" s="733">
        <v>11305.36</v>
      </c>
      <c r="H168" s="733">
        <v>0.55000000000000004</v>
      </c>
      <c r="I168" s="733">
        <v>1027.76</v>
      </c>
      <c r="J168" s="733">
        <v>20</v>
      </c>
      <c r="K168" s="733">
        <v>20555.2</v>
      </c>
      <c r="L168" s="733">
        <v>1</v>
      </c>
      <c r="M168" s="733">
        <v>1027.76</v>
      </c>
      <c r="N168" s="733">
        <v>16</v>
      </c>
      <c r="O168" s="733">
        <v>16444.16</v>
      </c>
      <c r="P168" s="747">
        <v>0.79999999999999993</v>
      </c>
      <c r="Q168" s="734">
        <v>1027.76</v>
      </c>
    </row>
    <row r="169" spans="1:17" ht="14.4" customHeight="1" x14ac:dyDescent="0.3">
      <c r="A169" s="728" t="s">
        <v>4275</v>
      </c>
      <c r="B169" s="729" t="s">
        <v>3821</v>
      </c>
      <c r="C169" s="729" t="s">
        <v>3299</v>
      </c>
      <c r="D169" s="729" t="s">
        <v>4303</v>
      </c>
      <c r="E169" s="729" t="s">
        <v>4304</v>
      </c>
      <c r="F169" s="733">
        <v>7</v>
      </c>
      <c r="G169" s="733">
        <v>121450</v>
      </c>
      <c r="H169" s="733">
        <v>0.7</v>
      </c>
      <c r="I169" s="733">
        <v>17350</v>
      </c>
      <c r="J169" s="733">
        <v>10</v>
      </c>
      <c r="K169" s="733">
        <v>173500</v>
      </c>
      <c r="L169" s="733">
        <v>1</v>
      </c>
      <c r="M169" s="733">
        <v>17350</v>
      </c>
      <c r="N169" s="733">
        <v>8</v>
      </c>
      <c r="O169" s="733">
        <v>138800</v>
      </c>
      <c r="P169" s="747">
        <v>0.8</v>
      </c>
      <c r="Q169" s="734">
        <v>17350</v>
      </c>
    </row>
    <row r="170" spans="1:17" ht="14.4" customHeight="1" x14ac:dyDescent="0.3">
      <c r="A170" s="728" t="s">
        <v>4275</v>
      </c>
      <c r="B170" s="729" t="s">
        <v>3821</v>
      </c>
      <c r="C170" s="729" t="s">
        <v>3299</v>
      </c>
      <c r="D170" s="729" t="s">
        <v>4305</v>
      </c>
      <c r="E170" s="729" t="s">
        <v>4306</v>
      </c>
      <c r="F170" s="733"/>
      <c r="G170" s="733"/>
      <c r="H170" s="733"/>
      <c r="I170" s="733"/>
      <c r="J170" s="733">
        <v>3</v>
      </c>
      <c r="K170" s="733">
        <v>25609.649999999998</v>
      </c>
      <c r="L170" s="733">
        <v>1</v>
      </c>
      <c r="M170" s="733">
        <v>8536.5499999999993</v>
      </c>
      <c r="N170" s="733">
        <v>1</v>
      </c>
      <c r="O170" s="733">
        <v>8536.5499999999993</v>
      </c>
      <c r="P170" s="747">
        <v>0.33333333333333331</v>
      </c>
      <c r="Q170" s="734">
        <v>8536.5499999999993</v>
      </c>
    </row>
    <row r="171" spans="1:17" ht="14.4" customHeight="1" x14ac:dyDescent="0.3">
      <c r="A171" s="728" t="s">
        <v>4275</v>
      </c>
      <c r="B171" s="729" t="s">
        <v>3821</v>
      </c>
      <c r="C171" s="729" t="s">
        <v>3299</v>
      </c>
      <c r="D171" s="729" t="s">
        <v>4307</v>
      </c>
      <c r="E171" s="729" t="s">
        <v>4308</v>
      </c>
      <c r="F171" s="733">
        <v>1</v>
      </c>
      <c r="G171" s="733">
        <v>3314.29</v>
      </c>
      <c r="H171" s="733"/>
      <c r="I171" s="733">
        <v>3314.29</v>
      </c>
      <c r="J171" s="733"/>
      <c r="K171" s="733"/>
      <c r="L171" s="733"/>
      <c r="M171" s="733"/>
      <c r="N171" s="733"/>
      <c r="O171" s="733"/>
      <c r="P171" s="747"/>
      <c r="Q171" s="734"/>
    </row>
    <row r="172" spans="1:17" ht="14.4" customHeight="1" x14ac:dyDescent="0.3">
      <c r="A172" s="728" t="s">
        <v>4275</v>
      </c>
      <c r="B172" s="729" t="s">
        <v>3821</v>
      </c>
      <c r="C172" s="729" t="s">
        <v>3299</v>
      </c>
      <c r="D172" s="729" t="s">
        <v>4309</v>
      </c>
      <c r="E172" s="729" t="s">
        <v>4310</v>
      </c>
      <c r="F172" s="733">
        <v>8</v>
      </c>
      <c r="G172" s="733">
        <v>94176</v>
      </c>
      <c r="H172" s="733">
        <v>0.8</v>
      </c>
      <c r="I172" s="733">
        <v>11772</v>
      </c>
      <c r="J172" s="733">
        <v>10</v>
      </c>
      <c r="K172" s="733">
        <v>117720</v>
      </c>
      <c r="L172" s="733">
        <v>1</v>
      </c>
      <c r="M172" s="733">
        <v>11772</v>
      </c>
      <c r="N172" s="733">
        <v>8</v>
      </c>
      <c r="O172" s="733">
        <v>94176</v>
      </c>
      <c r="P172" s="747">
        <v>0.8</v>
      </c>
      <c r="Q172" s="734">
        <v>11772</v>
      </c>
    </row>
    <row r="173" spans="1:17" ht="14.4" customHeight="1" x14ac:dyDescent="0.3">
      <c r="A173" s="728" t="s">
        <v>4275</v>
      </c>
      <c r="B173" s="729" t="s">
        <v>3821</v>
      </c>
      <c r="C173" s="729" t="s">
        <v>3299</v>
      </c>
      <c r="D173" s="729" t="s">
        <v>4311</v>
      </c>
      <c r="E173" s="729" t="s">
        <v>4312</v>
      </c>
      <c r="F173" s="733"/>
      <c r="G173" s="733"/>
      <c r="H173" s="733"/>
      <c r="I173" s="733"/>
      <c r="J173" s="733">
        <v>3</v>
      </c>
      <c r="K173" s="733">
        <v>6709.5</v>
      </c>
      <c r="L173" s="733">
        <v>1</v>
      </c>
      <c r="M173" s="733">
        <v>2236.5</v>
      </c>
      <c r="N173" s="733">
        <v>1</v>
      </c>
      <c r="O173" s="733">
        <v>2236.5</v>
      </c>
      <c r="P173" s="747">
        <v>0.33333333333333331</v>
      </c>
      <c r="Q173" s="734">
        <v>2236.5</v>
      </c>
    </row>
    <row r="174" spans="1:17" ht="14.4" customHeight="1" x14ac:dyDescent="0.3">
      <c r="A174" s="728" t="s">
        <v>4275</v>
      </c>
      <c r="B174" s="729" t="s">
        <v>3821</v>
      </c>
      <c r="C174" s="729" t="s">
        <v>3299</v>
      </c>
      <c r="D174" s="729" t="s">
        <v>4313</v>
      </c>
      <c r="E174" s="729" t="s">
        <v>4314</v>
      </c>
      <c r="F174" s="733"/>
      <c r="G174" s="733"/>
      <c r="H174" s="733"/>
      <c r="I174" s="733"/>
      <c r="J174" s="733">
        <v>2</v>
      </c>
      <c r="K174" s="733">
        <v>2247.46</v>
      </c>
      <c r="L174" s="733">
        <v>1</v>
      </c>
      <c r="M174" s="733">
        <v>1123.73</v>
      </c>
      <c r="N174" s="733"/>
      <c r="O174" s="733"/>
      <c r="P174" s="747"/>
      <c r="Q174" s="734"/>
    </row>
    <row r="175" spans="1:17" ht="14.4" customHeight="1" x14ac:dyDescent="0.3">
      <c r="A175" s="728" t="s">
        <v>4275</v>
      </c>
      <c r="B175" s="729" t="s">
        <v>3821</v>
      </c>
      <c r="C175" s="729" t="s">
        <v>3299</v>
      </c>
      <c r="D175" s="729" t="s">
        <v>4315</v>
      </c>
      <c r="E175" s="729" t="s">
        <v>4316</v>
      </c>
      <c r="F175" s="733"/>
      <c r="G175" s="733"/>
      <c r="H175" s="733"/>
      <c r="I175" s="733"/>
      <c r="J175" s="733"/>
      <c r="K175" s="733"/>
      <c r="L175" s="733"/>
      <c r="M175" s="733"/>
      <c r="N175" s="733">
        <v>1</v>
      </c>
      <c r="O175" s="733">
        <v>1002.8</v>
      </c>
      <c r="P175" s="747"/>
      <c r="Q175" s="734">
        <v>1002.8</v>
      </c>
    </row>
    <row r="176" spans="1:17" ht="14.4" customHeight="1" x14ac:dyDescent="0.3">
      <c r="A176" s="728" t="s">
        <v>4275</v>
      </c>
      <c r="B176" s="729" t="s">
        <v>3821</v>
      </c>
      <c r="C176" s="729" t="s">
        <v>3299</v>
      </c>
      <c r="D176" s="729" t="s">
        <v>4317</v>
      </c>
      <c r="E176" s="729" t="s">
        <v>4318</v>
      </c>
      <c r="F176" s="733"/>
      <c r="G176" s="733"/>
      <c r="H176" s="733"/>
      <c r="I176" s="733"/>
      <c r="J176" s="733">
        <v>4</v>
      </c>
      <c r="K176" s="733">
        <v>21036.92</v>
      </c>
      <c r="L176" s="733">
        <v>1</v>
      </c>
      <c r="M176" s="733">
        <v>5259.23</v>
      </c>
      <c r="N176" s="733"/>
      <c r="O176" s="733"/>
      <c r="P176" s="747"/>
      <c r="Q176" s="734"/>
    </row>
    <row r="177" spans="1:17" ht="14.4" customHeight="1" x14ac:dyDescent="0.3">
      <c r="A177" s="728" t="s">
        <v>4275</v>
      </c>
      <c r="B177" s="729" t="s">
        <v>3821</v>
      </c>
      <c r="C177" s="729" t="s">
        <v>3299</v>
      </c>
      <c r="D177" s="729" t="s">
        <v>4319</v>
      </c>
      <c r="E177" s="729" t="s">
        <v>4320</v>
      </c>
      <c r="F177" s="733">
        <v>6</v>
      </c>
      <c r="G177" s="733">
        <v>121873.2</v>
      </c>
      <c r="H177" s="733"/>
      <c r="I177" s="733">
        <v>20312.2</v>
      </c>
      <c r="J177" s="733"/>
      <c r="K177" s="733"/>
      <c r="L177" s="733"/>
      <c r="M177" s="733"/>
      <c r="N177" s="733"/>
      <c r="O177" s="733"/>
      <c r="P177" s="747"/>
      <c r="Q177" s="734"/>
    </row>
    <row r="178" spans="1:17" ht="14.4" customHeight="1" x14ac:dyDescent="0.3">
      <c r="A178" s="728" t="s">
        <v>4275</v>
      </c>
      <c r="B178" s="729" t="s">
        <v>3821</v>
      </c>
      <c r="C178" s="729" t="s">
        <v>3299</v>
      </c>
      <c r="D178" s="729" t="s">
        <v>4321</v>
      </c>
      <c r="E178" s="729" t="s">
        <v>4322</v>
      </c>
      <c r="F178" s="733">
        <v>12</v>
      </c>
      <c r="G178" s="733">
        <v>9973.92</v>
      </c>
      <c r="H178" s="733">
        <v>0.8</v>
      </c>
      <c r="I178" s="733">
        <v>831.16</v>
      </c>
      <c r="J178" s="733">
        <v>15</v>
      </c>
      <c r="K178" s="733">
        <v>12467.4</v>
      </c>
      <c r="L178" s="733">
        <v>1</v>
      </c>
      <c r="M178" s="733">
        <v>831.16</v>
      </c>
      <c r="N178" s="733">
        <v>15</v>
      </c>
      <c r="O178" s="733">
        <v>12467.4</v>
      </c>
      <c r="P178" s="747">
        <v>1</v>
      </c>
      <c r="Q178" s="734">
        <v>831.16</v>
      </c>
    </row>
    <row r="179" spans="1:17" ht="14.4" customHeight="1" x14ac:dyDescent="0.3">
      <c r="A179" s="728" t="s">
        <v>4275</v>
      </c>
      <c r="B179" s="729" t="s">
        <v>3821</v>
      </c>
      <c r="C179" s="729" t="s">
        <v>3299</v>
      </c>
      <c r="D179" s="729" t="s">
        <v>4323</v>
      </c>
      <c r="E179" s="729" t="s">
        <v>4322</v>
      </c>
      <c r="F179" s="733"/>
      <c r="G179" s="733"/>
      <c r="H179" s="733"/>
      <c r="I179" s="733"/>
      <c r="J179" s="733">
        <v>1</v>
      </c>
      <c r="K179" s="733">
        <v>888.06</v>
      </c>
      <c r="L179" s="733">
        <v>1</v>
      </c>
      <c r="M179" s="733">
        <v>888.06</v>
      </c>
      <c r="N179" s="733"/>
      <c r="O179" s="733"/>
      <c r="P179" s="747"/>
      <c r="Q179" s="734"/>
    </row>
    <row r="180" spans="1:17" ht="14.4" customHeight="1" x14ac:dyDescent="0.3">
      <c r="A180" s="728" t="s">
        <v>4275</v>
      </c>
      <c r="B180" s="729" t="s">
        <v>3821</v>
      </c>
      <c r="C180" s="729" t="s">
        <v>3299</v>
      </c>
      <c r="D180" s="729" t="s">
        <v>4324</v>
      </c>
      <c r="E180" s="729" t="s">
        <v>4325</v>
      </c>
      <c r="F180" s="733">
        <v>23</v>
      </c>
      <c r="G180" s="733">
        <v>506000</v>
      </c>
      <c r="H180" s="733">
        <v>1.7692307692307692</v>
      </c>
      <c r="I180" s="733">
        <v>22000</v>
      </c>
      <c r="J180" s="733">
        <v>13</v>
      </c>
      <c r="K180" s="733">
        <v>286000</v>
      </c>
      <c r="L180" s="733">
        <v>1</v>
      </c>
      <c r="M180" s="733">
        <v>22000</v>
      </c>
      <c r="N180" s="733">
        <v>33</v>
      </c>
      <c r="O180" s="733">
        <v>726000</v>
      </c>
      <c r="P180" s="747">
        <v>2.5384615384615383</v>
      </c>
      <c r="Q180" s="734">
        <v>22000</v>
      </c>
    </row>
    <row r="181" spans="1:17" ht="14.4" customHeight="1" x14ac:dyDescent="0.3">
      <c r="A181" s="728" t="s">
        <v>4275</v>
      </c>
      <c r="B181" s="729" t="s">
        <v>3821</v>
      </c>
      <c r="C181" s="729" t="s">
        <v>3299</v>
      </c>
      <c r="D181" s="729" t="s">
        <v>4326</v>
      </c>
      <c r="E181" s="729" t="s">
        <v>4327</v>
      </c>
      <c r="F181" s="733"/>
      <c r="G181" s="733"/>
      <c r="H181" s="733"/>
      <c r="I181" s="733"/>
      <c r="J181" s="733">
        <v>3</v>
      </c>
      <c r="K181" s="733">
        <v>120632.73000000001</v>
      </c>
      <c r="L181" s="733">
        <v>1</v>
      </c>
      <c r="M181" s="733">
        <v>40210.910000000003</v>
      </c>
      <c r="N181" s="733"/>
      <c r="O181" s="733"/>
      <c r="P181" s="747"/>
      <c r="Q181" s="734"/>
    </row>
    <row r="182" spans="1:17" ht="14.4" customHeight="1" x14ac:dyDescent="0.3">
      <c r="A182" s="728" t="s">
        <v>4275</v>
      </c>
      <c r="B182" s="729" t="s">
        <v>3821</v>
      </c>
      <c r="C182" s="729" t="s">
        <v>3299</v>
      </c>
      <c r="D182" s="729" t="s">
        <v>4328</v>
      </c>
      <c r="E182" s="729" t="s">
        <v>4329</v>
      </c>
      <c r="F182" s="733">
        <v>7</v>
      </c>
      <c r="G182" s="733">
        <v>25512.06</v>
      </c>
      <c r="H182" s="733"/>
      <c r="I182" s="733">
        <v>3644.5800000000004</v>
      </c>
      <c r="J182" s="733"/>
      <c r="K182" s="733"/>
      <c r="L182" s="733"/>
      <c r="M182" s="733"/>
      <c r="N182" s="733"/>
      <c r="O182" s="733"/>
      <c r="P182" s="747"/>
      <c r="Q182" s="734"/>
    </row>
    <row r="183" spans="1:17" ht="14.4" customHeight="1" x14ac:dyDescent="0.3">
      <c r="A183" s="728" t="s">
        <v>4275</v>
      </c>
      <c r="B183" s="729" t="s">
        <v>3821</v>
      </c>
      <c r="C183" s="729" t="s">
        <v>3299</v>
      </c>
      <c r="D183" s="729" t="s">
        <v>4330</v>
      </c>
      <c r="E183" s="729" t="s">
        <v>4331</v>
      </c>
      <c r="F183" s="733"/>
      <c r="G183" s="733"/>
      <c r="H183" s="733"/>
      <c r="I183" s="733"/>
      <c r="J183" s="733">
        <v>3</v>
      </c>
      <c r="K183" s="733">
        <v>3438.99</v>
      </c>
      <c r="L183" s="733">
        <v>1</v>
      </c>
      <c r="M183" s="733">
        <v>1146.33</v>
      </c>
      <c r="N183" s="733"/>
      <c r="O183" s="733"/>
      <c r="P183" s="747"/>
      <c r="Q183" s="734"/>
    </row>
    <row r="184" spans="1:17" ht="14.4" customHeight="1" x14ac:dyDescent="0.3">
      <c r="A184" s="728" t="s">
        <v>4275</v>
      </c>
      <c r="B184" s="729" t="s">
        <v>3821</v>
      </c>
      <c r="C184" s="729" t="s">
        <v>3299</v>
      </c>
      <c r="D184" s="729" t="s">
        <v>4332</v>
      </c>
      <c r="E184" s="729" t="s">
        <v>4333</v>
      </c>
      <c r="F184" s="733">
        <v>14</v>
      </c>
      <c r="G184" s="733">
        <v>346500</v>
      </c>
      <c r="H184" s="733">
        <v>0.35</v>
      </c>
      <c r="I184" s="733">
        <v>24750</v>
      </c>
      <c r="J184" s="733">
        <v>40</v>
      </c>
      <c r="K184" s="733">
        <v>990000</v>
      </c>
      <c r="L184" s="733">
        <v>1</v>
      </c>
      <c r="M184" s="733">
        <v>24750</v>
      </c>
      <c r="N184" s="733">
        <v>27</v>
      </c>
      <c r="O184" s="733">
        <v>668250</v>
      </c>
      <c r="P184" s="747">
        <v>0.67500000000000004</v>
      </c>
      <c r="Q184" s="734">
        <v>24750</v>
      </c>
    </row>
    <row r="185" spans="1:17" ht="14.4" customHeight="1" x14ac:dyDescent="0.3">
      <c r="A185" s="728" t="s">
        <v>4275</v>
      </c>
      <c r="B185" s="729" t="s">
        <v>3821</v>
      </c>
      <c r="C185" s="729" t="s">
        <v>3299</v>
      </c>
      <c r="D185" s="729" t="s">
        <v>4334</v>
      </c>
      <c r="E185" s="729" t="s">
        <v>4335</v>
      </c>
      <c r="F185" s="733">
        <v>4</v>
      </c>
      <c r="G185" s="733">
        <v>1436.4</v>
      </c>
      <c r="H185" s="733">
        <v>1.3333333333333333</v>
      </c>
      <c r="I185" s="733">
        <v>359.1</v>
      </c>
      <c r="J185" s="733">
        <v>3</v>
      </c>
      <c r="K185" s="733">
        <v>1077.3000000000002</v>
      </c>
      <c r="L185" s="733">
        <v>1</v>
      </c>
      <c r="M185" s="733">
        <v>359.10000000000008</v>
      </c>
      <c r="N185" s="733">
        <v>1</v>
      </c>
      <c r="O185" s="733">
        <v>359.1</v>
      </c>
      <c r="P185" s="747">
        <v>0.33333333333333331</v>
      </c>
      <c r="Q185" s="734">
        <v>359.1</v>
      </c>
    </row>
    <row r="186" spans="1:17" ht="14.4" customHeight="1" x14ac:dyDescent="0.3">
      <c r="A186" s="728" t="s">
        <v>4275</v>
      </c>
      <c r="B186" s="729" t="s">
        <v>3821</v>
      </c>
      <c r="C186" s="729" t="s">
        <v>3299</v>
      </c>
      <c r="D186" s="729" t="s">
        <v>4336</v>
      </c>
      <c r="E186" s="729" t="s">
        <v>4337</v>
      </c>
      <c r="F186" s="733">
        <v>4</v>
      </c>
      <c r="G186" s="733">
        <v>52312</v>
      </c>
      <c r="H186" s="733">
        <v>0.5714285714285714</v>
      </c>
      <c r="I186" s="733">
        <v>13078</v>
      </c>
      <c r="J186" s="733">
        <v>7</v>
      </c>
      <c r="K186" s="733">
        <v>91546</v>
      </c>
      <c r="L186" s="733">
        <v>1</v>
      </c>
      <c r="M186" s="733">
        <v>13078</v>
      </c>
      <c r="N186" s="733">
        <v>7</v>
      </c>
      <c r="O186" s="733">
        <v>91546</v>
      </c>
      <c r="P186" s="747">
        <v>1</v>
      </c>
      <c r="Q186" s="734">
        <v>13078</v>
      </c>
    </row>
    <row r="187" spans="1:17" ht="14.4" customHeight="1" x14ac:dyDescent="0.3">
      <c r="A187" s="728" t="s">
        <v>4275</v>
      </c>
      <c r="B187" s="729" t="s">
        <v>3821</v>
      </c>
      <c r="C187" s="729" t="s">
        <v>3299</v>
      </c>
      <c r="D187" s="729" t="s">
        <v>4338</v>
      </c>
      <c r="E187" s="729" t="s">
        <v>4339</v>
      </c>
      <c r="F187" s="733">
        <v>5</v>
      </c>
      <c r="G187" s="733">
        <v>79935</v>
      </c>
      <c r="H187" s="733">
        <v>1</v>
      </c>
      <c r="I187" s="733">
        <v>15987</v>
      </c>
      <c r="J187" s="733">
        <v>5</v>
      </c>
      <c r="K187" s="733">
        <v>79935</v>
      </c>
      <c r="L187" s="733">
        <v>1</v>
      </c>
      <c r="M187" s="733">
        <v>15987</v>
      </c>
      <c r="N187" s="733"/>
      <c r="O187" s="733"/>
      <c r="P187" s="747"/>
      <c r="Q187" s="734"/>
    </row>
    <row r="188" spans="1:17" ht="14.4" customHeight="1" x14ac:dyDescent="0.3">
      <c r="A188" s="728" t="s">
        <v>4275</v>
      </c>
      <c r="B188" s="729" t="s">
        <v>3821</v>
      </c>
      <c r="C188" s="729" t="s">
        <v>3299</v>
      </c>
      <c r="D188" s="729" t="s">
        <v>4340</v>
      </c>
      <c r="E188" s="729" t="s">
        <v>4341</v>
      </c>
      <c r="F188" s="733">
        <v>8</v>
      </c>
      <c r="G188" s="733">
        <v>279680</v>
      </c>
      <c r="H188" s="733">
        <v>1</v>
      </c>
      <c r="I188" s="733">
        <v>34960</v>
      </c>
      <c r="J188" s="733">
        <v>8</v>
      </c>
      <c r="K188" s="733">
        <v>279680</v>
      </c>
      <c r="L188" s="733">
        <v>1</v>
      </c>
      <c r="M188" s="733">
        <v>34960</v>
      </c>
      <c r="N188" s="733">
        <v>9</v>
      </c>
      <c r="O188" s="733">
        <v>314640</v>
      </c>
      <c r="P188" s="747">
        <v>1.125</v>
      </c>
      <c r="Q188" s="734">
        <v>34960</v>
      </c>
    </row>
    <row r="189" spans="1:17" ht="14.4" customHeight="1" x14ac:dyDescent="0.3">
      <c r="A189" s="728" t="s">
        <v>4275</v>
      </c>
      <c r="B189" s="729" t="s">
        <v>3821</v>
      </c>
      <c r="C189" s="729" t="s">
        <v>3299</v>
      </c>
      <c r="D189" s="729" t="s">
        <v>4342</v>
      </c>
      <c r="E189" s="729" t="s">
        <v>4343</v>
      </c>
      <c r="F189" s="733"/>
      <c r="G189" s="733"/>
      <c r="H189" s="733"/>
      <c r="I189" s="733"/>
      <c r="J189" s="733">
        <v>3</v>
      </c>
      <c r="K189" s="733">
        <v>50495.069999999992</v>
      </c>
      <c r="L189" s="733">
        <v>1</v>
      </c>
      <c r="M189" s="733">
        <v>16831.689999999999</v>
      </c>
      <c r="N189" s="733">
        <v>3</v>
      </c>
      <c r="O189" s="733">
        <v>50495.069999999992</v>
      </c>
      <c r="P189" s="747">
        <v>1</v>
      </c>
      <c r="Q189" s="734">
        <v>16831.689999999999</v>
      </c>
    </row>
    <row r="190" spans="1:17" ht="14.4" customHeight="1" x14ac:dyDescent="0.3">
      <c r="A190" s="728" t="s">
        <v>4275</v>
      </c>
      <c r="B190" s="729" t="s">
        <v>3821</v>
      </c>
      <c r="C190" s="729" t="s">
        <v>3299</v>
      </c>
      <c r="D190" s="729" t="s">
        <v>4344</v>
      </c>
      <c r="E190" s="729" t="s">
        <v>4345</v>
      </c>
      <c r="F190" s="733">
        <v>5</v>
      </c>
      <c r="G190" s="733">
        <v>32935.65</v>
      </c>
      <c r="H190" s="733">
        <v>0.26315789473684209</v>
      </c>
      <c r="I190" s="733">
        <v>6587.13</v>
      </c>
      <c r="J190" s="733">
        <v>19</v>
      </c>
      <c r="K190" s="733">
        <v>125155.47</v>
      </c>
      <c r="L190" s="733">
        <v>1</v>
      </c>
      <c r="M190" s="733">
        <v>6587.13</v>
      </c>
      <c r="N190" s="733">
        <v>16</v>
      </c>
      <c r="O190" s="733">
        <v>105394.08</v>
      </c>
      <c r="P190" s="747">
        <v>0.84210526315789469</v>
      </c>
      <c r="Q190" s="734">
        <v>6587.13</v>
      </c>
    </row>
    <row r="191" spans="1:17" ht="14.4" customHeight="1" x14ac:dyDescent="0.3">
      <c r="A191" s="728" t="s">
        <v>4275</v>
      </c>
      <c r="B191" s="729" t="s">
        <v>3821</v>
      </c>
      <c r="C191" s="729" t="s">
        <v>3299</v>
      </c>
      <c r="D191" s="729" t="s">
        <v>4346</v>
      </c>
      <c r="E191" s="729" t="s">
        <v>4347</v>
      </c>
      <c r="F191" s="733"/>
      <c r="G191" s="733"/>
      <c r="H191" s="733"/>
      <c r="I191" s="733"/>
      <c r="J191" s="733">
        <v>4</v>
      </c>
      <c r="K191" s="733">
        <v>323745.59999999998</v>
      </c>
      <c r="L191" s="733">
        <v>1</v>
      </c>
      <c r="M191" s="733">
        <v>80936.399999999994</v>
      </c>
      <c r="N191" s="733">
        <v>2</v>
      </c>
      <c r="O191" s="733">
        <v>161872.79999999999</v>
      </c>
      <c r="P191" s="747">
        <v>0.5</v>
      </c>
      <c r="Q191" s="734">
        <v>80936.399999999994</v>
      </c>
    </row>
    <row r="192" spans="1:17" ht="14.4" customHeight="1" x14ac:dyDescent="0.3">
      <c r="A192" s="728" t="s">
        <v>4275</v>
      </c>
      <c r="B192" s="729" t="s">
        <v>3821</v>
      </c>
      <c r="C192" s="729" t="s">
        <v>3299</v>
      </c>
      <c r="D192" s="729" t="s">
        <v>4348</v>
      </c>
      <c r="E192" s="729" t="s">
        <v>4349</v>
      </c>
      <c r="F192" s="733"/>
      <c r="G192" s="733"/>
      <c r="H192" s="733"/>
      <c r="I192" s="733"/>
      <c r="J192" s="733">
        <v>1</v>
      </c>
      <c r="K192" s="733">
        <v>13065.54</v>
      </c>
      <c r="L192" s="733">
        <v>1</v>
      </c>
      <c r="M192" s="733">
        <v>13065.54</v>
      </c>
      <c r="N192" s="733"/>
      <c r="O192" s="733"/>
      <c r="P192" s="747"/>
      <c r="Q192" s="734"/>
    </row>
    <row r="193" spans="1:17" ht="14.4" customHeight="1" x14ac:dyDescent="0.3">
      <c r="A193" s="728" t="s">
        <v>4275</v>
      </c>
      <c r="B193" s="729" t="s">
        <v>3821</v>
      </c>
      <c r="C193" s="729" t="s">
        <v>3299</v>
      </c>
      <c r="D193" s="729" t="s">
        <v>4350</v>
      </c>
      <c r="E193" s="729" t="s">
        <v>4351</v>
      </c>
      <c r="F193" s="733">
        <v>11</v>
      </c>
      <c r="G193" s="733">
        <v>47960</v>
      </c>
      <c r="H193" s="733">
        <v>0.55000000000000004</v>
      </c>
      <c r="I193" s="733">
        <v>4360</v>
      </c>
      <c r="J193" s="733">
        <v>20</v>
      </c>
      <c r="K193" s="733">
        <v>87200</v>
      </c>
      <c r="L193" s="733">
        <v>1</v>
      </c>
      <c r="M193" s="733">
        <v>4360</v>
      </c>
      <c r="N193" s="733">
        <v>18</v>
      </c>
      <c r="O193" s="733">
        <v>78480</v>
      </c>
      <c r="P193" s="747">
        <v>0.9</v>
      </c>
      <c r="Q193" s="734">
        <v>4360</v>
      </c>
    </row>
    <row r="194" spans="1:17" ht="14.4" customHeight="1" x14ac:dyDescent="0.3">
      <c r="A194" s="728" t="s">
        <v>4275</v>
      </c>
      <c r="B194" s="729" t="s">
        <v>3821</v>
      </c>
      <c r="C194" s="729" t="s">
        <v>3299</v>
      </c>
      <c r="D194" s="729" t="s">
        <v>4352</v>
      </c>
      <c r="E194" s="729" t="s">
        <v>4353</v>
      </c>
      <c r="F194" s="733"/>
      <c r="G194" s="733"/>
      <c r="H194" s="733"/>
      <c r="I194" s="733"/>
      <c r="J194" s="733"/>
      <c r="K194" s="733"/>
      <c r="L194" s="733"/>
      <c r="M194" s="733"/>
      <c r="N194" s="733">
        <v>1</v>
      </c>
      <c r="O194" s="733">
        <v>19969</v>
      </c>
      <c r="P194" s="747"/>
      <c r="Q194" s="734">
        <v>19969</v>
      </c>
    </row>
    <row r="195" spans="1:17" ht="14.4" customHeight="1" x14ac:dyDescent="0.3">
      <c r="A195" s="728" t="s">
        <v>4275</v>
      </c>
      <c r="B195" s="729" t="s">
        <v>3821</v>
      </c>
      <c r="C195" s="729" t="s">
        <v>3299</v>
      </c>
      <c r="D195" s="729" t="s">
        <v>4354</v>
      </c>
      <c r="E195" s="729" t="s">
        <v>4355</v>
      </c>
      <c r="F195" s="733"/>
      <c r="G195" s="733"/>
      <c r="H195" s="733"/>
      <c r="I195" s="733"/>
      <c r="J195" s="733">
        <v>2</v>
      </c>
      <c r="K195" s="733">
        <v>761.72</v>
      </c>
      <c r="L195" s="733">
        <v>1</v>
      </c>
      <c r="M195" s="733">
        <v>380.86</v>
      </c>
      <c r="N195" s="733"/>
      <c r="O195" s="733"/>
      <c r="P195" s="747"/>
      <c r="Q195" s="734"/>
    </row>
    <row r="196" spans="1:17" ht="14.4" customHeight="1" x14ac:dyDescent="0.3">
      <c r="A196" s="728" t="s">
        <v>4275</v>
      </c>
      <c r="B196" s="729" t="s">
        <v>3821</v>
      </c>
      <c r="C196" s="729" t="s">
        <v>3299</v>
      </c>
      <c r="D196" s="729" t="s">
        <v>4356</v>
      </c>
      <c r="E196" s="729" t="s">
        <v>4357</v>
      </c>
      <c r="F196" s="733">
        <v>1</v>
      </c>
      <c r="G196" s="733">
        <v>15675</v>
      </c>
      <c r="H196" s="733">
        <v>1</v>
      </c>
      <c r="I196" s="733">
        <v>15675</v>
      </c>
      <c r="J196" s="733">
        <v>1</v>
      </c>
      <c r="K196" s="733">
        <v>15675</v>
      </c>
      <c r="L196" s="733">
        <v>1</v>
      </c>
      <c r="M196" s="733">
        <v>15675</v>
      </c>
      <c r="N196" s="733">
        <v>2</v>
      </c>
      <c r="O196" s="733">
        <v>31350</v>
      </c>
      <c r="P196" s="747">
        <v>2</v>
      </c>
      <c r="Q196" s="734">
        <v>15675</v>
      </c>
    </row>
    <row r="197" spans="1:17" ht="14.4" customHeight="1" x14ac:dyDescent="0.3">
      <c r="A197" s="728" t="s">
        <v>4275</v>
      </c>
      <c r="B197" s="729" t="s">
        <v>3821</v>
      </c>
      <c r="C197" s="729" t="s">
        <v>3299</v>
      </c>
      <c r="D197" s="729" t="s">
        <v>4358</v>
      </c>
      <c r="E197" s="729" t="s">
        <v>4359</v>
      </c>
      <c r="F197" s="733"/>
      <c r="G197" s="733"/>
      <c r="H197" s="733"/>
      <c r="I197" s="733"/>
      <c r="J197" s="733">
        <v>1</v>
      </c>
      <c r="K197" s="733">
        <v>21368</v>
      </c>
      <c r="L197" s="733">
        <v>1</v>
      </c>
      <c r="M197" s="733">
        <v>21368</v>
      </c>
      <c r="N197" s="733">
        <v>9</v>
      </c>
      <c r="O197" s="733">
        <v>192312</v>
      </c>
      <c r="P197" s="747">
        <v>9</v>
      </c>
      <c r="Q197" s="734">
        <v>21368</v>
      </c>
    </row>
    <row r="198" spans="1:17" ht="14.4" customHeight="1" x14ac:dyDescent="0.3">
      <c r="A198" s="728" t="s">
        <v>4275</v>
      </c>
      <c r="B198" s="729" t="s">
        <v>3821</v>
      </c>
      <c r="C198" s="729" t="s">
        <v>3299</v>
      </c>
      <c r="D198" s="729" t="s">
        <v>4360</v>
      </c>
      <c r="E198" s="729" t="s">
        <v>4361</v>
      </c>
      <c r="F198" s="733"/>
      <c r="G198" s="733"/>
      <c r="H198" s="733"/>
      <c r="I198" s="733"/>
      <c r="J198" s="733">
        <v>3</v>
      </c>
      <c r="K198" s="733">
        <v>90405</v>
      </c>
      <c r="L198" s="733">
        <v>1</v>
      </c>
      <c r="M198" s="733">
        <v>30135</v>
      </c>
      <c r="N198" s="733"/>
      <c r="O198" s="733"/>
      <c r="P198" s="747"/>
      <c r="Q198" s="734"/>
    </row>
    <row r="199" spans="1:17" ht="14.4" customHeight="1" x14ac:dyDescent="0.3">
      <c r="A199" s="728" t="s">
        <v>4275</v>
      </c>
      <c r="B199" s="729" t="s">
        <v>3821</v>
      </c>
      <c r="C199" s="729" t="s">
        <v>3299</v>
      </c>
      <c r="D199" s="729" t="s">
        <v>4362</v>
      </c>
      <c r="E199" s="729" t="s">
        <v>4363</v>
      </c>
      <c r="F199" s="733"/>
      <c r="G199" s="733"/>
      <c r="H199" s="733"/>
      <c r="I199" s="733"/>
      <c r="J199" s="733">
        <v>3</v>
      </c>
      <c r="K199" s="733">
        <v>7480.77</v>
      </c>
      <c r="L199" s="733">
        <v>1</v>
      </c>
      <c r="M199" s="733">
        <v>2493.59</v>
      </c>
      <c r="N199" s="733"/>
      <c r="O199" s="733"/>
      <c r="P199" s="747"/>
      <c r="Q199" s="734"/>
    </row>
    <row r="200" spans="1:17" ht="14.4" customHeight="1" x14ac:dyDescent="0.3">
      <c r="A200" s="728" t="s">
        <v>4275</v>
      </c>
      <c r="B200" s="729" t="s">
        <v>3821</v>
      </c>
      <c r="C200" s="729" t="s">
        <v>3299</v>
      </c>
      <c r="D200" s="729" t="s">
        <v>4364</v>
      </c>
      <c r="E200" s="729" t="s">
        <v>4306</v>
      </c>
      <c r="F200" s="733"/>
      <c r="G200" s="733"/>
      <c r="H200" s="733"/>
      <c r="I200" s="733"/>
      <c r="J200" s="733">
        <v>3</v>
      </c>
      <c r="K200" s="733">
        <v>25609.649999999998</v>
      </c>
      <c r="L200" s="733">
        <v>1</v>
      </c>
      <c r="M200" s="733">
        <v>8536.5499999999993</v>
      </c>
      <c r="N200" s="733"/>
      <c r="O200" s="733"/>
      <c r="P200" s="747"/>
      <c r="Q200" s="734"/>
    </row>
    <row r="201" spans="1:17" ht="14.4" customHeight="1" x14ac:dyDescent="0.3">
      <c r="A201" s="728" t="s">
        <v>4275</v>
      </c>
      <c r="B201" s="729" t="s">
        <v>3821</v>
      </c>
      <c r="C201" s="729" t="s">
        <v>3299</v>
      </c>
      <c r="D201" s="729" t="s">
        <v>4365</v>
      </c>
      <c r="E201" s="729" t="s">
        <v>4366</v>
      </c>
      <c r="F201" s="733"/>
      <c r="G201" s="733"/>
      <c r="H201" s="733"/>
      <c r="I201" s="733"/>
      <c r="J201" s="733"/>
      <c r="K201" s="733"/>
      <c r="L201" s="733"/>
      <c r="M201" s="733"/>
      <c r="N201" s="733">
        <v>1</v>
      </c>
      <c r="O201" s="733">
        <v>33448</v>
      </c>
      <c r="P201" s="747"/>
      <c r="Q201" s="734">
        <v>33448</v>
      </c>
    </row>
    <row r="202" spans="1:17" ht="14.4" customHeight="1" x14ac:dyDescent="0.3">
      <c r="A202" s="728" t="s">
        <v>4275</v>
      </c>
      <c r="B202" s="729" t="s">
        <v>3821</v>
      </c>
      <c r="C202" s="729" t="s">
        <v>3299</v>
      </c>
      <c r="D202" s="729" t="s">
        <v>4367</v>
      </c>
      <c r="E202" s="729" t="s">
        <v>4368</v>
      </c>
      <c r="F202" s="733"/>
      <c r="G202" s="733"/>
      <c r="H202" s="733"/>
      <c r="I202" s="733"/>
      <c r="J202" s="733">
        <v>1</v>
      </c>
      <c r="K202" s="733">
        <v>32200</v>
      </c>
      <c r="L202" s="733">
        <v>1</v>
      </c>
      <c r="M202" s="733">
        <v>32200</v>
      </c>
      <c r="N202" s="733"/>
      <c r="O202" s="733"/>
      <c r="P202" s="747"/>
      <c r="Q202" s="734"/>
    </row>
    <row r="203" spans="1:17" ht="14.4" customHeight="1" x14ac:dyDescent="0.3">
      <c r="A203" s="728" t="s">
        <v>4275</v>
      </c>
      <c r="B203" s="729" t="s">
        <v>3821</v>
      </c>
      <c r="C203" s="729" t="s">
        <v>3299</v>
      </c>
      <c r="D203" s="729" t="s">
        <v>4369</v>
      </c>
      <c r="E203" s="729" t="s">
        <v>4370</v>
      </c>
      <c r="F203" s="733"/>
      <c r="G203" s="733"/>
      <c r="H203" s="733"/>
      <c r="I203" s="733"/>
      <c r="J203" s="733">
        <v>1</v>
      </c>
      <c r="K203" s="733">
        <v>227409.26</v>
      </c>
      <c r="L203" s="733">
        <v>1</v>
      </c>
      <c r="M203" s="733">
        <v>227409.26</v>
      </c>
      <c r="N203" s="733">
        <v>2</v>
      </c>
      <c r="O203" s="733">
        <v>454818.52</v>
      </c>
      <c r="P203" s="747">
        <v>2</v>
      </c>
      <c r="Q203" s="734">
        <v>227409.26</v>
      </c>
    </row>
    <row r="204" spans="1:17" ht="14.4" customHeight="1" x14ac:dyDescent="0.3">
      <c r="A204" s="728" t="s">
        <v>4275</v>
      </c>
      <c r="B204" s="729" t="s">
        <v>3821</v>
      </c>
      <c r="C204" s="729" t="s">
        <v>3299</v>
      </c>
      <c r="D204" s="729" t="s">
        <v>4371</v>
      </c>
      <c r="E204" s="729" t="s">
        <v>4372</v>
      </c>
      <c r="F204" s="733"/>
      <c r="G204" s="733"/>
      <c r="H204" s="733"/>
      <c r="I204" s="733"/>
      <c r="J204" s="733"/>
      <c r="K204" s="733"/>
      <c r="L204" s="733"/>
      <c r="M204" s="733"/>
      <c r="N204" s="733">
        <v>1</v>
      </c>
      <c r="O204" s="733">
        <v>8276.4</v>
      </c>
      <c r="P204" s="747"/>
      <c r="Q204" s="734">
        <v>8276.4</v>
      </c>
    </row>
    <row r="205" spans="1:17" ht="14.4" customHeight="1" x14ac:dyDescent="0.3">
      <c r="A205" s="728" t="s">
        <v>4275</v>
      </c>
      <c r="B205" s="729" t="s">
        <v>3821</v>
      </c>
      <c r="C205" s="729" t="s">
        <v>3299</v>
      </c>
      <c r="D205" s="729" t="s">
        <v>4373</v>
      </c>
      <c r="E205" s="729" t="s">
        <v>4374</v>
      </c>
      <c r="F205" s="733"/>
      <c r="G205" s="733"/>
      <c r="H205" s="733"/>
      <c r="I205" s="733"/>
      <c r="J205" s="733"/>
      <c r="K205" s="733"/>
      <c r="L205" s="733"/>
      <c r="M205" s="733"/>
      <c r="N205" s="733">
        <v>2</v>
      </c>
      <c r="O205" s="733">
        <v>15681.6</v>
      </c>
      <c r="P205" s="747"/>
      <c r="Q205" s="734">
        <v>7840.8</v>
      </c>
    </row>
    <row r="206" spans="1:17" ht="14.4" customHeight="1" x14ac:dyDescent="0.3">
      <c r="A206" s="728" t="s">
        <v>4275</v>
      </c>
      <c r="B206" s="729" t="s">
        <v>3821</v>
      </c>
      <c r="C206" s="729" t="s">
        <v>3299</v>
      </c>
      <c r="D206" s="729" t="s">
        <v>4375</v>
      </c>
      <c r="E206" s="729" t="s">
        <v>4376</v>
      </c>
      <c r="F206" s="733"/>
      <c r="G206" s="733"/>
      <c r="H206" s="733"/>
      <c r="I206" s="733"/>
      <c r="J206" s="733"/>
      <c r="K206" s="733"/>
      <c r="L206" s="733"/>
      <c r="M206" s="733"/>
      <c r="N206" s="733">
        <v>2</v>
      </c>
      <c r="O206" s="733">
        <v>29800</v>
      </c>
      <c r="P206" s="747"/>
      <c r="Q206" s="734">
        <v>14900</v>
      </c>
    </row>
    <row r="207" spans="1:17" ht="14.4" customHeight="1" x14ac:dyDescent="0.3">
      <c r="A207" s="728" t="s">
        <v>4275</v>
      </c>
      <c r="B207" s="729" t="s">
        <v>3821</v>
      </c>
      <c r="C207" s="729" t="s">
        <v>3122</v>
      </c>
      <c r="D207" s="729" t="s">
        <v>4377</v>
      </c>
      <c r="E207" s="729" t="s">
        <v>4378</v>
      </c>
      <c r="F207" s="733">
        <v>2</v>
      </c>
      <c r="G207" s="733">
        <v>414</v>
      </c>
      <c r="H207" s="733">
        <v>1.943661971830986</v>
      </c>
      <c r="I207" s="733">
        <v>207</v>
      </c>
      <c r="J207" s="733">
        <v>1</v>
      </c>
      <c r="K207" s="733">
        <v>213</v>
      </c>
      <c r="L207" s="733">
        <v>1</v>
      </c>
      <c r="M207" s="733">
        <v>213</v>
      </c>
      <c r="N207" s="733"/>
      <c r="O207" s="733"/>
      <c r="P207" s="747"/>
      <c r="Q207" s="734"/>
    </row>
    <row r="208" spans="1:17" ht="14.4" customHeight="1" x14ac:dyDescent="0.3">
      <c r="A208" s="728" t="s">
        <v>4275</v>
      </c>
      <c r="B208" s="729" t="s">
        <v>3821</v>
      </c>
      <c r="C208" s="729" t="s">
        <v>3122</v>
      </c>
      <c r="D208" s="729" t="s">
        <v>4379</v>
      </c>
      <c r="E208" s="729" t="s">
        <v>4380</v>
      </c>
      <c r="F208" s="733">
        <v>91</v>
      </c>
      <c r="G208" s="733">
        <v>13741</v>
      </c>
      <c r="H208" s="733">
        <v>1.0429601518026566</v>
      </c>
      <c r="I208" s="733">
        <v>151</v>
      </c>
      <c r="J208" s="733">
        <v>85</v>
      </c>
      <c r="K208" s="733">
        <v>13175</v>
      </c>
      <c r="L208" s="733">
        <v>1</v>
      </c>
      <c r="M208" s="733">
        <v>155</v>
      </c>
      <c r="N208" s="733">
        <v>103</v>
      </c>
      <c r="O208" s="733">
        <v>15965</v>
      </c>
      <c r="P208" s="747">
        <v>1.2117647058823529</v>
      </c>
      <c r="Q208" s="734">
        <v>155</v>
      </c>
    </row>
    <row r="209" spans="1:17" ht="14.4" customHeight="1" x14ac:dyDescent="0.3">
      <c r="A209" s="728" t="s">
        <v>4275</v>
      </c>
      <c r="B209" s="729" t="s">
        <v>3821</v>
      </c>
      <c r="C209" s="729" t="s">
        <v>3122</v>
      </c>
      <c r="D209" s="729" t="s">
        <v>4381</v>
      </c>
      <c r="E209" s="729" t="s">
        <v>4382</v>
      </c>
      <c r="F209" s="733">
        <v>272</v>
      </c>
      <c r="G209" s="733">
        <v>49776</v>
      </c>
      <c r="H209" s="733">
        <v>1.1523022432113341</v>
      </c>
      <c r="I209" s="733">
        <v>183</v>
      </c>
      <c r="J209" s="733">
        <v>231</v>
      </c>
      <c r="K209" s="733">
        <v>43197</v>
      </c>
      <c r="L209" s="733">
        <v>1</v>
      </c>
      <c r="M209" s="733">
        <v>187</v>
      </c>
      <c r="N209" s="733">
        <v>241</v>
      </c>
      <c r="O209" s="733">
        <v>45067</v>
      </c>
      <c r="P209" s="747">
        <v>1.0432900432900434</v>
      </c>
      <c r="Q209" s="734">
        <v>187</v>
      </c>
    </row>
    <row r="210" spans="1:17" ht="14.4" customHeight="1" x14ac:dyDescent="0.3">
      <c r="A210" s="728" t="s">
        <v>4275</v>
      </c>
      <c r="B210" s="729" t="s">
        <v>3821</v>
      </c>
      <c r="C210" s="729" t="s">
        <v>3122</v>
      </c>
      <c r="D210" s="729" t="s">
        <v>4383</v>
      </c>
      <c r="E210" s="729" t="s">
        <v>4384</v>
      </c>
      <c r="F210" s="733">
        <v>10</v>
      </c>
      <c r="G210" s="733">
        <v>1250</v>
      </c>
      <c r="H210" s="733">
        <v>1.0850694444444444</v>
      </c>
      <c r="I210" s="733">
        <v>125</v>
      </c>
      <c r="J210" s="733">
        <v>9</v>
      </c>
      <c r="K210" s="733">
        <v>1152</v>
      </c>
      <c r="L210" s="733">
        <v>1</v>
      </c>
      <c r="M210" s="733">
        <v>128</v>
      </c>
      <c r="N210" s="733">
        <v>7</v>
      </c>
      <c r="O210" s="733">
        <v>896</v>
      </c>
      <c r="P210" s="747">
        <v>0.77777777777777779</v>
      </c>
      <c r="Q210" s="734">
        <v>128</v>
      </c>
    </row>
    <row r="211" spans="1:17" ht="14.4" customHeight="1" x14ac:dyDescent="0.3">
      <c r="A211" s="728" t="s">
        <v>4275</v>
      </c>
      <c r="B211" s="729" t="s">
        <v>3821</v>
      </c>
      <c r="C211" s="729" t="s">
        <v>3122</v>
      </c>
      <c r="D211" s="729" t="s">
        <v>4385</v>
      </c>
      <c r="E211" s="729" t="s">
        <v>4386</v>
      </c>
      <c r="F211" s="733">
        <v>26</v>
      </c>
      <c r="G211" s="733">
        <v>5694</v>
      </c>
      <c r="H211" s="733">
        <v>0.67193769176303986</v>
      </c>
      <c r="I211" s="733">
        <v>219</v>
      </c>
      <c r="J211" s="733">
        <v>38</v>
      </c>
      <c r="K211" s="733">
        <v>8474</v>
      </c>
      <c r="L211" s="733">
        <v>1</v>
      </c>
      <c r="M211" s="733">
        <v>223</v>
      </c>
      <c r="N211" s="733">
        <v>25</v>
      </c>
      <c r="O211" s="733">
        <v>5575</v>
      </c>
      <c r="P211" s="747">
        <v>0.65789473684210531</v>
      </c>
      <c r="Q211" s="734">
        <v>223</v>
      </c>
    </row>
    <row r="212" spans="1:17" ht="14.4" customHeight="1" x14ac:dyDescent="0.3">
      <c r="A212" s="728" t="s">
        <v>4275</v>
      </c>
      <c r="B212" s="729" t="s">
        <v>3821</v>
      </c>
      <c r="C212" s="729" t="s">
        <v>3122</v>
      </c>
      <c r="D212" s="729" t="s">
        <v>4387</v>
      </c>
      <c r="E212" s="729" t="s">
        <v>4388</v>
      </c>
      <c r="F212" s="733">
        <v>4</v>
      </c>
      <c r="G212" s="733">
        <v>876</v>
      </c>
      <c r="H212" s="733">
        <v>1.3094170403587444</v>
      </c>
      <c r="I212" s="733">
        <v>219</v>
      </c>
      <c r="J212" s="733">
        <v>3</v>
      </c>
      <c r="K212" s="733">
        <v>669</v>
      </c>
      <c r="L212" s="733">
        <v>1</v>
      </c>
      <c r="M212" s="733">
        <v>223</v>
      </c>
      <c r="N212" s="733">
        <v>3</v>
      </c>
      <c r="O212" s="733">
        <v>669</v>
      </c>
      <c r="P212" s="747">
        <v>1</v>
      </c>
      <c r="Q212" s="734">
        <v>223</v>
      </c>
    </row>
    <row r="213" spans="1:17" ht="14.4" customHeight="1" x14ac:dyDescent="0.3">
      <c r="A213" s="728" t="s">
        <v>4275</v>
      </c>
      <c r="B213" s="729" t="s">
        <v>3821</v>
      </c>
      <c r="C213" s="729" t="s">
        <v>3122</v>
      </c>
      <c r="D213" s="729" t="s">
        <v>4389</v>
      </c>
      <c r="E213" s="729" t="s">
        <v>4390</v>
      </c>
      <c r="F213" s="733">
        <v>9</v>
      </c>
      <c r="G213" s="733">
        <v>1989</v>
      </c>
      <c r="H213" s="733">
        <v>0.46526315789473682</v>
      </c>
      <c r="I213" s="733">
        <v>221</v>
      </c>
      <c r="J213" s="733">
        <v>19</v>
      </c>
      <c r="K213" s="733">
        <v>4275</v>
      </c>
      <c r="L213" s="733">
        <v>1</v>
      </c>
      <c r="M213" s="733">
        <v>225</v>
      </c>
      <c r="N213" s="733">
        <v>12</v>
      </c>
      <c r="O213" s="733">
        <v>2700</v>
      </c>
      <c r="P213" s="747">
        <v>0.63157894736842102</v>
      </c>
      <c r="Q213" s="734">
        <v>225</v>
      </c>
    </row>
    <row r="214" spans="1:17" ht="14.4" customHeight="1" x14ac:dyDescent="0.3">
      <c r="A214" s="728" t="s">
        <v>4275</v>
      </c>
      <c r="B214" s="729" t="s">
        <v>3821</v>
      </c>
      <c r="C214" s="729" t="s">
        <v>3122</v>
      </c>
      <c r="D214" s="729" t="s">
        <v>4391</v>
      </c>
      <c r="E214" s="729" t="s">
        <v>4392</v>
      </c>
      <c r="F214" s="733">
        <v>10</v>
      </c>
      <c r="G214" s="733">
        <v>41390</v>
      </c>
      <c r="H214" s="733">
        <v>0.52315587238990846</v>
      </c>
      <c r="I214" s="733">
        <v>4139</v>
      </c>
      <c r="J214" s="733">
        <v>19</v>
      </c>
      <c r="K214" s="733">
        <v>79116</v>
      </c>
      <c r="L214" s="733">
        <v>1</v>
      </c>
      <c r="M214" s="733">
        <v>4164</v>
      </c>
      <c r="N214" s="733">
        <v>14</v>
      </c>
      <c r="O214" s="733">
        <v>58296</v>
      </c>
      <c r="P214" s="747">
        <v>0.73684210526315785</v>
      </c>
      <c r="Q214" s="734">
        <v>4164</v>
      </c>
    </row>
    <row r="215" spans="1:17" ht="14.4" customHeight="1" x14ac:dyDescent="0.3">
      <c r="A215" s="728" t="s">
        <v>4275</v>
      </c>
      <c r="B215" s="729" t="s">
        <v>3821</v>
      </c>
      <c r="C215" s="729" t="s">
        <v>3122</v>
      </c>
      <c r="D215" s="729" t="s">
        <v>4393</v>
      </c>
      <c r="E215" s="729" t="s">
        <v>4394</v>
      </c>
      <c r="F215" s="733">
        <v>25</v>
      </c>
      <c r="G215" s="733">
        <v>95600</v>
      </c>
      <c r="H215" s="733">
        <v>0.56288271314178051</v>
      </c>
      <c r="I215" s="733">
        <v>3824</v>
      </c>
      <c r="J215" s="733">
        <v>44</v>
      </c>
      <c r="K215" s="733">
        <v>169840</v>
      </c>
      <c r="L215" s="733">
        <v>1</v>
      </c>
      <c r="M215" s="733">
        <v>3860</v>
      </c>
      <c r="N215" s="733">
        <v>36</v>
      </c>
      <c r="O215" s="733">
        <v>138960</v>
      </c>
      <c r="P215" s="747">
        <v>0.81818181818181823</v>
      </c>
      <c r="Q215" s="734">
        <v>3860</v>
      </c>
    </row>
    <row r="216" spans="1:17" ht="14.4" customHeight="1" x14ac:dyDescent="0.3">
      <c r="A216" s="728" t="s">
        <v>4275</v>
      </c>
      <c r="B216" s="729" t="s">
        <v>3821</v>
      </c>
      <c r="C216" s="729" t="s">
        <v>3122</v>
      </c>
      <c r="D216" s="729" t="s">
        <v>4395</v>
      </c>
      <c r="E216" s="729" t="s">
        <v>4396</v>
      </c>
      <c r="F216" s="733"/>
      <c r="G216" s="733"/>
      <c r="H216" s="733"/>
      <c r="I216" s="733"/>
      <c r="J216" s="733">
        <v>6</v>
      </c>
      <c r="K216" s="733">
        <v>47550</v>
      </c>
      <c r="L216" s="733">
        <v>1</v>
      </c>
      <c r="M216" s="733">
        <v>7925</v>
      </c>
      <c r="N216" s="733">
        <v>1</v>
      </c>
      <c r="O216" s="733">
        <v>7926</v>
      </c>
      <c r="P216" s="747">
        <v>0.16668769716088327</v>
      </c>
      <c r="Q216" s="734">
        <v>7926</v>
      </c>
    </row>
    <row r="217" spans="1:17" ht="14.4" customHeight="1" x14ac:dyDescent="0.3">
      <c r="A217" s="728" t="s">
        <v>4275</v>
      </c>
      <c r="B217" s="729" t="s">
        <v>3821</v>
      </c>
      <c r="C217" s="729" t="s">
        <v>3122</v>
      </c>
      <c r="D217" s="729" t="s">
        <v>4397</v>
      </c>
      <c r="E217" s="729" t="s">
        <v>4398</v>
      </c>
      <c r="F217" s="733">
        <v>5</v>
      </c>
      <c r="G217" s="733">
        <v>6405</v>
      </c>
      <c r="H217" s="733">
        <v>2.4767981438515081</v>
      </c>
      <c r="I217" s="733">
        <v>1281</v>
      </c>
      <c r="J217" s="733">
        <v>2</v>
      </c>
      <c r="K217" s="733">
        <v>2586</v>
      </c>
      <c r="L217" s="733">
        <v>1</v>
      </c>
      <c r="M217" s="733">
        <v>1293</v>
      </c>
      <c r="N217" s="733">
        <v>7</v>
      </c>
      <c r="O217" s="733">
        <v>9058</v>
      </c>
      <c r="P217" s="747">
        <v>3.502706883217324</v>
      </c>
      <c r="Q217" s="734">
        <v>1294</v>
      </c>
    </row>
    <row r="218" spans="1:17" ht="14.4" customHeight="1" x14ac:dyDescent="0.3">
      <c r="A218" s="728" t="s">
        <v>4275</v>
      </c>
      <c r="B218" s="729" t="s">
        <v>3821</v>
      </c>
      <c r="C218" s="729" t="s">
        <v>3122</v>
      </c>
      <c r="D218" s="729" t="s">
        <v>4399</v>
      </c>
      <c r="E218" s="729" t="s">
        <v>4400</v>
      </c>
      <c r="F218" s="733">
        <v>1</v>
      </c>
      <c r="G218" s="733">
        <v>1167</v>
      </c>
      <c r="H218" s="733">
        <v>0.49575191163976212</v>
      </c>
      <c r="I218" s="733">
        <v>1167</v>
      </c>
      <c r="J218" s="733">
        <v>2</v>
      </c>
      <c r="K218" s="733">
        <v>2354</v>
      </c>
      <c r="L218" s="733">
        <v>1</v>
      </c>
      <c r="M218" s="733">
        <v>1177</v>
      </c>
      <c r="N218" s="733">
        <v>1</v>
      </c>
      <c r="O218" s="733">
        <v>1178</v>
      </c>
      <c r="P218" s="747">
        <v>0.5004248088360238</v>
      </c>
      <c r="Q218" s="734">
        <v>1178</v>
      </c>
    </row>
    <row r="219" spans="1:17" ht="14.4" customHeight="1" x14ac:dyDescent="0.3">
      <c r="A219" s="728" t="s">
        <v>4275</v>
      </c>
      <c r="B219" s="729" t="s">
        <v>3821</v>
      </c>
      <c r="C219" s="729" t="s">
        <v>3122</v>
      </c>
      <c r="D219" s="729" t="s">
        <v>4401</v>
      </c>
      <c r="E219" s="729" t="s">
        <v>4402</v>
      </c>
      <c r="F219" s="733">
        <v>152</v>
      </c>
      <c r="G219" s="733">
        <v>771552</v>
      </c>
      <c r="H219" s="733">
        <v>1.2679030969917473</v>
      </c>
      <c r="I219" s="733">
        <v>5076</v>
      </c>
      <c r="J219" s="733">
        <v>118</v>
      </c>
      <c r="K219" s="733">
        <v>608526</v>
      </c>
      <c r="L219" s="733">
        <v>1</v>
      </c>
      <c r="M219" s="733">
        <v>5157</v>
      </c>
      <c r="N219" s="733">
        <v>143</v>
      </c>
      <c r="O219" s="733">
        <v>737451</v>
      </c>
      <c r="P219" s="747">
        <v>1.2118644067796611</v>
      </c>
      <c r="Q219" s="734">
        <v>5157</v>
      </c>
    </row>
    <row r="220" spans="1:17" ht="14.4" customHeight="1" x14ac:dyDescent="0.3">
      <c r="A220" s="728" t="s">
        <v>4275</v>
      </c>
      <c r="B220" s="729" t="s">
        <v>3821</v>
      </c>
      <c r="C220" s="729" t="s">
        <v>3122</v>
      </c>
      <c r="D220" s="729" t="s">
        <v>4403</v>
      </c>
      <c r="E220" s="729" t="s">
        <v>4404</v>
      </c>
      <c r="F220" s="733">
        <v>1</v>
      </c>
      <c r="G220" s="733">
        <v>5516</v>
      </c>
      <c r="H220" s="733">
        <v>0.9814946619217082</v>
      </c>
      <c r="I220" s="733">
        <v>5516</v>
      </c>
      <c r="J220" s="733">
        <v>1</v>
      </c>
      <c r="K220" s="733">
        <v>5620</v>
      </c>
      <c r="L220" s="733">
        <v>1</v>
      </c>
      <c r="M220" s="733">
        <v>5620</v>
      </c>
      <c r="N220" s="733">
        <v>4</v>
      </c>
      <c r="O220" s="733">
        <v>22480</v>
      </c>
      <c r="P220" s="747">
        <v>4</v>
      </c>
      <c r="Q220" s="734">
        <v>5620</v>
      </c>
    </row>
    <row r="221" spans="1:17" ht="14.4" customHeight="1" x14ac:dyDescent="0.3">
      <c r="A221" s="728" t="s">
        <v>4275</v>
      </c>
      <c r="B221" s="729" t="s">
        <v>3821</v>
      </c>
      <c r="C221" s="729" t="s">
        <v>3122</v>
      </c>
      <c r="D221" s="729" t="s">
        <v>3822</v>
      </c>
      <c r="E221" s="729" t="s">
        <v>3823</v>
      </c>
      <c r="F221" s="733">
        <v>1</v>
      </c>
      <c r="G221" s="733">
        <v>752</v>
      </c>
      <c r="H221" s="733"/>
      <c r="I221" s="733">
        <v>752</v>
      </c>
      <c r="J221" s="733"/>
      <c r="K221" s="733"/>
      <c r="L221" s="733"/>
      <c r="M221" s="733"/>
      <c r="N221" s="733">
        <v>1</v>
      </c>
      <c r="O221" s="733">
        <v>801</v>
      </c>
      <c r="P221" s="747"/>
      <c r="Q221" s="734">
        <v>801</v>
      </c>
    </row>
    <row r="222" spans="1:17" ht="14.4" customHeight="1" x14ac:dyDescent="0.3">
      <c r="A222" s="728" t="s">
        <v>4275</v>
      </c>
      <c r="B222" s="729" t="s">
        <v>3821</v>
      </c>
      <c r="C222" s="729" t="s">
        <v>3122</v>
      </c>
      <c r="D222" s="729" t="s">
        <v>4405</v>
      </c>
      <c r="E222" s="729" t="s">
        <v>4406</v>
      </c>
      <c r="F222" s="733">
        <v>182</v>
      </c>
      <c r="G222" s="733">
        <v>31850</v>
      </c>
      <c r="H222" s="733">
        <v>0.96743818723042341</v>
      </c>
      <c r="I222" s="733">
        <v>175</v>
      </c>
      <c r="J222" s="733">
        <v>186</v>
      </c>
      <c r="K222" s="733">
        <v>32922</v>
      </c>
      <c r="L222" s="733">
        <v>1</v>
      </c>
      <c r="M222" s="733">
        <v>177</v>
      </c>
      <c r="N222" s="733">
        <v>186</v>
      </c>
      <c r="O222" s="733">
        <v>32922</v>
      </c>
      <c r="P222" s="747">
        <v>1</v>
      </c>
      <c r="Q222" s="734">
        <v>177</v>
      </c>
    </row>
    <row r="223" spans="1:17" ht="14.4" customHeight="1" x14ac:dyDescent="0.3">
      <c r="A223" s="728" t="s">
        <v>4275</v>
      </c>
      <c r="B223" s="729" t="s">
        <v>3821</v>
      </c>
      <c r="C223" s="729" t="s">
        <v>3122</v>
      </c>
      <c r="D223" s="729" t="s">
        <v>4407</v>
      </c>
      <c r="E223" s="729" t="s">
        <v>4408</v>
      </c>
      <c r="F223" s="733">
        <v>224</v>
      </c>
      <c r="G223" s="733">
        <v>448224</v>
      </c>
      <c r="H223" s="733">
        <v>0.75992838541666663</v>
      </c>
      <c r="I223" s="733">
        <v>2001</v>
      </c>
      <c r="J223" s="733">
        <v>288</v>
      </c>
      <c r="K223" s="733">
        <v>589824</v>
      </c>
      <c r="L223" s="733">
        <v>1</v>
      </c>
      <c r="M223" s="733">
        <v>2048</v>
      </c>
      <c r="N223" s="733">
        <v>212</v>
      </c>
      <c r="O223" s="733">
        <v>434388</v>
      </c>
      <c r="P223" s="747">
        <v>0.73647054036458337</v>
      </c>
      <c r="Q223" s="734">
        <v>2049</v>
      </c>
    </row>
    <row r="224" spans="1:17" ht="14.4" customHeight="1" x14ac:dyDescent="0.3">
      <c r="A224" s="728" t="s">
        <v>4275</v>
      </c>
      <c r="B224" s="729" t="s">
        <v>3821</v>
      </c>
      <c r="C224" s="729" t="s">
        <v>3122</v>
      </c>
      <c r="D224" s="729" t="s">
        <v>4409</v>
      </c>
      <c r="E224" s="729" t="s">
        <v>4410</v>
      </c>
      <c r="F224" s="733">
        <v>55</v>
      </c>
      <c r="G224" s="733">
        <v>148280</v>
      </c>
      <c r="H224" s="733">
        <v>1.3218513764085009</v>
      </c>
      <c r="I224" s="733">
        <v>2696</v>
      </c>
      <c r="J224" s="733">
        <v>41</v>
      </c>
      <c r="K224" s="733">
        <v>112176</v>
      </c>
      <c r="L224" s="733">
        <v>1</v>
      </c>
      <c r="M224" s="733">
        <v>2736</v>
      </c>
      <c r="N224" s="733">
        <v>49</v>
      </c>
      <c r="O224" s="733">
        <v>134113</v>
      </c>
      <c r="P224" s="747">
        <v>1.1955587647981742</v>
      </c>
      <c r="Q224" s="734">
        <v>2737</v>
      </c>
    </row>
    <row r="225" spans="1:17" ht="14.4" customHeight="1" x14ac:dyDescent="0.3">
      <c r="A225" s="728" t="s">
        <v>4275</v>
      </c>
      <c r="B225" s="729" t="s">
        <v>3821</v>
      </c>
      <c r="C225" s="729" t="s">
        <v>3122</v>
      </c>
      <c r="D225" s="729" t="s">
        <v>4411</v>
      </c>
      <c r="E225" s="729" t="s">
        <v>4412</v>
      </c>
      <c r="F225" s="733"/>
      <c r="G225" s="733"/>
      <c r="H225" s="733"/>
      <c r="I225" s="733"/>
      <c r="J225" s="733"/>
      <c r="K225" s="733"/>
      <c r="L225" s="733"/>
      <c r="M225" s="733"/>
      <c r="N225" s="733">
        <v>2</v>
      </c>
      <c r="O225" s="733">
        <v>10538</v>
      </c>
      <c r="P225" s="747"/>
      <c r="Q225" s="734">
        <v>5269</v>
      </c>
    </row>
    <row r="226" spans="1:17" ht="14.4" customHeight="1" x14ac:dyDescent="0.3">
      <c r="A226" s="728" t="s">
        <v>4275</v>
      </c>
      <c r="B226" s="729" t="s">
        <v>3821</v>
      </c>
      <c r="C226" s="729" t="s">
        <v>3122</v>
      </c>
      <c r="D226" s="729" t="s">
        <v>4413</v>
      </c>
      <c r="E226" s="729" t="s">
        <v>4414</v>
      </c>
      <c r="F226" s="733"/>
      <c r="G226" s="733"/>
      <c r="H226" s="733"/>
      <c r="I226" s="733"/>
      <c r="J226" s="733">
        <v>8</v>
      </c>
      <c r="K226" s="733">
        <v>16904</v>
      </c>
      <c r="L226" s="733">
        <v>1</v>
      </c>
      <c r="M226" s="733">
        <v>2113</v>
      </c>
      <c r="N226" s="733">
        <v>3</v>
      </c>
      <c r="O226" s="733">
        <v>6339</v>
      </c>
      <c r="P226" s="747">
        <v>0.375</v>
      </c>
      <c r="Q226" s="734">
        <v>2113</v>
      </c>
    </row>
    <row r="227" spans="1:17" ht="14.4" customHeight="1" x14ac:dyDescent="0.3">
      <c r="A227" s="728" t="s">
        <v>4275</v>
      </c>
      <c r="B227" s="729" t="s">
        <v>3821</v>
      </c>
      <c r="C227" s="729" t="s">
        <v>3122</v>
      </c>
      <c r="D227" s="729" t="s">
        <v>4415</v>
      </c>
      <c r="E227" s="729" t="s">
        <v>4416</v>
      </c>
      <c r="F227" s="733">
        <v>7</v>
      </c>
      <c r="G227" s="733">
        <v>1057</v>
      </c>
      <c r="H227" s="733">
        <v>0.97419354838709682</v>
      </c>
      <c r="I227" s="733">
        <v>151</v>
      </c>
      <c r="J227" s="733">
        <v>7</v>
      </c>
      <c r="K227" s="733">
        <v>1085</v>
      </c>
      <c r="L227" s="733">
        <v>1</v>
      </c>
      <c r="M227" s="733">
        <v>155</v>
      </c>
      <c r="N227" s="733">
        <v>7</v>
      </c>
      <c r="O227" s="733">
        <v>1085</v>
      </c>
      <c r="P227" s="747">
        <v>1</v>
      </c>
      <c r="Q227" s="734">
        <v>155</v>
      </c>
    </row>
    <row r="228" spans="1:17" ht="14.4" customHeight="1" x14ac:dyDescent="0.3">
      <c r="A228" s="728" t="s">
        <v>4275</v>
      </c>
      <c r="B228" s="729" t="s">
        <v>3821</v>
      </c>
      <c r="C228" s="729" t="s">
        <v>3122</v>
      </c>
      <c r="D228" s="729" t="s">
        <v>4417</v>
      </c>
      <c r="E228" s="729" t="s">
        <v>4418</v>
      </c>
      <c r="F228" s="733">
        <v>11</v>
      </c>
      <c r="G228" s="733">
        <v>2145</v>
      </c>
      <c r="H228" s="733">
        <v>1.3473618090452262</v>
      </c>
      <c r="I228" s="733">
        <v>195</v>
      </c>
      <c r="J228" s="733">
        <v>8</v>
      </c>
      <c r="K228" s="733">
        <v>1592</v>
      </c>
      <c r="L228" s="733">
        <v>1</v>
      </c>
      <c r="M228" s="733">
        <v>199</v>
      </c>
      <c r="N228" s="733">
        <v>10</v>
      </c>
      <c r="O228" s="733">
        <v>1990</v>
      </c>
      <c r="P228" s="747">
        <v>1.25</v>
      </c>
      <c r="Q228" s="734">
        <v>199</v>
      </c>
    </row>
    <row r="229" spans="1:17" ht="14.4" customHeight="1" x14ac:dyDescent="0.3">
      <c r="A229" s="728" t="s">
        <v>4275</v>
      </c>
      <c r="B229" s="729" t="s">
        <v>3821</v>
      </c>
      <c r="C229" s="729" t="s">
        <v>3122</v>
      </c>
      <c r="D229" s="729" t="s">
        <v>4419</v>
      </c>
      <c r="E229" s="729" t="s">
        <v>4420</v>
      </c>
      <c r="F229" s="733">
        <v>2001</v>
      </c>
      <c r="G229" s="733">
        <v>400200</v>
      </c>
      <c r="H229" s="733">
        <v>0.77570767334217194</v>
      </c>
      <c r="I229" s="733">
        <v>200</v>
      </c>
      <c r="J229" s="733">
        <v>2529</v>
      </c>
      <c r="K229" s="733">
        <v>515916</v>
      </c>
      <c r="L229" s="733">
        <v>1</v>
      </c>
      <c r="M229" s="733">
        <v>204</v>
      </c>
      <c r="N229" s="733">
        <v>2276</v>
      </c>
      <c r="O229" s="733">
        <v>464304</v>
      </c>
      <c r="P229" s="747">
        <v>0.89996045867931984</v>
      </c>
      <c r="Q229" s="734">
        <v>204</v>
      </c>
    </row>
    <row r="230" spans="1:17" ht="14.4" customHeight="1" x14ac:dyDescent="0.3">
      <c r="A230" s="728" t="s">
        <v>4275</v>
      </c>
      <c r="B230" s="729" t="s">
        <v>3821</v>
      </c>
      <c r="C230" s="729" t="s">
        <v>3122</v>
      </c>
      <c r="D230" s="729" t="s">
        <v>4421</v>
      </c>
      <c r="E230" s="729" t="s">
        <v>4422</v>
      </c>
      <c r="F230" s="733">
        <v>1</v>
      </c>
      <c r="G230" s="733">
        <v>159</v>
      </c>
      <c r="H230" s="733">
        <v>0.19509202453987731</v>
      </c>
      <c r="I230" s="733">
        <v>159</v>
      </c>
      <c r="J230" s="733">
        <v>5</v>
      </c>
      <c r="K230" s="733">
        <v>815</v>
      </c>
      <c r="L230" s="733">
        <v>1</v>
      </c>
      <c r="M230" s="733">
        <v>163</v>
      </c>
      <c r="N230" s="733">
        <v>8</v>
      </c>
      <c r="O230" s="733">
        <v>1304</v>
      </c>
      <c r="P230" s="747">
        <v>1.6</v>
      </c>
      <c r="Q230" s="734">
        <v>163</v>
      </c>
    </row>
    <row r="231" spans="1:17" ht="14.4" customHeight="1" x14ac:dyDescent="0.3">
      <c r="A231" s="728" t="s">
        <v>4275</v>
      </c>
      <c r="B231" s="729" t="s">
        <v>3821</v>
      </c>
      <c r="C231" s="729" t="s">
        <v>3122</v>
      </c>
      <c r="D231" s="729" t="s">
        <v>4423</v>
      </c>
      <c r="E231" s="729" t="s">
        <v>4424</v>
      </c>
      <c r="F231" s="733">
        <v>115</v>
      </c>
      <c r="G231" s="733">
        <v>244145</v>
      </c>
      <c r="H231" s="733">
        <v>0.99425385655410581</v>
      </c>
      <c r="I231" s="733">
        <v>2123</v>
      </c>
      <c r="J231" s="733">
        <v>114</v>
      </c>
      <c r="K231" s="733">
        <v>245556</v>
      </c>
      <c r="L231" s="733">
        <v>1</v>
      </c>
      <c r="M231" s="733">
        <v>2154</v>
      </c>
      <c r="N231" s="733">
        <v>99</v>
      </c>
      <c r="O231" s="733">
        <v>213345</v>
      </c>
      <c r="P231" s="747">
        <v>0.86882421932267995</v>
      </c>
      <c r="Q231" s="734">
        <v>2155</v>
      </c>
    </row>
    <row r="232" spans="1:17" ht="14.4" customHeight="1" x14ac:dyDescent="0.3">
      <c r="A232" s="728" t="s">
        <v>4275</v>
      </c>
      <c r="B232" s="729" t="s">
        <v>3821</v>
      </c>
      <c r="C232" s="729" t="s">
        <v>3122</v>
      </c>
      <c r="D232" s="729" t="s">
        <v>4425</v>
      </c>
      <c r="E232" s="729" t="s">
        <v>4394</v>
      </c>
      <c r="F232" s="733">
        <v>27</v>
      </c>
      <c r="G232" s="733">
        <v>50463</v>
      </c>
      <c r="H232" s="733">
        <v>0.581049649963154</v>
      </c>
      <c r="I232" s="733">
        <v>1869</v>
      </c>
      <c r="J232" s="733">
        <v>46</v>
      </c>
      <c r="K232" s="733">
        <v>86848</v>
      </c>
      <c r="L232" s="733">
        <v>1</v>
      </c>
      <c r="M232" s="733">
        <v>1888</v>
      </c>
      <c r="N232" s="733">
        <v>45</v>
      </c>
      <c r="O232" s="733">
        <v>85005</v>
      </c>
      <c r="P232" s="747">
        <v>0.97877901621223284</v>
      </c>
      <c r="Q232" s="734">
        <v>1889</v>
      </c>
    </row>
    <row r="233" spans="1:17" ht="14.4" customHeight="1" x14ac:dyDescent="0.3">
      <c r="A233" s="728" t="s">
        <v>4275</v>
      </c>
      <c r="B233" s="729" t="s">
        <v>3821</v>
      </c>
      <c r="C233" s="729" t="s">
        <v>3122</v>
      </c>
      <c r="D233" s="729" t="s">
        <v>4426</v>
      </c>
      <c r="E233" s="729" t="s">
        <v>4427</v>
      </c>
      <c r="F233" s="733">
        <v>2</v>
      </c>
      <c r="G233" s="733">
        <v>318</v>
      </c>
      <c r="H233" s="733">
        <v>0.48773006134969327</v>
      </c>
      <c r="I233" s="733">
        <v>159</v>
      </c>
      <c r="J233" s="733">
        <v>4</v>
      </c>
      <c r="K233" s="733">
        <v>652</v>
      </c>
      <c r="L233" s="733">
        <v>1</v>
      </c>
      <c r="M233" s="733">
        <v>163</v>
      </c>
      <c r="N233" s="733"/>
      <c r="O233" s="733"/>
      <c r="P233" s="747"/>
      <c r="Q233" s="734"/>
    </row>
    <row r="234" spans="1:17" ht="14.4" customHeight="1" x14ac:dyDescent="0.3">
      <c r="A234" s="728" t="s">
        <v>4275</v>
      </c>
      <c r="B234" s="729" t="s">
        <v>3821</v>
      </c>
      <c r="C234" s="729" t="s">
        <v>3122</v>
      </c>
      <c r="D234" s="729" t="s">
        <v>4428</v>
      </c>
      <c r="E234" s="729" t="s">
        <v>4429</v>
      </c>
      <c r="F234" s="733"/>
      <c r="G234" s="733"/>
      <c r="H234" s="733"/>
      <c r="I234" s="733"/>
      <c r="J234" s="733"/>
      <c r="K234" s="733"/>
      <c r="L234" s="733"/>
      <c r="M234" s="733"/>
      <c r="N234" s="733">
        <v>1</v>
      </c>
      <c r="O234" s="733">
        <v>9838</v>
      </c>
      <c r="P234" s="747"/>
      <c r="Q234" s="734">
        <v>9838</v>
      </c>
    </row>
    <row r="235" spans="1:17" ht="14.4" customHeight="1" x14ac:dyDescent="0.3">
      <c r="A235" s="728" t="s">
        <v>4275</v>
      </c>
      <c r="B235" s="729" t="s">
        <v>3821</v>
      </c>
      <c r="C235" s="729" t="s">
        <v>3122</v>
      </c>
      <c r="D235" s="729" t="s">
        <v>4430</v>
      </c>
      <c r="E235" s="729" t="s">
        <v>4431</v>
      </c>
      <c r="F235" s="733">
        <v>15</v>
      </c>
      <c r="G235" s="733">
        <v>125985</v>
      </c>
      <c r="H235" s="733">
        <v>0.57283094019114822</v>
      </c>
      <c r="I235" s="733">
        <v>8399</v>
      </c>
      <c r="J235" s="733">
        <v>26</v>
      </c>
      <c r="K235" s="733">
        <v>219934</v>
      </c>
      <c r="L235" s="733">
        <v>1</v>
      </c>
      <c r="M235" s="733">
        <v>8459</v>
      </c>
      <c r="N235" s="733">
        <v>24</v>
      </c>
      <c r="O235" s="733">
        <v>203040</v>
      </c>
      <c r="P235" s="747">
        <v>0.92318604672310789</v>
      </c>
      <c r="Q235" s="734">
        <v>8460</v>
      </c>
    </row>
    <row r="236" spans="1:17" ht="14.4" customHeight="1" x14ac:dyDescent="0.3">
      <c r="A236" s="728" t="s">
        <v>4275</v>
      </c>
      <c r="B236" s="729" t="s">
        <v>3821</v>
      </c>
      <c r="C236" s="729" t="s">
        <v>3122</v>
      </c>
      <c r="D236" s="729" t="s">
        <v>4432</v>
      </c>
      <c r="E236" s="729" t="s">
        <v>4433</v>
      </c>
      <c r="F236" s="733"/>
      <c r="G236" s="733"/>
      <c r="H236" s="733"/>
      <c r="I236" s="733"/>
      <c r="J236" s="733"/>
      <c r="K236" s="733"/>
      <c r="L236" s="733"/>
      <c r="M236" s="733"/>
      <c r="N236" s="733">
        <v>9</v>
      </c>
      <c r="O236" s="733">
        <v>2331</v>
      </c>
      <c r="P236" s="747"/>
      <c r="Q236" s="734">
        <v>259</v>
      </c>
    </row>
    <row r="237" spans="1:17" ht="14.4" customHeight="1" x14ac:dyDescent="0.3">
      <c r="A237" s="728" t="s">
        <v>4434</v>
      </c>
      <c r="B237" s="729" t="s">
        <v>4435</v>
      </c>
      <c r="C237" s="729" t="s">
        <v>3122</v>
      </c>
      <c r="D237" s="729" t="s">
        <v>4436</v>
      </c>
      <c r="E237" s="729" t="s">
        <v>4437</v>
      </c>
      <c r="F237" s="733">
        <v>365</v>
      </c>
      <c r="G237" s="733">
        <v>75190</v>
      </c>
      <c r="H237" s="733">
        <v>1.0389233553949677</v>
      </c>
      <c r="I237" s="733">
        <v>206</v>
      </c>
      <c r="J237" s="733">
        <v>343</v>
      </c>
      <c r="K237" s="733">
        <v>72373</v>
      </c>
      <c r="L237" s="733">
        <v>1</v>
      </c>
      <c r="M237" s="733">
        <v>211</v>
      </c>
      <c r="N237" s="733">
        <v>256</v>
      </c>
      <c r="O237" s="733">
        <v>54016</v>
      </c>
      <c r="P237" s="747">
        <v>0.74635568513119532</v>
      </c>
      <c r="Q237" s="734">
        <v>211</v>
      </c>
    </row>
    <row r="238" spans="1:17" ht="14.4" customHeight="1" x14ac:dyDescent="0.3">
      <c r="A238" s="728" t="s">
        <v>4434</v>
      </c>
      <c r="B238" s="729" t="s">
        <v>4435</v>
      </c>
      <c r="C238" s="729" t="s">
        <v>3122</v>
      </c>
      <c r="D238" s="729" t="s">
        <v>4438</v>
      </c>
      <c r="E238" s="729" t="s">
        <v>4437</v>
      </c>
      <c r="F238" s="733">
        <v>2</v>
      </c>
      <c r="G238" s="733">
        <v>170</v>
      </c>
      <c r="H238" s="733">
        <v>0.65134099616858232</v>
      </c>
      <c r="I238" s="733">
        <v>85</v>
      </c>
      <c r="J238" s="733">
        <v>3</v>
      </c>
      <c r="K238" s="733">
        <v>261</v>
      </c>
      <c r="L238" s="733">
        <v>1</v>
      </c>
      <c r="M238" s="733">
        <v>87</v>
      </c>
      <c r="N238" s="733"/>
      <c r="O238" s="733"/>
      <c r="P238" s="747"/>
      <c r="Q238" s="734"/>
    </row>
    <row r="239" spans="1:17" ht="14.4" customHeight="1" x14ac:dyDescent="0.3">
      <c r="A239" s="728" t="s">
        <v>4434</v>
      </c>
      <c r="B239" s="729" t="s">
        <v>4435</v>
      </c>
      <c r="C239" s="729" t="s">
        <v>3122</v>
      </c>
      <c r="D239" s="729" t="s">
        <v>4439</v>
      </c>
      <c r="E239" s="729" t="s">
        <v>4440</v>
      </c>
      <c r="F239" s="733">
        <v>214</v>
      </c>
      <c r="G239" s="733">
        <v>63130</v>
      </c>
      <c r="H239" s="733">
        <v>1.3444501235198909</v>
      </c>
      <c r="I239" s="733">
        <v>295</v>
      </c>
      <c r="J239" s="733">
        <v>156</v>
      </c>
      <c r="K239" s="733">
        <v>46956</v>
      </c>
      <c r="L239" s="733">
        <v>1</v>
      </c>
      <c r="M239" s="733">
        <v>301</v>
      </c>
      <c r="N239" s="733">
        <v>334</v>
      </c>
      <c r="O239" s="733">
        <v>100534</v>
      </c>
      <c r="P239" s="747">
        <v>2.141025641025641</v>
      </c>
      <c r="Q239" s="734">
        <v>301</v>
      </c>
    </row>
    <row r="240" spans="1:17" ht="14.4" customHeight="1" x14ac:dyDescent="0.3">
      <c r="A240" s="728" t="s">
        <v>4434</v>
      </c>
      <c r="B240" s="729" t="s">
        <v>4435</v>
      </c>
      <c r="C240" s="729" t="s">
        <v>3122</v>
      </c>
      <c r="D240" s="729" t="s">
        <v>4441</v>
      </c>
      <c r="E240" s="729" t="s">
        <v>4442</v>
      </c>
      <c r="F240" s="733"/>
      <c r="G240" s="733"/>
      <c r="H240" s="733"/>
      <c r="I240" s="733"/>
      <c r="J240" s="733">
        <v>6</v>
      </c>
      <c r="K240" s="733">
        <v>594</v>
      </c>
      <c r="L240" s="733">
        <v>1</v>
      </c>
      <c r="M240" s="733">
        <v>99</v>
      </c>
      <c r="N240" s="733"/>
      <c r="O240" s="733"/>
      <c r="P240" s="747"/>
      <c r="Q240" s="734"/>
    </row>
    <row r="241" spans="1:17" ht="14.4" customHeight="1" x14ac:dyDescent="0.3">
      <c r="A241" s="728" t="s">
        <v>4434</v>
      </c>
      <c r="B241" s="729" t="s">
        <v>4435</v>
      </c>
      <c r="C241" s="729" t="s">
        <v>3122</v>
      </c>
      <c r="D241" s="729" t="s">
        <v>4443</v>
      </c>
      <c r="E241" s="729" t="s">
        <v>4444</v>
      </c>
      <c r="F241" s="733">
        <v>203</v>
      </c>
      <c r="G241" s="733">
        <v>27405</v>
      </c>
      <c r="H241" s="733">
        <v>1.250228102189781</v>
      </c>
      <c r="I241" s="733">
        <v>135</v>
      </c>
      <c r="J241" s="733">
        <v>160</v>
      </c>
      <c r="K241" s="733">
        <v>21920</v>
      </c>
      <c r="L241" s="733">
        <v>1</v>
      </c>
      <c r="M241" s="733">
        <v>137</v>
      </c>
      <c r="N241" s="733">
        <v>137</v>
      </c>
      <c r="O241" s="733">
        <v>18769</v>
      </c>
      <c r="P241" s="747">
        <v>0.85624999999999996</v>
      </c>
      <c r="Q241" s="734">
        <v>137</v>
      </c>
    </row>
    <row r="242" spans="1:17" ht="14.4" customHeight="1" x14ac:dyDescent="0.3">
      <c r="A242" s="728" t="s">
        <v>4434</v>
      </c>
      <c r="B242" s="729" t="s">
        <v>4435</v>
      </c>
      <c r="C242" s="729" t="s">
        <v>3122</v>
      </c>
      <c r="D242" s="729" t="s">
        <v>4445</v>
      </c>
      <c r="E242" s="729" t="s">
        <v>4444</v>
      </c>
      <c r="F242" s="733">
        <v>1</v>
      </c>
      <c r="G242" s="733">
        <v>178</v>
      </c>
      <c r="H242" s="733">
        <v>0.97267759562841527</v>
      </c>
      <c r="I242" s="733">
        <v>178</v>
      </c>
      <c r="J242" s="733">
        <v>1</v>
      </c>
      <c r="K242" s="733">
        <v>183</v>
      </c>
      <c r="L242" s="733">
        <v>1</v>
      </c>
      <c r="M242" s="733">
        <v>183</v>
      </c>
      <c r="N242" s="733"/>
      <c r="O242" s="733"/>
      <c r="P242" s="747"/>
      <c r="Q242" s="734"/>
    </row>
    <row r="243" spans="1:17" ht="14.4" customHeight="1" x14ac:dyDescent="0.3">
      <c r="A243" s="728" t="s">
        <v>4434</v>
      </c>
      <c r="B243" s="729" t="s">
        <v>4435</v>
      </c>
      <c r="C243" s="729" t="s">
        <v>3122</v>
      </c>
      <c r="D243" s="729" t="s">
        <v>4446</v>
      </c>
      <c r="E243" s="729" t="s">
        <v>4447</v>
      </c>
      <c r="F243" s="733"/>
      <c r="G243" s="733"/>
      <c r="H243" s="733"/>
      <c r="I243" s="733"/>
      <c r="J243" s="733">
        <v>1</v>
      </c>
      <c r="K243" s="733">
        <v>639</v>
      </c>
      <c r="L243" s="733">
        <v>1</v>
      </c>
      <c r="M243" s="733">
        <v>639</v>
      </c>
      <c r="N243" s="733"/>
      <c r="O243" s="733"/>
      <c r="P243" s="747"/>
      <c r="Q243" s="734"/>
    </row>
    <row r="244" spans="1:17" ht="14.4" customHeight="1" x14ac:dyDescent="0.3">
      <c r="A244" s="728" t="s">
        <v>4434</v>
      </c>
      <c r="B244" s="729" t="s">
        <v>4435</v>
      </c>
      <c r="C244" s="729" t="s">
        <v>3122</v>
      </c>
      <c r="D244" s="729" t="s">
        <v>4448</v>
      </c>
      <c r="E244" s="729" t="s">
        <v>4449</v>
      </c>
      <c r="F244" s="733">
        <v>11</v>
      </c>
      <c r="G244" s="733">
        <v>1771</v>
      </c>
      <c r="H244" s="733">
        <v>1.70616570327553</v>
      </c>
      <c r="I244" s="733">
        <v>161</v>
      </c>
      <c r="J244" s="733">
        <v>6</v>
      </c>
      <c r="K244" s="733">
        <v>1038</v>
      </c>
      <c r="L244" s="733">
        <v>1</v>
      </c>
      <c r="M244" s="733">
        <v>173</v>
      </c>
      <c r="N244" s="733">
        <v>13</v>
      </c>
      <c r="O244" s="733">
        <v>2249</v>
      </c>
      <c r="P244" s="747">
        <v>2.1666666666666665</v>
      </c>
      <c r="Q244" s="734">
        <v>173</v>
      </c>
    </row>
    <row r="245" spans="1:17" ht="14.4" customHeight="1" x14ac:dyDescent="0.3">
      <c r="A245" s="728" t="s">
        <v>4434</v>
      </c>
      <c r="B245" s="729" t="s">
        <v>4435</v>
      </c>
      <c r="C245" s="729" t="s">
        <v>3122</v>
      </c>
      <c r="D245" s="729" t="s">
        <v>4450</v>
      </c>
      <c r="E245" s="729" t="s">
        <v>4451</v>
      </c>
      <c r="F245" s="733">
        <v>110</v>
      </c>
      <c r="G245" s="733">
        <v>29260</v>
      </c>
      <c r="H245" s="733">
        <v>1.2179487179487178</v>
      </c>
      <c r="I245" s="733">
        <v>266</v>
      </c>
      <c r="J245" s="733">
        <v>88</v>
      </c>
      <c r="K245" s="733">
        <v>24024</v>
      </c>
      <c r="L245" s="733">
        <v>1</v>
      </c>
      <c r="M245" s="733">
        <v>273</v>
      </c>
      <c r="N245" s="733"/>
      <c r="O245" s="733"/>
      <c r="P245" s="747"/>
      <c r="Q245" s="734"/>
    </row>
    <row r="246" spans="1:17" ht="14.4" customHeight="1" x14ac:dyDescent="0.3">
      <c r="A246" s="728" t="s">
        <v>4434</v>
      </c>
      <c r="B246" s="729" t="s">
        <v>4435</v>
      </c>
      <c r="C246" s="729" t="s">
        <v>3122</v>
      </c>
      <c r="D246" s="729" t="s">
        <v>4452</v>
      </c>
      <c r="E246" s="729" t="s">
        <v>4453</v>
      </c>
      <c r="F246" s="733">
        <v>126</v>
      </c>
      <c r="G246" s="733">
        <v>17766</v>
      </c>
      <c r="H246" s="733">
        <v>1.1071918235074161</v>
      </c>
      <c r="I246" s="733">
        <v>141</v>
      </c>
      <c r="J246" s="733">
        <v>113</v>
      </c>
      <c r="K246" s="733">
        <v>16046</v>
      </c>
      <c r="L246" s="733">
        <v>1</v>
      </c>
      <c r="M246" s="733">
        <v>142</v>
      </c>
      <c r="N246" s="733">
        <v>89</v>
      </c>
      <c r="O246" s="733">
        <v>12638</v>
      </c>
      <c r="P246" s="747">
        <v>0.78761061946902655</v>
      </c>
      <c r="Q246" s="734">
        <v>142</v>
      </c>
    </row>
    <row r="247" spans="1:17" ht="14.4" customHeight="1" x14ac:dyDescent="0.3">
      <c r="A247" s="728" t="s">
        <v>4434</v>
      </c>
      <c r="B247" s="729" t="s">
        <v>4435</v>
      </c>
      <c r="C247" s="729" t="s">
        <v>3122</v>
      </c>
      <c r="D247" s="729" t="s">
        <v>4454</v>
      </c>
      <c r="E247" s="729" t="s">
        <v>4453</v>
      </c>
      <c r="F247" s="733">
        <v>203</v>
      </c>
      <c r="G247" s="733">
        <v>15834</v>
      </c>
      <c r="H247" s="733">
        <v>1.2608695652173914</v>
      </c>
      <c r="I247" s="733">
        <v>78</v>
      </c>
      <c r="J247" s="733">
        <v>161</v>
      </c>
      <c r="K247" s="733">
        <v>12558</v>
      </c>
      <c r="L247" s="733">
        <v>1</v>
      </c>
      <c r="M247" s="733">
        <v>78</v>
      </c>
      <c r="N247" s="733">
        <v>137</v>
      </c>
      <c r="O247" s="733">
        <v>10686</v>
      </c>
      <c r="P247" s="747">
        <v>0.85093167701863359</v>
      </c>
      <c r="Q247" s="734">
        <v>78</v>
      </c>
    </row>
    <row r="248" spans="1:17" ht="14.4" customHeight="1" x14ac:dyDescent="0.3">
      <c r="A248" s="728" t="s">
        <v>4434</v>
      </c>
      <c r="B248" s="729" t="s">
        <v>4435</v>
      </c>
      <c r="C248" s="729" t="s">
        <v>3122</v>
      </c>
      <c r="D248" s="729" t="s">
        <v>4455</v>
      </c>
      <c r="E248" s="729" t="s">
        <v>4456</v>
      </c>
      <c r="F248" s="733">
        <v>126</v>
      </c>
      <c r="G248" s="733">
        <v>38682</v>
      </c>
      <c r="H248" s="733">
        <v>1.0936695976702762</v>
      </c>
      <c r="I248" s="733">
        <v>307</v>
      </c>
      <c r="J248" s="733">
        <v>113</v>
      </c>
      <c r="K248" s="733">
        <v>35369</v>
      </c>
      <c r="L248" s="733">
        <v>1</v>
      </c>
      <c r="M248" s="733">
        <v>313</v>
      </c>
      <c r="N248" s="733">
        <v>89</v>
      </c>
      <c r="O248" s="733">
        <v>27946</v>
      </c>
      <c r="P248" s="747">
        <v>0.79012694732675504</v>
      </c>
      <c r="Q248" s="734">
        <v>314</v>
      </c>
    </row>
    <row r="249" spans="1:17" ht="14.4" customHeight="1" x14ac:dyDescent="0.3">
      <c r="A249" s="728" t="s">
        <v>4434</v>
      </c>
      <c r="B249" s="729" t="s">
        <v>4435</v>
      </c>
      <c r="C249" s="729" t="s">
        <v>3122</v>
      </c>
      <c r="D249" s="729" t="s">
        <v>4457</v>
      </c>
      <c r="E249" s="729" t="s">
        <v>4458</v>
      </c>
      <c r="F249" s="733">
        <v>186</v>
      </c>
      <c r="G249" s="733">
        <v>29946</v>
      </c>
      <c r="H249" s="733">
        <v>1.2007698785035485</v>
      </c>
      <c r="I249" s="733">
        <v>161</v>
      </c>
      <c r="J249" s="733">
        <v>153</v>
      </c>
      <c r="K249" s="733">
        <v>24939</v>
      </c>
      <c r="L249" s="733">
        <v>1</v>
      </c>
      <c r="M249" s="733">
        <v>163</v>
      </c>
      <c r="N249" s="733">
        <v>219</v>
      </c>
      <c r="O249" s="733">
        <v>35697</v>
      </c>
      <c r="P249" s="747">
        <v>1.4313725490196079</v>
      </c>
      <c r="Q249" s="734">
        <v>163</v>
      </c>
    </row>
    <row r="250" spans="1:17" ht="14.4" customHeight="1" x14ac:dyDescent="0.3">
      <c r="A250" s="728" t="s">
        <v>4434</v>
      </c>
      <c r="B250" s="729" t="s">
        <v>4435</v>
      </c>
      <c r="C250" s="729" t="s">
        <v>3122</v>
      </c>
      <c r="D250" s="729" t="s">
        <v>4459</v>
      </c>
      <c r="E250" s="729" t="s">
        <v>4437</v>
      </c>
      <c r="F250" s="733">
        <v>314</v>
      </c>
      <c r="G250" s="733">
        <v>22294</v>
      </c>
      <c r="H250" s="733">
        <v>1.0053210678210678</v>
      </c>
      <c r="I250" s="733">
        <v>71</v>
      </c>
      <c r="J250" s="733">
        <v>308</v>
      </c>
      <c r="K250" s="733">
        <v>22176</v>
      </c>
      <c r="L250" s="733">
        <v>1</v>
      </c>
      <c r="M250" s="733">
        <v>72</v>
      </c>
      <c r="N250" s="733">
        <v>284</v>
      </c>
      <c r="O250" s="733">
        <v>20448</v>
      </c>
      <c r="P250" s="747">
        <v>0.92207792207792205</v>
      </c>
      <c r="Q250" s="734">
        <v>72</v>
      </c>
    </row>
    <row r="251" spans="1:17" ht="14.4" customHeight="1" x14ac:dyDescent="0.3">
      <c r="A251" s="728" t="s">
        <v>4434</v>
      </c>
      <c r="B251" s="729" t="s">
        <v>4435</v>
      </c>
      <c r="C251" s="729" t="s">
        <v>3122</v>
      </c>
      <c r="D251" s="729" t="s">
        <v>4460</v>
      </c>
      <c r="E251" s="729" t="s">
        <v>4461</v>
      </c>
      <c r="F251" s="733">
        <v>2</v>
      </c>
      <c r="G251" s="733">
        <v>440</v>
      </c>
      <c r="H251" s="733">
        <v>0.64046579330422126</v>
      </c>
      <c r="I251" s="733">
        <v>220</v>
      </c>
      <c r="J251" s="733">
        <v>3</v>
      </c>
      <c r="K251" s="733">
        <v>687</v>
      </c>
      <c r="L251" s="733">
        <v>1</v>
      </c>
      <c r="M251" s="733">
        <v>229</v>
      </c>
      <c r="N251" s="733"/>
      <c r="O251" s="733"/>
      <c r="P251" s="747"/>
      <c r="Q251" s="734"/>
    </row>
    <row r="252" spans="1:17" ht="14.4" customHeight="1" x14ac:dyDescent="0.3">
      <c r="A252" s="728" t="s">
        <v>4434</v>
      </c>
      <c r="B252" s="729" t="s">
        <v>4435</v>
      </c>
      <c r="C252" s="729" t="s">
        <v>3122</v>
      </c>
      <c r="D252" s="729" t="s">
        <v>4462</v>
      </c>
      <c r="E252" s="729" t="s">
        <v>4463</v>
      </c>
      <c r="F252" s="733">
        <v>14</v>
      </c>
      <c r="G252" s="733">
        <v>16730</v>
      </c>
      <c r="H252" s="733">
        <v>1.3815028901734103</v>
      </c>
      <c r="I252" s="733">
        <v>1195</v>
      </c>
      <c r="J252" s="733">
        <v>10</v>
      </c>
      <c r="K252" s="733">
        <v>12110</v>
      </c>
      <c r="L252" s="733">
        <v>1</v>
      </c>
      <c r="M252" s="733">
        <v>1211</v>
      </c>
      <c r="N252" s="733">
        <v>14</v>
      </c>
      <c r="O252" s="733">
        <v>16954</v>
      </c>
      <c r="P252" s="747">
        <v>1.4</v>
      </c>
      <c r="Q252" s="734">
        <v>1211</v>
      </c>
    </row>
    <row r="253" spans="1:17" ht="14.4" customHeight="1" x14ac:dyDescent="0.3">
      <c r="A253" s="728" t="s">
        <v>4434</v>
      </c>
      <c r="B253" s="729" t="s">
        <v>4435</v>
      </c>
      <c r="C253" s="729" t="s">
        <v>3122</v>
      </c>
      <c r="D253" s="729" t="s">
        <v>4464</v>
      </c>
      <c r="E253" s="729" t="s">
        <v>4465</v>
      </c>
      <c r="F253" s="733">
        <v>12</v>
      </c>
      <c r="G253" s="733">
        <v>1320</v>
      </c>
      <c r="H253" s="733">
        <v>1.6541353383458646</v>
      </c>
      <c r="I253" s="733">
        <v>110</v>
      </c>
      <c r="J253" s="733">
        <v>7</v>
      </c>
      <c r="K253" s="733">
        <v>798</v>
      </c>
      <c r="L253" s="733">
        <v>1</v>
      </c>
      <c r="M253" s="733">
        <v>114</v>
      </c>
      <c r="N253" s="733">
        <v>13</v>
      </c>
      <c r="O253" s="733">
        <v>1482</v>
      </c>
      <c r="P253" s="747">
        <v>1.8571428571428572</v>
      </c>
      <c r="Q253" s="734">
        <v>114</v>
      </c>
    </row>
    <row r="254" spans="1:17" ht="14.4" customHeight="1" x14ac:dyDescent="0.3">
      <c r="A254" s="728" t="s">
        <v>4434</v>
      </c>
      <c r="B254" s="729" t="s">
        <v>4435</v>
      </c>
      <c r="C254" s="729" t="s">
        <v>3122</v>
      </c>
      <c r="D254" s="729" t="s">
        <v>4466</v>
      </c>
      <c r="E254" s="729" t="s">
        <v>4467</v>
      </c>
      <c r="F254" s="733">
        <v>1</v>
      </c>
      <c r="G254" s="733">
        <v>323</v>
      </c>
      <c r="H254" s="733">
        <v>0.4667630057803468</v>
      </c>
      <c r="I254" s="733">
        <v>323</v>
      </c>
      <c r="J254" s="733">
        <v>2</v>
      </c>
      <c r="K254" s="733">
        <v>692</v>
      </c>
      <c r="L254" s="733">
        <v>1</v>
      </c>
      <c r="M254" s="733">
        <v>346</v>
      </c>
      <c r="N254" s="733"/>
      <c r="O254" s="733"/>
      <c r="P254" s="747"/>
      <c r="Q254" s="734"/>
    </row>
    <row r="255" spans="1:17" ht="14.4" customHeight="1" x14ac:dyDescent="0.3">
      <c r="A255" s="728" t="s">
        <v>4434</v>
      </c>
      <c r="B255" s="729" t="s">
        <v>4435</v>
      </c>
      <c r="C255" s="729" t="s">
        <v>3122</v>
      </c>
      <c r="D255" s="729" t="s">
        <v>4468</v>
      </c>
      <c r="E255" s="729" t="s">
        <v>4469</v>
      </c>
      <c r="F255" s="733"/>
      <c r="G255" s="733"/>
      <c r="H255" s="733"/>
      <c r="I255" s="733"/>
      <c r="J255" s="733">
        <v>1</v>
      </c>
      <c r="K255" s="733">
        <v>301</v>
      </c>
      <c r="L255" s="733">
        <v>1</v>
      </c>
      <c r="M255" s="733">
        <v>301</v>
      </c>
      <c r="N255" s="733"/>
      <c r="O255" s="733"/>
      <c r="P255" s="747"/>
      <c r="Q255" s="734"/>
    </row>
    <row r="256" spans="1:17" ht="14.4" customHeight="1" x14ac:dyDescent="0.3">
      <c r="A256" s="728" t="s">
        <v>4470</v>
      </c>
      <c r="B256" s="729" t="s">
        <v>4471</v>
      </c>
      <c r="C256" s="729" t="s">
        <v>3122</v>
      </c>
      <c r="D256" s="729" t="s">
        <v>4472</v>
      </c>
      <c r="E256" s="729" t="s">
        <v>4473</v>
      </c>
      <c r="F256" s="733">
        <v>102</v>
      </c>
      <c r="G256" s="733">
        <v>5508</v>
      </c>
      <c r="H256" s="733">
        <v>1.2833178005591799</v>
      </c>
      <c r="I256" s="733">
        <v>54</v>
      </c>
      <c r="J256" s="733">
        <v>74</v>
      </c>
      <c r="K256" s="733">
        <v>4292</v>
      </c>
      <c r="L256" s="733">
        <v>1</v>
      </c>
      <c r="M256" s="733">
        <v>58</v>
      </c>
      <c r="N256" s="733">
        <v>74</v>
      </c>
      <c r="O256" s="733">
        <v>4292</v>
      </c>
      <c r="P256" s="747">
        <v>1</v>
      </c>
      <c r="Q256" s="734">
        <v>58</v>
      </c>
    </row>
    <row r="257" spans="1:17" ht="14.4" customHeight="1" x14ac:dyDescent="0.3">
      <c r="A257" s="728" t="s">
        <v>4470</v>
      </c>
      <c r="B257" s="729" t="s">
        <v>4471</v>
      </c>
      <c r="C257" s="729" t="s">
        <v>3122</v>
      </c>
      <c r="D257" s="729" t="s">
        <v>4474</v>
      </c>
      <c r="E257" s="729" t="s">
        <v>4475</v>
      </c>
      <c r="F257" s="733">
        <v>14</v>
      </c>
      <c r="G257" s="733">
        <v>1722</v>
      </c>
      <c r="H257" s="733">
        <v>1.3145038167938932</v>
      </c>
      <c r="I257" s="733">
        <v>123</v>
      </c>
      <c r="J257" s="733">
        <v>10</v>
      </c>
      <c r="K257" s="733">
        <v>1310</v>
      </c>
      <c r="L257" s="733">
        <v>1</v>
      </c>
      <c r="M257" s="733">
        <v>131</v>
      </c>
      <c r="N257" s="733">
        <v>8</v>
      </c>
      <c r="O257" s="733">
        <v>1048</v>
      </c>
      <c r="P257" s="747">
        <v>0.8</v>
      </c>
      <c r="Q257" s="734">
        <v>131</v>
      </c>
    </row>
    <row r="258" spans="1:17" ht="14.4" customHeight="1" x14ac:dyDescent="0.3">
      <c r="A258" s="728" t="s">
        <v>4470</v>
      </c>
      <c r="B258" s="729" t="s">
        <v>4471</v>
      </c>
      <c r="C258" s="729" t="s">
        <v>3122</v>
      </c>
      <c r="D258" s="729" t="s">
        <v>4476</v>
      </c>
      <c r="E258" s="729" t="s">
        <v>4477</v>
      </c>
      <c r="F258" s="733">
        <v>1</v>
      </c>
      <c r="G258" s="733">
        <v>384</v>
      </c>
      <c r="H258" s="733">
        <v>0.94348894348894352</v>
      </c>
      <c r="I258" s="733">
        <v>384</v>
      </c>
      <c r="J258" s="733">
        <v>1</v>
      </c>
      <c r="K258" s="733">
        <v>407</v>
      </c>
      <c r="L258" s="733">
        <v>1</v>
      </c>
      <c r="M258" s="733">
        <v>407</v>
      </c>
      <c r="N258" s="733"/>
      <c r="O258" s="733"/>
      <c r="P258" s="747"/>
      <c r="Q258" s="734"/>
    </row>
    <row r="259" spans="1:17" ht="14.4" customHeight="1" x14ac:dyDescent="0.3">
      <c r="A259" s="728" t="s">
        <v>4470</v>
      </c>
      <c r="B259" s="729" t="s">
        <v>4471</v>
      </c>
      <c r="C259" s="729" t="s">
        <v>3122</v>
      </c>
      <c r="D259" s="729" t="s">
        <v>4478</v>
      </c>
      <c r="E259" s="729" t="s">
        <v>4479</v>
      </c>
      <c r="F259" s="733">
        <v>32</v>
      </c>
      <c r="G259" s="733">
        <v>5504</v>
      </c>
      <c r="H259" s="733">
        <v>0.93177585915016081</v>
      </c>
      <c r="I259" s="733">
        <v>172</v>
      </c>
      <c r="J259" s="733">
        <v>33</v>
      </c>
      <c r="K259" s="733">
        <v>5907</v>
      </c>
      <c r="L259" s="733">
        <v>1</v>
      </c>
      <c r="M259" s="733">
        <v>179</v>
      </c>
      <c r="N259" s="733">
        <v>16</v>
      </c>
      <c r="O259" s="733">
        <v>2880</v>
      </c>
      <c r="P259" s="747">
        <v>0.48755713560182834</v>
      </c>
      <c r="Q259" s="734">
        <v>180</v>
      </c>
    </row>
    <row r="260" spans="1:17" ht="14.4" customHeight="1" x14ac:dyDescent="0.3">
      <c r="A260" s="728" t="s">
        <v>4470</v>
      </c>
      <c r="B260" s="729" t="s">
        <v>4471</v>
      </c>
      <c r="C260" s="729" t="s">
        <v>3122</v>
      </c>
      <c r="D260" s="729" t="s">
        <v>4480</v>
      </c>
      <c r="E260" s="729" t="s">
        <v>4481</v>
      </c>
      <c r="F260" s="733">
        <v>13</v>
      </c>
      <c r="G260" s="733">
        <v>4186</v>
      </c>
      <c r="H260" s="733">
        <v>0.78097014925373132</v>
      </c>
      <c r="I260" s="733">
        <v>322</v>
      </c>
      <c r="J260" s="733">
        <v>16</v>
      </c>
      <c r="K260" s="733">
        <v>5360</v>
      </c>
      <c r="L260" s="733">
        <v>1</v>
      </c>
      <c r="M260" s="733">
        <v>335</v>
      </c>
      <c r="N260" s="733">
        <v>15</v>
      </c>
      <c r="O260" s="733">
        <v>5040</v>
      </c>
      <c r="P260" s="747">
        <v>0.94029850746268662</v>
      </c>
      <c r="Q260" s="734">
        <v>336</v>
      </c>
    </row>
    <row r="261" spans="1:17" ht="14.4" customHeight="1" x14ac:dyDescent="0.3">
      <c r="A261" s="728" t="s">
        <v>4470</v>
      </c>
      <c r="B261" s="729" t="s">
        <v>4471</v>
      </c>
      <c r="C261" s="729" t="s">
        <v>3122</v>
      </c>
      <c r="D261" s="729" t="s">
        <v>4482</v>
      </c>
      <c r="E261" s="729" t="s">
        <v>4483</v>
      </c>
      <c r="F261" s="733">
        <v>401</v>
      </c>
      <c r="G261" s="733">
        <v>136741</v>
      </c>
      <c r="H261" s="733">
        <v>0.86111653389590348</v>
      </c>
      <c r="I261" s="733">
        <v>341</v>
      </c>
      <c r="J261" s="733">
        <v>455</v>
      </c>
      <c r="K261" s="733">
        <v>158795</v>
      </c>
      <c r="L261" s="733">
        <v>1</v>
      </c>
      <c r="M261" s="733">
        <v>349</v>
      </c>
      <c r="N261" s="733">
        <v>490</v>
      </c>
      <c r="O261" s="733">
        <v>171010</v>
      </c>
      <c r="P261" s="747">
        <v>1.0769230769230769</v>
      </c>
      <c r="Q261" s="734">
        <v>349</v>
      </c>
    </row>
    <row r="262" spans="1:17" ht="14.4" customHeight="1" x14ac:dyDescent="0.3">
      <c r="A262" s="728" t="s">
        <v>4470</v>
      </c>
      <c r="B262" s="729" t="s">
        <v>4471</v>
      </c>
      <c r="C262" s="729" t="s">
        <v>3122</v>
      </c>
      <c r="D262" s="729" t="s">
        <v>4484</v>
      </c>
      <c r="E262" s="729" t="s">
        <v>4485</v>
      </c>
      <c r="F262" s="733">
        <v>1</v>
      </c>
      <c r="G262" s="733">
        <v>109</v>
      </c>
      <c r="H262" s="733">
        <v>0.93162393162393164</v>
      </c>
      <c r="I262" s="733">
        <v>109</v>
      </c>
      <c r="J262" s="733">
        <v>1</v>
      </c>
      <c r="K262" s="733">
        <v>117</v>
      </c>
      <c r="L262" s="733">
        <v>1</v>
      </c>
      <c r="M262" s="733">
        <v>117</v>
      </c>
      <c r="N262" s="733"/>
      <c r="O262" s="733"/>
      <c r="P262" s="747"/>
      <c r="Q262" s="734"/>
    </row>
    <row r="263" spans="1:17" ht="14.4" customHeight="1" x14ac:dyDescent="0.3">
      <c r="A263" s="728" t="s">
        <v>4470</v>
      </c>
      <c r="B263" s="729" t="s">
        <v>4471</v>
      </c>
      <c r="C263" s="729" t="s">
        <v>3122</v>
      </c>
      <c r="D263" s="729" t="s">
        <v>4486</v>
      </c>
      <c r="E263" s="729" t="s">
        <v>4487</v>
      </c>
      <c r="F263" s="733">
        <v>1</v>
      </c>
      <c r="G263" s="733">
        <v>37</v>
      </c>
      <c r="H263" s="733">
        <v>0.97368421052631582</v>
      </c>
      <c r="I263" s="733">
        <v>37</v>
      </c>
      <c r="J263" s="733">
        <v>1</v>
      </c>
      <c r="K263" s="733">
        <v>38</v>
      </c>
      <c r="L263" s="733">
        <v>1</v>
      </c>
      <c r="M263" s="733">
        <v>38</v>
      </c>
      <c r="N263" s="733"/>
      <c r="O263" s="733"/>
      <c r="P263" s="747"/>
      <c r="Q263" s="734"/>
    </row>
    <row r="264" spans="1:17" ht="14.4" customHeight="1" x14ac:dyDescent="0.3">
      <c r="A264" s="728" t="s">
        <v>4470</v>
      </c>
      <c r="B264" s="729" t="s">
        <v>4471</v>
      </c>
      <c r="C264" s="729" t="s">
        <v>3122</v>
      </c>
      <c r="D264" s="729" t="s">
        <v>4488</v>
      </c>
      <c r="E264" s="729" t="s">
        <v>4489</v>
      </c>
      <c r="F264" s="733">
        <v>19</v>
      </c>
      <c r="G264" s="733">
        <v>5415</v>
      </c>
      <c r="H264" s="733">
        <v>1.11328125</v>
      </c>
      <c r="I264" s="733">
        <v>285</v>
      </c>
      <c r="J264" s="733">
        <v>16</v>
      </c>
      <c r="K264" s="733">
        <v>4864</v>
      </c>
      <c r="L264" s="733">
        <v>1</v>
      </c>
      <c r="M264" s="733">
        <v>304</v>
      </c>
      <c r="N264" s="733">
        <v>20</v>
      </c>
      <c r="O264" s="733">
        <v>6100</v>
      </c>
      <c r="P264" s="747">
        <v>1.2541118421052631</v>
      </c>
      <c r="Q264" s="734">
        <v>305</v>
      </c>
    </row>
    <row r="265" spans="1:17" ht="14.4" customHeight="1" x14ac:dyDescent="0.3">
      <c r="A265" s="728" t="s">
        <v>4470</v>
      </c>
      <c r="B265" s="729" t="s">
        <v>4471</v>
      </c>
      <c r="C265" s="729" t="s">
        <v>3122</v>
      </c>
      <c r="D265" s="729" t="s">
        <v>4490</v>
      </c>
      <c r="E265" s="729" t="s">
        <v>4491</v>
      </c>
      <c r="F265" s="733">
        <v>75</v>
      </c>
      <c r="G265" s="733">
        <v>34650</v>
      </c>
      <c r="H265" s="733">
        <v>0.91093117408906887</v>
      </c>
      <c r="I265" s="733">
        <v>462</v>
      </c>
      <c r="J265" s="733">
        <v>77</v>
      </c>
      <c r="K265" s="733">
        <v>38038</v>
      </c>
      <c r="L265" s="733">
        <v>1</v>
      </c>
      <c r="M265" s="733">
        <v>494</v>
      </c>
      <c r="N265" s="733">
        <v>96</v>
      </c>
      <c r="O265" s="733">
        <v>47424</v>
      </c>
      <c r="P265" s="747">
        <v>1.2467532467532467</v>
      </c>
      <c r="Q265" s="734">
        <v>494</v>
      </c>
    </row>
    <row r="266" spans="1:17" ht="14.4" customHeight="1" x14ac:dyDescent="0.3">
      <c r="A266" s="728" t="s">
        <v>4470</v>
      </c>
      <c r="B266" s="729" t="s">
        <v>4471</v>
      </c>
      <c r="C266" s="729" t="s">
        <v>3122</v>
      </c>
      <c r="D266" s="729" t="s">
        <v>4492</v>
      </c>
      <c r="E266" s="729" t="s">
        <v>4493</v>
      </c>
      <c r="F266" s="733">
        <v>96</v>
      </c>
      <c r="G266" s="733">
        <v>34176</v>
      </c>
      <c r="H266" s="733">
        <v>1.0378378378378379</v>
      </c>
      <c r="I266" s="733">
        <v>356</v>
      </c>
      <c r="J266" s="733">
        <v>89</v>
      </c>
      <c r="K266" s="733">
        <v>32930</v>
      </c>
      <c r="L266" s="733">
        <v>1</v>
      </c>
      <c r="M266" s="733">
        <v>370</v>
      </c>
      <c r="N266" s="733">
        <v>115</v>
      </c>
      <c r="O266" s="733">
        <v>42550</v>
      </c>
      <c r="P266" s="747">
        <v>1.2921348314606742</v>
      </c>
      <c r="Q266" s="734">
        <v>370</v>
      </c>
    </row>
    <row r="267" spans="1:17" ht="14.4" customHeight="1" x14ac:dyDescent="0.3">
      <c r="A267" s="728" t="s">
        <v>4470</v>
      </c>
      <c r="B267" s="729" t="s">
        <v>4471</v>
      </c>
      <c r="C267" s="729" t="s">
        <v>3122</v>
      </c>
      <c r="D267" s="729" t="s">
        <v>4494</v>
      </c>
      <c r="E267" s="729" t="s">
        <v>4495</v>
      </c>
      <c r="F267" s="733">
        <v>1</v>
      </c>
      <c r="G267" s="733">
        <v>105</v>
      </c>
      <c r="H267" s="733">
        <v>0.94594594594594594</v>
      </c>
      <c r="I267" s="733">
        <v>105</v>
      </c>
      <c r="J267" s="733">
        <v>1</v>
      </c>
      <c r="K267" s="733">
        <v>111</v>
      </c>
      <c r="L267" s="733">
        <v>1</v>
      </c>
      <c r="M267" s="733">
        <v>111</v>
      </c>
      <c r="N267" s="733"/>
      <c r="O267" s="733"/>
      <c r="P267" s="747"/>
      <c r="Q267" s="734"/>
    </row>
    <row r="268" spans="1:17" ht="14.4" customHeight="1" x14ac:dyDescent="0.3">
      <c r="A268" s="728" t="s">
        <v>4470</v>
      </c>
      <c r="B268" s="729" t="s">
        <v>4471</v>
      </c>
      <c r="C268" s="729" t="s">
        <v>3122</v>
      </c>
      <c r="D268" s="729" t="s">
        <v>4496</v>
      </c>
      <c r="E268" s="729" t="s">
        <v>4497</v>
      </c>
      <c r="F268" s="733">
        <v>1</v>
      </c>
      <c r="G268" s="733">
        <v>117</v>
      </c>
      <c r="H268" s="733"/>
      <c r="I268" s="733">
        <v>117</v>
      </c>
      <c r="J268" s="733"/>
      <c r="K268" s="733"/>
      <c r="L268" s="733"/>
      <c r="M268" s="733"/>
      <c r="N268" s="733"/>
      <c r="O268" s="733"/>
      <c r="P268" s="747"/>
      <c r="Q268" s="734"/>
    </row>
    <row r="269" spans="1:17" ht="14.4" customHeight="1" x14ac:dyDescent="0.3">
      <c r="A269" s="728" t="s">
        <v>4470</v>
      </c>
      <c r="B269" s="729" t="s">
        <v>4471</v>
      </c>
      <c r="C269" s="729" t="s">
        <v>3122</v>
      </c>
      <c r="D269" s="729" t="s">
        <v>4498</v>
      </c>
      <c r="E269" s="729" t="s">
        <v>4499</v>
      </c>
      <c r="F269" s="733">
        <v>1</v>
      </c>
      <c r="G269" s="733">
        <v>463</v>
      </c>
      <c r="H269" s="733">
        <v>0.93535353535353538</v>
      </c>
      <c r="I269" s="733">
        <v>463</v>
      </c>
      <c r="J269" s="733">
        <v>1</v>
      </c>
      <c r="K269" s="733">
        <v>495</v>
      </c>
      <c r="L269" s="733">
        <v>1</v>
      </c>
      <c r="M269" s="733">
        <v>495</v>
      </c>
      <c r="N269" s="733"/>
      <c r="O269" s="733"/>
      <c r="P269" s="747"/>
      <c r="Q269" s="734"/>
    </row>
    <row r="270" spans="1:17" ht="14.4" customHeight="1" x14ac:dyDescent="0.3">
      <c r="A270" s="728" t="s">
        <v>4470</v>
      </c>
      <c r="B270" s="729" t="s">
        <v>4471</v>
      </c>
      <c r="C270" s="729" t="s">
        <v>3122</v>
      </c>
      <c r="D270" s="729" t="s">
        <v>4500</v>
      </c>
      <c r="E270" s="729" t="s">
        <v>4501</v>
      </c>
      <c r="F270" s="733">
        <v>9</v>
      </c>
      <c r="G270" s="733">
        <v>3933</v>
      </c>
      <c r="H270" s="733">
        <v>1.078125</v>
      </c>
      <c r="I270" s="733">
        <v>437</v>
      </c>
      <c r="J270" s="733">
        <v>8</v>
      </c>
      <c r="K270" s="733">
        <v>3648</v>
      </c>
      <c r="L270" s="733">
        <v>1</v>
      </c>
      <c r="M270" s="733">
        <v>456</v>
      </c>
      <c r="N270" s="733">
        <v>9</v>
      </c>
      <c r="O270" s="733">
        <v>4104</v>
      </c>
      <c r="P270" s="747">
        <v>1.125</v>
      </c>
      <c r="Q270" s="734">
        <v>456</v>
      </c>
    </row>
    <row r="271" spans="1:17" ht="14.4" customHeight="1" x14ac:dyDescent="0.3">
      <c r="A271" s="728" t="s">
        <v>4470</v>
      </c>
      <c r="B271" s="729" t="s">
        <v>4471</v>
      </c>
      <c r="C271" s="729" t="s">
        <v>3122</v>
      </c>
      <c r="D271" s="729" t="s">
        <v>4502</v>
      </c>
      <c r="E271" s="729" t="s">
        <v>4503</v>
      </c>
      <c r="F271" s="733">
        <v>280</v>
      </c>
      <c r="G271" s="733">
        <v>15120</v>
      </c>
      <c r="H271" s="733">
        <v>0.84093437152391548</v>
      </c>
      <c r="I271" s="733">
        <v>54</v>
      </c>
      <c r="J271" s="733">
        <v>310</v>
      </c>
      <c r="K271" s="733">
        <v>17980</v>
      </c>
      <c r="L271" s="733">
        <v>1</v>
      </c>
      <c r="M271" s="733">
        <v>58</v>
      </c>
      <c r="N271" s="733">
        <v>178</v>
      </c>
      <c r="O271" s="733">
        <v>10324</v>
      </c>
      <c r="P271" s="747">
        <v>0.5741935483870968</v>
      </c>
      <c r="Q271" s="734">
        <v>58</v>
      </c>
    </row>
    <row r="272" spans="1:17" ht="14.4" customHeight="1" x14ac:dyDescent="0.3">
      <c r="A272" s="728" t="s">
        <v>4470</v>
      </c>
      <c r="B272" s="729" t="s">
        <v>4471</v>
      </c>
      <c r="C272" s="729" t="s">
        <v>3122</v>
      </c>
      <c r="D272" s="729" t="s">
        <v>4504</v>
      </c>
      <c r="E272" s="729" t="s">
        <v>4505</v>
      </c>
      <c r="F272" s="733"/>
      <c r="G272" s="733"/>
      <c r="H272" s="733"/>
      <c r="I272" s="733"/>
      <c r="J272" s="733"/>
      <c r="K272" s="733"/>
      <c r="L272" s="733"/>
      <c r="M272" s="733"/>
      <c r="N272" s="733">
        <v>3</v>
      </c>
      <c r="O272" s="733">
        <v>6519</v>
      </c>
      <c r="P272" s="747"/>
      <c r="Q272" s="734">
        <v>2173</v>
      </c>
    </row>
    <row r="273" spans="1:17" ht="14.4" customHeight="1" x14ac:dyDescent="0.3">
      <c r="A273" s="728" t="s">
        <v>4470</v>
      </c>
      <c r="B273" s="729" t="s">
        <v>4471</v>
      </c>
      <c r="C273" s="729" t="s">
        <v>3122</v>
      </c>
      <c r="D273" s="729" t="s">
        <v>4506</v>
      </c>
      <c r="E273" s="729" t="s">
        <v>4507</v>
      </c>
      <c r="F273" s="733">
        <v>218</v>
      </c>
      <c r="G273" s="733">
        <v>36842</v>
      </c>
      <c r="H273" s="733">
        <v>1.4930901722391083</v>
      </c>
      <c r="I273" s="733">
        <v>169</v>
      </c>
      <c r="J273" s="733">
        <v>141</v>
      </c>
      <c r="K273" s="733">
        <v>24675</v>
      </c>
      <c r="L273" s="733">
        <v>1</v>
      </c>
      <c r="M273" s="733">
        <v>175</v>
      </c>
      <c r="N273" s="733">
        <v>302</v>
      </c>
      <c r="O273" s="733">
        <v>53152</v>
      </c>
      <c r="P273" s="747">
        <v>2.1540830800405271</v>
      </c>
      <c r="Q273" s="734">
        <v>176</v>
      </c>
    </row>
    <row r="274" spans="1:17" ht="14.4" customHeight="1" x14ac:dyDescent="0.3">
      <c r="A274" s="728" t="s">
        <v>4470</v>
      </c>
      <c r="B274" s="729" t="s">
        <v>4471</v>
      </c>
      <c r="C274" s="729" t="s">
        <v>3122</v>
      </c>
      <c r="D274" s="729" t="s">
        <v>4508</v>
      </c>
      <c r="E274" s="729" t="s">
        <v>4509</v>
      </c>
      <c r="F274" s="733">
        <v>7</v>
      </c>
      <c r="G274" s="733">
        <v>1141</v>
      </c>
      <c r="H274" s="733">
        <v>1.6878698224852071</v>
      </c>
      <c r="I274" s="733">
        <v>163</v>
      </c>
      <c r="J274" s="733">
        <v>4</v>
      </c>
      <c r="K274" s="733">
        <v>676</v>
      </c>
      <c r="L274" s="733">
        <v>1</v>
      </c>
      <c r="M274" s="733">
        <v>169</v>
      </c>
      <c r="N274" s="733">
        <v>10</v>
      </c>
      <c r="O274" s="733">
        <v>1700</v>
      </c>
      <c r="P274" s="747">
        <v>2.5147928994082842</v>
      </c>
      <c r="Q274" s="734">
        <v>170</v>
      </c>
    </row>
    <row r="275" spans="1:17" ht="14.4" customHeight="1" x14ac:dyDescent="0.3">
      <c r="A275" s="728" t="s">
        <v>4470</v>
      </c>
      <c r="B275" s="729" t="s">
        <v>4471</v>
      </c>
      <c r="C275" s="729" t="s">
        <v>3122</v>
      </c>
      <c r="D275" s="729" t="s">
        <v>4510</v>
      </c>
      <c r="E275" s="729" t="s">
        <v>4511</v>
      </c>
      <c r="F275" s="733"/>
      <c r="G275" s="733"/>
      <c r="H275" s="733"/>
      <c r="I275" s="733"/>
      <c r="J275" s="733">
        <v>4</v>
      </c>
      <c r="K275" s="733">
        <v>4044</v>
      </c>
      <c r="L275" s="733">
        <v>1</v>
      </c>
      <c r="M275" s="733">
        <v>1011</v>
      </c>
      <c r="N275" s="733"/>
      <c r="O275" s="733"/>
      <c r="P275" s="747"/>
      <c r="Q275" s="734"/>
    </row>
    <row r="276" spans="1:17" ht="14.4" customHeight="1" x14ac:dyDescent="0.3">
      <c r="A276" s="728" t="s">
        <v>4470</v>
      </c>
      <c r="B276" s="729" t="s">
        <v>4471</v>
      </c>
      <c r="C276" s="729" t="s">
        <v>3122</v>
      </c>
      <c r="D276" s="729" t="s">
        <v>4512</v>
      </c>
      <c r="E276" s="729" t="s">
        <v>4513</v>
      </c>
      <c r="F276" s="733">
        <v>75</v>
      </c>
      <c r="G276" s="733">
        <v>150900</v>
      </c>
      <c r="H276" s="733">
        <v>1.1613945970907411</v>
      </c>
      <c r="I276" s="733">
        <v>2012</v>
      </c>
      <c r="J276" s="733">
        <v>61</v>
      </c>
      <c r="K276" s="733">
        <v>129930</v>
      </c>
      <c r="L276" s="733">
        <v>1</v>
      </c>
      <c r="M276" s="733">
        <v>2130</v>
      </c>
      <c r="N276" s="733">
        <v>37</v>
      </c>
      <c r="O276" s="733">
        <v>78847</v>
      </c>
      <c r="P276" s="747">
        <v>0.60684214577079965</v>
      </c>
      <c r="Q276" s="734">
        <v>2131</v>
      </c>
    </row>
    <row r="277" spans="1:17" ht="14.4" customHeight="1" x14ac:dyDescent="0.3">
      <c r="A277" s="728" t="s">
        <v>4470</v>
      </c>
      <c r="B277" s="729" t="s">
        <v>4471</v>
      </c>
      <c r="C277" s="729" t="s">
        <v>3122</v>
      </c>
      <c r="D277" s="729" t="s">
        <v>4514</v>
      </c>
      <c r="E277" s="729" t="s">
        <v>4515</v>
      </c>
      <c r="F277" s="733">
        <v>1</v>
      </c>
      <c r="G277" s="733">
        <v>226</v>
      </c>
      <c r="H277" s="733">
        <v>0.93388429752066116</v>
      </c>
      <c r="I277" s="733">
        <v>226</v>
      </c>
      <c r="J277" s="733">
        <v>1</v>
      </c>
      <c r="K277" s="733">
        <v>242</v>
      </c>
      <c r="L277" s="733">
        <v>1</v>
      </c>
      <c r="M277" s="733">
        <v>242</v>
      </c>
      <c r="N277" s="733"/>
      <c r="O277" s="733"/>
      <c r="P277" s="747"/>
      <c r="Q277" s="734"/>
    </row>
    <row r="278" spans="1:17" ht="14.4" customHeight="1" x14ac:dyDescent="0.3">
      <c r="A278" s="728" t="s">
        <v>4470</v>
      </c>
      <c r="B278" s="729" t="s">
        <v>4471</v>
      </c>
      <c r="C278" s="729" t="s">
        <v>3122</v>
      </c>
      <c r="D278" s="729" t="s">
        <v>4516</v>
      </c>
      <c r="E278" s="729" t="s">
        <v>4517</v>
      </c>
      <c r="F278" s="733">
        <v>1</v>
      </c>
      <c r="G278" s="733">
        <v>418</v>
      </c>
      <c r="H278" s="733"/>
      <c r="I278" s="733">
        <v>418</v>
      </c>
      <c r="J278" s="733"/>
      <c r="K278" s="733"/>
      <c r="L278" s="733"/>
      <c r="M278" s="733"/>
      <c r="N278" s="733"/>
      <c r="O278" s="733"/>
      <c r="P278" s="747"/>
      <c r="Q278" s="734"/>
    </row>
    <row r="279" spans="1:17" ht="14.4" customHeight="1" x14ac:dyDescent="0.3">
      <c r="A279" s="728" t="s">
        <v>4470</v>
      </c>
      <c r="B279" s="729" t="s">
        <v>4471</v>
      </c>
      <c r="C279" s="729" t="s">
        <v>3122</v>
      </c>
      <c r="D279" s="729" t="s">
        <v>4518</v>
      </c>
      <c r="E279" s="729" t="s">
        <v>4519</v>
      </c>
      <c r="F279" s="733">
        <v>1</v>
      </c>
      <c r="G279" s="733">
        <v>269</v>
      </c>
      <c r="H279" s="733"/>
      <c r="I279" s="733">
        <v>269</v>
      </c>
      <c r="J279" s="733"/>
      <c r="K279" s="733"/>
      <c r="L279" s="733"/>
      <c r="M279" s="733"/>
      <c r="N279" s="733">
        <v>2</v>
      </c>
      <c r="O279" s="733">
        <v>578</v>
      </c>
      <c r="P279" s="747"/>
      <c r="Q279" s="734">
        <v>289</v>
      </c>
    </row>
    <row r="280" spans="1:17" ht="14.4" customHeight="1" x14ac:dyDescent="0.3">
      <c r="A280" s="728" t="s">
        <v>4470</v>
      </c>
      <c r="B280" s="729" t="s">
        <v>4471</v>
      </c>
      <c r="C280" s="729" t="s">
        <v>3122</v>
      </c>
      <c r="D280" s="729" t="s">
        <v>4520</v>
      </c>
      <c r="E280" s="729" t="s">
        <v>4521</v>
      </c>
      <c r="F280" s="733"/>
      <c r="G280" s="733"/>
      <c r="H280" s="733"/>
      <c r="I280" s="733"/>
      <c r="J280" s="733">
        <v>5</v>
      </c>
      <c r="K280" s="733">
        <v>0</v>
      </c>
      <c r="L280" s="733"/>
      <c r="M280" s="733">
        <v>0</v>
      </c>
      <c r="N280" s="733">
        <v>1</v>
      </c>
      <c r="O280" s="733">
        <v>0</v>
      </c>
      <c r="P280" s="747"/>
      <c r="Q280" s="734">
        <v>0</v>
      </c>
    </row>
    <row r="281" spans="1:17" ht="14.4" customHeight="1" x14ac:dyDescent="0.3">
      <c r="A281" s="728" t="s">
        <v>4470</v>
      </c>
      <c r="B281" s="729" t="s">
        <v>4471</v>
      </c>
      <c r="C281" s="729" t="s">
        <v>3122</v>
      </c>
      <c r="D281" s="729" t="s">
        <v>4522</v>
      </c>
      <c r="E281" s="729" t="s">
        <v>4523</v>
      </c>
      <c r="F281" s="733"/>
      <c r="G281" s="733"/>
      <c r="H281" s="733"/>
      <c r="I281" s="733"/>
      <c r="J281" s="733"/>
      <c r="K281" s="733"/>
      <c r="L281" s="733"/>
      <c r="M281" s="733"/>
      <c r="N281" s="733">
        <v>1</v>
      </c>
      <c r="O281" s="733">
        <v>0</v>
      </c>
      <c r="P281" s="747"/>
      <c r="Q281" s="734">
        <v>0</v>
      </c>
    </row>
    <row r="282" spans="1:17" ht="14.4" customHeight="1" x14ac:dyDescent="0.3">
      <c r="A282" s="728" t="s">
        <v>4524</v>
      </c>
      <c r="B282" s="729" t="s">
        <v>4525</v>
      </c>
      <c r="C282" s="729" t="s">
        <v>3122</v>
      </c>
      <c r="D282" s="729" t="s">
        <v>4526</v>
      </c>
      <c r="E282" s="729" t="s">
        <v>4527</v>
      </c>
      <c r="F282" s="733">
        <v>847</v>
      </c>
      <c r="G282" s="733">
        <v>136367</v>
      </c>
      <c r="H282" s="733">
        <v>0.94627677660659637</v>
      </c>
      <c r="I282" s="733">
        <v>161</v>
      </c>
      <c r="J282" s="733">
        <v>833</v>
      </c>
      <c r="K282" s="733">
        <v>144109</v>
      </c>
      <c r="L282" s="733">
        <v>1</v>
      </c>
      <c r="M282" s="733">
        <v>173</v>
      </c>
      <c r="N282" s="733">
        <v>795</v>
      </c>
      <c r="O282" s="733">
        <v>137535</v>
      </c>
      <c r="P282" s="747">
        <v>0.95438175270108039</v>
      </c>
      <c r="Q282" s="734">
        <v>173</v>
      </c>
    </row>
    <row r="283" spans="1:17" ht="14.4" customHeight="1" x14ac:dyDescent="0.3">
      <c r="A283" s="728" t="s">
        <v>4524</v>
      </c>
      <c r="B283" s="729" t="s">
        <v>4525</v>
      </c>
      <c r="C283" s="729" t="s">
        <v>3122</v>
      </c>
      <c r="D283" s="729" t="s">
        <v>4528</v>
      </c>
      <c r="E283" s="729" t="s">
        <v>4529</v>
      </c>
      <c r="F283" s="733">
        <v>1</v>
      </c>
      <c r="G283" s="733">
        <v>1169</v>
      </c>
      <c r="H283" s="733"/>
      <c r="I283" s="733">
        <v>1169</v>
      </c>
      <c r="J283" s="733"/>
      <c r="K283" s="733"/>
      <c r="L283" s="733"/>
      <c r="M283" s="733"/>
      <c r="N283" s="733"/>
      <c r="O283" s="733"/>
      <c r="P283" s="747"/>
      <c r="Q283" s="734"/>
    </row>
    <row r="284" spans="1:17" ht="14.4" customHeight="1" x14ac:dyDescent="0.3">
      <c r="A284" s="728" t="s">
        <v>4524</v>
      </c>
      <c r="B284" s="729" t="s">
        <v>4525</v>
      </c>
      <c r="C284" s="729" t="s">
        <v>3122</v>
      </c>
      <c r="D284" s="729" t="s">
        <v>4530</v>
      </c>
      <c r="E284" s="729" t="s">
        <v>4531</v>
      </c>
      <c r="F284" s="733">
        <v>51</v>
      </c>
      <c r="G284" s="733">
        <v>2040</v>
      </c>
      <c r="H284" s="733">
        <v>1.0816542948038177</v>
      </c>
      <c r="I284" s="733">
        <v>40</v>
      </c>
      <c r="J284" s="733">
        <v>46</v>
      </c>
      <c r="K284" s="733">
        <v>1886</v>
      </c>
      <c r="L284" s="733">
        <v>1</v>
      </c>
      <c r="M284" s="733">
        <v>41</v>
      </c>
      <c r="N284" s="733">
        <v>39</v>
      </c>
      <c r="O284" s="733">
        <v>1794</v>
      </c>
      <c r="P284" s="747">
        <v>0.95121951219512191</v>
      </c>
      <c r="Q284" s="734">
        <v>46</v>
      </c>
    </row>
    <row r="285" spans="1:17" ht="14.4" customHeight="1" x14ac:dyDescent="0.3">
      <c r="A285" s="728" t="s">
        <v>4524</v>
      </c>
      <c r="B285" s="729" t="s">
        <v>4525</v>
      </c>
      <c r="C285" s="729" t="s">
        <v>3122</v>
      </c>
      <c r="D285" s="729" t="s">
        <v>4532</v>
      </c>
      <c r="E285" s="729" t="s">
        <v>4533</v>
      </c>
      <c r="F285" s="733">
        <v>5</v>
      </c>
      <c r="G285" s="733">
        <v>1915</v>
      </c>
      <c r="H285" s="733">
        <v>0.99739583333333337</v>
      </c>
      <c r="I285" s="733">
        <v>383</v>
      </c>
      <c r="J285" s="733">
        <v>5</v>
      </c>
      <c r="K285" s="733">
        <v>1920</v>
      </c>
      <c r="L285" s="733">
        <v>1</v>
      </c>
      <c r="M285" s="733">
        <v>384</v>
      </c>
      <c r="N285" s="733">
        <v>13</v>
      </c>
      <c r="O285" s="733">
        <v>4511</v>
      </c>
      <c r="P285" s="747">
        <v>2.3494791666666668</v>
      </c>
      <c r="Q285" s="734">
        <v>347</v>
      </c>
    </row>
    <row r="286" spans="1:17" ht="14.4" customHeight="1" x14ac:dyDescent="0.3">
      <c r="A286" s="728" t="s">
        <v>4524</v>
      </c>
      <c r="B286" s="729" t="s">
        <v>4525</v>
      </c>
      <c r="C286" s="729" t="s">
        <v>3122</v>
      </c>
      <c r="D286" s="729" t="s">
        <v>4534</v>
      </c>
      <c r="E286" s="729" t="s">
        <v>4535</v>
      </c>
      <c r="F286" s="733"/>
      <c r="G286" s="733"/>
      <c r="H286" s="733"/>
      <c r="I286" s="733"/>
      <c r="J286" s="733"/>
      <c r="K286" s="733"/>
      <c r="L286" s="733"/>
      <c r="M286" s="733"/>
      <c r="N286" s="733">
        <v>8</v>
      </c>
      <c r="O286" s="733">
        <v>408</v>
      </c>
      <c r="P286" s="747"/>
      <c r="Q286" s="734">
        <v>51</v>
      </c>
    </row>
    <row r="287" spans="1:17" ht="14.4" customHeight="1" x14ac:dyDescent="0.3">
      <c r="A287" s="728" t="s">
        <v>4524</v>
      </c>
      <c r="B287" s="729" t="s">
        <v>4525</v>
      </c>
      <c r="C287" s="729" t="s">
        <v>3122</v>
      </c>
      <c r="D287" s="729" t="s">
        <v>4536</v>
      </c>
      <c r="E287" s="729" t="s">
        <v>4537</v>
      </c>
      <c r="F287" s="733"/>
      <c r="G287" s="733"/>
      <c r="H287" s="733"/>
      <c r="I287" s="733"/>
      <c r="J287" s="733"/>
      <c r="K287" s="733"/>
      <c r="L287" s="733"/>
      <c r="M287" s="733"/>
      <c r="N287" s="733">
        <v>13</v>
      </c>
      <c r="O287" s="733">
        <v>4901</v>
      </c>
      <c r="P287" s="747"/>
      <c r="Q287" s="734">
        <v>377</v>
      </c>
    </row>
    <row r="288" spans="1:17" ht="14.4" customHeight="1" x14ac:dyDescent="0.3">
      <c r="A288" s="728" t="s">
        <v>4524</v>
      </c>
      <c r="B288" s="729" t="s">
        <v>4525</v>
      </c>
      <c r="C288" s="729" t="s">
        <v>3122</v>
      </c>
      <c r="D288" s="729" t="s">
        <v>4538</v>
      </c>
      <c r="E288" s="729" t="s">
        <v>4539</v>
      </c>
      <c r="F288" s="733">
        <v>44</v>
      </c>
      <c r="G288" s="733">
        <v>1804</v>
      </c>
      <c r="H288" s="733">
        <v>1.0476190476190477</v>
      </c>
      <c r="I288" s="733">
        <v>41</v>
      </c>
      <c r="J288" s="733">
        <v>41</v>
      </c>
      <c r="K288" s="733">
        <v>1722</v>
      </c>
      <c r="L288" s="733">
        <v>1</v>
      </c>
      <c r="M288" s="733">
        <v>42</v>
      </c>
      <c r="N288" s="733">
        <v>29</v>
      </c>
      <c r="O288" s="733">
        <v>986</v>
      </c>
      <c r="P288" s="747">
        <v>0.57259001161440182</v>
      </c>
      <c r="Q288" s="734">
        <v>34</v>
      </c>
    </row>
    <row r="289" spans="1:17" ht="14.4" customHeight="1" x14ac:dyDescent="0.3">
      <c r="A289" s="728" t="s">
        <v>4524</v>
      </c>
      <c r="B289" s="729" t="s">
        <v>4525</v>
      </c>
      <c r="C289" s="729" t="s">
        <v>3122</v>
      </c>
      <c r="D289" s="729" t="s">
        <v>4540</v>
      </c>
      <c r="E289" s="729" t="s">
        <v>4541</v>
      </c>
      <c r="F289" s="733">
        <v>4</v>
      </c>
      <c r="G289" s="733">
        <v>1964</v>
      </c>
      <c r="H289" s="733">
        <v>1.3306233062330624</v>
      </c>
      <c r="I289" s="733">
        <v>491</v>
      </c>
      <c r="J289" s="733">
        <v>3</v>
      </c>
      <c r="K289" s="733">
        <v>1476</v>
      </c>
      <c r="L289" s="733">
        <v>1</v>
      </c>
      <c r="M289" s="733">
        <v>492</v>
      </c>
      <c r="N289" s="733">
        <v>1</v>
      </c>
      <c r="O289" s="733">
        <v>524</v>
      </c>
      <c r="P289" s="747">
        <v>0.35501355013550134</v>
      </c>
      <c r="Q289" s="734">
        <v>524</v>
      </c>
    </row>
    <row r="290" spans="1:17" ht="14.4" customHeight="1" x14ac:dyDescent="0.3">
      <c r="A290" s="728" t="s">
        <v>4524</v>
      </c>
      <c r="B290" s="729" t="s">
        <v>4525</v>
      </c>
      <c r="C290" s="729" t="s">
        <v>3122</v>
      </c>
      <c r="D290" s="729" t="s">
        <v>4542</v>
      </c>
      <c r="E290" s="729" t="s">
        <v>4543</v>
      </c>
      <c r="F290" s="733">
        <v>25</v>
      </c>
      <c r="G290" s="733">
        <v>775</v>
      </c>
      <c r="H290" s="733">
        <v>5</v>
      </c>
      <c r="I290" s="733">
        <v>31</v>
      </c>
      <c r="J290" s="733">
        <v>5</v>
      </c>
      <c r="K290" s="733">
        <v>155</v>
      </c>
      <c r="L290" s="733">
        <v>1</v>
      </c>
      <c r="M290" s="733">
        <v>31</v>
      </c>
      <c r="N290" s="733">
        <v>5</v>
      </c>
      <c r="O290" s="733">
        <v>285</v>
      </c>
      <c r="P290" s="747">
        <v>1.8387096774193548</v>
      </c>
      <c r="Q290" s="734">
        <v>57</v>
      </c>
    </row>
    <row r="291" spans="1:17" ht="14.4" customHeight="1" x14ac:dyDescent="0.3">
      <c r="A291" s="728" t="s">
        <v>4524</v>
      </c>
      <c r="B291" s="729" t="s">
        <v>4525</v>
      </c>
      <c r="C291" s="729" t="s">
        <v>3122</v>
      </c>
      <c r="D291" s="729" t="s">
        <v>4544</v>
      </c>
      <c r="E291" s="729" t="s">
        <v>4545</v>
      </c>
      <c r="F291" s="733">
        <v>5</v>
      </c>
      <c r="G291" s="733">
        <v>1035</v>
      </c>
      <c r="H291" s="733"/>
      <c r="I291" s="733">
        <v>207</v>
      </c>
      <c r="J291" s="733"/>
      <c r="K291" s="733"/>
      <c r="L291" s="733"/>
      <c r="M291" s="733"/>
      <c r="N291" s="733"/>
      <c r="O291" s="733"/>
      <c r="P291" s="747"/>
      <c r="Q291" s="734"/>
    </row>
    <row r="292" spans="1:17" ht="14.4" customHeight="1" x14ac:dyDescent="0.3">
      <c r="A292" s="728" t="s">
        <v>4524</v>
      </c>
      <c r="B292" s="729" t="s">
        <v>4525</v>
      </c>
      <c r="C292" s="729" t="s">
        <v>3122</v>
      </c>
      <c r="D292" s="729" t="s">
        <v>4546</v>
      </c>
      <c r="E292" s="729" t="s">
        <v>4547</v>
      </c>
      <c r="F292" s="733">
        <v>5</v>
      </c>
      <c r="G292" s="733">
        <v>1900</v>
      </c>
      <c r="H292" s="733"/>
      <c r="I292" s="733">
        <v>380</v>
      </c>
      <c r="J292" s="733"/>
      <c r="K292" s="733"/>
      <c r="L292" s="733"/>
      <c r="M292" s="733"/>
      <c r="N292" s="733"/>
      <c r="O292" s="733"/>
      <c r="P292" s="747"/>
      <c r="Q292" s="734"/>
    </row>
    <row r="293" spans="1:17" ht="14.4" customHeight="1" x14ac:dyDescent="0.3">
      <c r="A293" s="728" t="s">
        <v>4524</v>
      </c>
      <c r="B293" s="729" t="s">
        <v>4525</v>
      </c>
      <c r="C293" s="729" t="s">
        <v>3122</v>
      </c>
      <c r="D293" s="729" t="s">
        <v>4548</v>
      </c>
      <c r="E293" s="729" t="s">
        <v>4549</v>
      </c>
      <c r="F293" s="733">
        <v>190</v>
      </c>
      <c r="G293" s="733">
        <v>22040</v>
      </c>
      <c r="H293" s="733">
        <v>0.75653039508461195</v>
      </c>
      <c r="I293" s="733">
        <v>116</v>
      </c>
      <c r="J293" s="733">
        <v>249</v>
      </c>
      <c r="K293" s="733">
        <v>29133</v>
      </c>
      <c r="L293" s="733">
        <v>1</v>
      </c>
      <c r="M293" s="733">
        <v>117</v>
      </c>
      <c r="N293" s="733">
        <v>277</v>
      </c>
      <c r="O293" s="733">
        <v>37672</v>
      </c>
      <c r="P293" s="747">
        <v>1.293104040091992</v>
      </c>
      <c r="Q293" s="734">
        <v>136</v>
      </c>
    </row>
    <row r="294" spans="1:17" ht="14.4" customHeight="1" x14ac:dyDescent="0.3">
      <c r="A294" s="728" t="s">
        <v>4524</v>
      </c>
      <c r="B294" s="729" t="s">
        <v>4525</v>
      </c>
      <c r="C294" s="729" t="s">
        <v>3122</v>
      </c>
      <c r="D294" s="729" t="s">
        <v>4550</v>
      </c>
      <c r="E294" s="729" t="s">
        <v>4551</v>
      </c>
      <c r="F294" s="733">
        <v>151</v>
      </c>
      <c r="G294" s="733">
        <v>12835</v>
      </c>
      <c r="H294" s="733">
        <v>0.91586984444127306</v>
      </c>
      <c r="I294" s="733">
        <v>85</v>
      </c>
      <c r="J294" s="733">
        <v>154</v>
      </c>
      <c r="K294" s="733">
        <v>14014</v>
      </c>
      <c r="L294" s="733">
        <v>1</v>
      </c>
      <c r="M294" s="733">
        <v>91</v>
      </c>
      <c r="N294" s="733">
        <v>139</v>
      </c>
      <c r="O294" s="733">
        <v>12649</v>
      </c>
      <c r="P294" s="747">
        <v>0.90259740259740262</v>
      </c>
      <c r="Q294" s="734">
        <v>91</v>
      </c>
    </row>
    <row r="295" spans="1:17" ht="14.4" customHeight="1" x14ac:dyDescent="0.3">
      <c r="A295" s="728" t="s">
        <v>4524</v>
      </c>
      <c r="B295" s="729" t="s">
        <v>4525</v>
      </c>
      <c r="C295" s="729" t="s">
        <v>3122</v>
      </c>
      <c r="D295" s="729" t="s">
        <v>4552</v>
      </c>
      <c r="E295" s="729" t="s">
        <v>4553</v>
      </c>
      <c r="F295" s="733"/>
      <c r="G295" s="733"/>
      <c r="H295" s="733"/>
      <c r="I295" s="733"/>
      <c r="J295" s="733">
        <v>2</v>
      </c>
      <c r="K295" s="733">
        <v>198</v>
      </c>
      <c r="L295" s="733">
        <v>1</v>
      </c>
      <c r="M295" s="733">
        <v>99</v>
      </c>
      <c r="N295" s="733">
        <v>4</v>
      </c>
      <c r="O295" s="733">
        <v>548</v>
      </c>
      <c r="P295" s="747">
        <v>2.7676767676767677</v>
      </c>
      <c r="Q295" s="734">
        <v>137</v>
      </c>
    </row>
    <row r="296" spans="1:17" ht="14.4" customHeight="1" x14ac:dyDescent="0.3">
      <c r="A296" s="728" t="s">
        <v>4524</v>
      </c>
      <c r="B296" s="729" t="s">
        <v>4525</v>
      </c>
      <c r="C296" s="729" t="s">
        <v>3122</v>
      </c>
      <c r="D296" s="729" t="s">
        <v>4554</v>
      </c>
      <c r="E296" s="729" t="s">
        <v>4555</v>
      </c>
      <c r="F296" s="733">
        <v>24</v>
      </c>
      <c r="G296" s="733">
        <v>504</v>
      </c>
      <c r="H296" s="733">
        <v>0.72727272727272729</v>
      </c>
      <c r="I296" s="733">
        <v>21</v>
      </c>
      <c r="J296" s="733">
        <v>33</v>
      </c>
      <c r="K296" s="733">
        <v>693</v>
      </c>
      <c r="L296" s="733">
        <v>1</v>
      </c>
      <c r="M296" s="733">
        <v>21</v>
      </c>
      <c r="N296" s="733">
        <v>15</v>
      </c>
      <c r="O296" s="733">
        <v>990</v>
      </c>
      <c r="P296" s="747">
        <v>1.4285714285714286</v>
      </c>
      <c r="Q296" s="734">
        <v>66</v>
      </c>
    </row>
    <row r="297" spans="1:17" ht="14.4" customHeight="1" x14ac:dyDescent="0.3">
      <c r="A297" s="728" t="s">
        <v>4524</v>
      </c>
      <c r="B297" s="729" t="s">
        <v>4525</v>
      </c>
      <c r="C297" s="729" t="s">
        <v>3122</v>
      </c>
      <c r="D297" s="729" t="s">
        <v>4556</v>
      </c>
      <c r="E297" s="729" t="s">
        <v>4557</v>
      </c>
      <c r="F297" s="733">
        <v>19</v>
      </c>
      <c r="G297" s="733">
        <v>9253</v>
      </c>
      <c r="H297" s="733">
        <v>0.94805327868852463</v>
      </c>
      <c r="I297" s="733">
        <v>487</v>
      </c>
      <c r="J297" s="733">
        <v>20</v>
      </c>
      <c r="K297" s="733">
        <v>9760</v>
      </c>
      <c r="L297" s="733">
        <v>1</v>
      </c>
      <c r="M297" s="733">
        <v>488</v>
      </c>
      <c r="N297" s="733">
        <v>3</v>
      </c>
      <c r="O297" s="733">
        <v>984</v>
      </c>
      <c r="P297" s="747">
        <v>0.10081967213114754</v>
      </c>
      <c r="Q297" s="734">
        <v>328</v>
      </c>
    </row>
    <row r="298" spans="1:17" ht="14.4" customHeight="1" x14ac:dyDescent="0.3">
      <c r="A298" s="728" t="s">
        <v>4524</v>
      </c>
      <c r="B298" s="729" t="s">
        <v>4525</v>
      </c>
      <c r="C298" s="729" t="s">
        <v>3122</v>
      </c>
      <c r="D298" s="729" t="s">
        <v>4558</v>
      </c>
      <c r="E298" s="729" t="s">
        <v>4559</v>
      </c>
      <c r="F298" s="733">
        <v>25</v>
      </c>
      <c r="G298" s="733">
        <v>1025</v>
      </c>
      <c r="H298" s="733">
        <v>1.0869565217391304</v>
      </c>
      <c r="I298" s="733">
        <v>41</v>
      </c>
      <c r="J298" s="733">
        <v>23</v>
      </c>
      <c r="K298" s="733">
        <v>943</v>
      </c>
      <c r="L298" s="733">
        <v>1</v>
      </c>
      <c r="M298" s="733">
        <v>41</v>
      </c>
      <c r="N298" s="733">
        <v>16</v>
      </c>
      <c r="O298" s="733">
        <v>816</v>
      </c>
      <c r="P298" s="747">
        <v>0.86532343584305405</v>
      </c>
      <c r="Q298" s="734">
        <v>51</v>
      </c>
    </row>
    <row r="299" spans="1:17" ht="14.4" customHeight="1" x14ac:dyDescent="0.3">
      <c r="A299" s="728" t="s">
        <v>4524</v>
      </c>
      <c r="B299" s="729" t="s">
        <v>4525</v>
      </c>
      <c r="C299" s="729" t="s">
        <v>3122</v>
      </c>
      <c r="D299" s="729" t="s">
        <v>4560</v>
      </c>
      <c r="E299" s="729" t="s">
        <v>4561</v>
      </c>
      <c r="F299" s="733">
        <v>1</v>
      </c>
      <c r="G299" s="733">
        <v>608</v>
      </c>
      <c r="H299" s="733">
        <v>0.49511400651465798</v>
      </c>
      <c r="I299" s="733">
        <v>608</v>
      </c>
      <c r="J299" s="733">
        <v>2</v>
      </c>
      <c r="K299" s="733">
        <v>1228</v>
      </c>
      <c r="L299" s="733">
        <v>1</v>
      </c>
      <c r="M299" s="733">
        <v>614</v>
      </c>
      <c r="N299" s="733">
        <v>2</v>
      </c>
      <c r="O299" s="733">
        <v>1224</v>
      </c>
      <c r="P299" s="747">
        <v>0.99674267100977199</v>
      </c>
      <c r="Q299" s="734">
        <v>612</v>
      </c>
    </row>
    <row r="300" spans="1:17" ht="14.4" customHeight="1" x14ac:dyDescent="0.3">
      <c r="A300" s="728" t="s">
        <v>4524</v>
      </c>
      <c r="B300" s="729" t="s">
        <v>4525</v>
      </c>
      <c r="C300" s="729" t="s">
        <v>3122</v>
      </c>
      <c r="D300" s="729" t="s">
        <v>4562</v>
      </c>
      <c r="E300" s="729" t="s">
        <v>4563</v>
      </c>
      <c r="F300" s="733"/>
      <c r="G300" s="733"/>
      <c r="H300" s="733"/>
      <c r="I300" s="733"/>
      <c r="J300" s="733"/>
      <c r="K300" s="733"/>
      <c r="L300" s="733"/>
      <c r="M300" s="733"/>
      <c r="N300" s="733">
        <v>1</v>
      </c>
      <c r="O300" s="733">
        <v>825</v>
      </c>
      <c r="P300" s="747"/>
      <c r="Q300" s="734">
        <v>825</v>
      </c>
    </row>
    <row r="301" spans="1:17" ht="14.4" customHeight="1" x14ac:dyDescent="0.3">
      <c r="A301" s="728" t="s">
        <v>4524</v>
      </c>
      <c r="B301" s="729" t="s">
        <v>4525</v>
      </c>
      <c r="C301" s="729" t="s">
        <v>3122</v>
      </c>
      <c r="D301" s="729" t="s">
        <v>4564</v>
      </c>
      <c r="E301" s="729" t="s">
        <v>4565</v>
      </c>
      <c r="F301" s="733"/>
      <c r="G301" s="733"/>
      <c r="H301" s="733"/>
      <c r="I301" s="733"/>
      <c r="J301" s="733"/>
      <c r="K301" s="733"/>
      <c r="L301" s="733"/>
      <c r="M301" s="733"/>
      <c r="N301" s="733">
        <v>2</v>
      </c>
      <c r="O301" s="733">
        <v>484</v>
      </c>
      <c r="P301" s="747"/>
      <c r="Q301" s="734">
        <v>242</v>
      </c>
    </row>
    <row r="302" spans="1:17" ht="14.4" customHeight="1" x14ac:dyDescent="0.3">
      <c r="A302" s="728" t="s">
        <v>4566</v>
      </c>
      <c r="B302" s="729" t="s">
        <v>4567</v>
      </c>
      <c r="C302" s="729" t="s">
        <v>3122</v>
      </c>
      <c r="D302" s="729" t="s">
        <v>4568</v>
      </c>
      <c r="E302" s="729" t="s">
        <v>4569</v>
      </c>
      <c r="F302" s="733">
        <v>1</v>
      </c>
      <c r="G302" s="733">
        <v>812</v>
      </c>
      <c r="H302" s="733"/>
      <c r="I302" s="733">
        <v>812</v>
      </c>
      <c r="J302" s="733"/>
      <c r="K302" s="733"/>
      <c r="L302" s="733"/>
      <c r="M302" s="733"/>
      <c r="N302" s="733"/>
      <c r="O302" s="733"/>
      <c r="P302" s="747"/>
      <c r="Q302" s="734"/>
    </row>
    <row r="303" spans="1:17" ht="14.4" customHeight="1" x14ac:dyDescent="0.3">
      <c r="A303" s="728" t="s">
        <v>4566</v>
      </c>
      <c r="B303" s="729" t="s">
        <v>4567</v>
      </c>
      <c r="C303" s="729" t="s">
        <v>3122</v>
      </c>
      <c r="D303" s="729" t="s">
        <v>4570</v>
      </c>
      <c r="E303" s="729" t="s">
        <v>4571</v>
      </c>
      <c r="F303" s="733">
        <v>1</v>
      </c>
      <c r="G303" s="733">
        <v>812</v>
      </c>
      <c r="H303" s="733"/>
      <c r="I303" s="733">
        <v>812</v>
      </c>
      <c r="J303" s="733"/>
      <c r="K303" s="733"/>
      <c r="L303" s="733"/>
      <c r="M303" s="733"/>
      <c r="N303" s="733"/>
      <c r="O303" s="733"/>
      <c r="P303" s="747"/>
      <c r="Q303" s="734"/>
    </row>
    <row r="304" spans="1:17" ht="14.4" customHeight="1" x14ac:dyDescent="0.3">
      <c r="A304" s="728" t="s">
        <v>4566</v>
      </c>
      <c r="B304" s="729" t="s">
        <v>4567</v>
      </c>
      <c r="C304" s="729" t="s">
        <v>3122</v>
      </c>
      <c r="D304" s="729" t="s">
        <v>4109</v>
      </c>
      <c r="E304" s="729" t="s">
        <v>4110</v>
      </c>
      <c r="F304" s="733">
        <v>1</v>
      </c>
      <c r="G304" s="733">
        <v>167</v>
      </c>
      <c r="H304" s="733"/>
      <c r="I304" s="733">
        <v>167</v>
      </c>
      <c r="J304" s="733"/>
      <c r="K304" s="733"/>
      <c r="L304" s="733"/>
      <c r="M304" s="733"/>
      <c r="N304" s="733"/>
      <c r="O304" s="733"/>
      <c r="P304" s="747"/>
      <c r="Q304" s="734"/>
    </row>
    <row r="305" spans="1:17" ht="14.4" customHeight="1" x14ac:dyDescent="0.3">
      <c r="A305" s="728" t="s">
        <v>4566</v>
      </c>
      <c r="B305" s="729" t="s">
        <v>4567</v>
      </c>
      <c r="C305" s="729" t="s">
        <v>3122</v>
      </c>
      <c r="D305" s="729" t="s">
        <v>4113</v>
      </c>
      <c r="E305" s="729" t="s">
        <v>4114</v>
      </c>
      <c r="F305" s="733">
        <v>1</v>
      </c>
      <c r="G305" s="733">
        <v>173</v>
      </c>
      <c r="H305" s="733"/>
      <c r="I305" s="733">
        <v>173</v>
      </c>
      <c r="J305" s="733"/>
      <c r="K305" s="733"/>
      <c r="L305" s="733"/>
      <c r="M305" s="733"/>
      <c r="N305" s="733"/>
      <c r="O305" s="733"/>
      <c r="P305" s="747"/>
      <c r="Q305" s="734"/>
    </row>
    <row r="306" spans="1:17" ht="14.4" customHeight="1" x14ac:dyDescent="0.3">
      <c r="A306" s="728" t="s">
        <v>4566</v>
      </c>
      <c r="B306" s="729" t="s">
        <v>4567</v>
      </c>
      <c r="C306" s="729" t="s">
        <v>3122</v>
      </c>
      <c r="D306" s="729" t="s">
        <v>4572</v>
      </c>
      <c r="E306" s="729" t="s">
        <v>4573</v>
      </c>
      <c r="F306" s="733">
        <v>1</v>
      </c>
      <c r="G306" s="733">
        <v>547</v>
      </c>
      <c r="H306" s="733"/>
      <c r="I306" s="733">
        <v>547</v>
      </c>
      <c r="J306" s="733"/>
      <c r="K306" s="733"/>
      <c r="L306" s="733"/>
      <c r="M306" s="733"/>
      <c r="N306" s="733"/>
      <c r="O306" s="733"/>
      <c r="P306" s="747"/>
      <c r="Q306" s="734"/>
    </row>
    <row r="307" spans="1:17" ht="14.4" customHeight="1" x14ac:dyDescent="0.3">
      <c r="A307" s="728" t="s">
        <v>4566</v>
      </c>
      <c r="B307" s="729" t="s">
        <v>4567</v>
      </c>
      <c r="C307" s="729" t="s">
        <v>3122</v>
      </c>
      <c r="D307" s="729" t="s">
        <v>4574</v>
      </c>
      <c r="E307" s="729" t="s">
        <v>4575</v>
      </c>
      <c r="F307" s="733">
        <v>1</v>
      </c>
      <c r="G307" s="733">
        <v>347</v>
      </c>
      <c r="H307" s="733"/>
      <c r="I307" s="733">
        <v>347</v>
      </c>
      <c r="J307" s="733"/>
      <c r="K307" s="733"/>
      <c r="L307" s="733"/>
      <c r="M307" s="733"/>
      <c r="N307" s="733"/>
      <c r="O307" s="733"/>
      <c r="P307" s="747"/>
      <c r="Q307" s="734"/>
    </row>
    <row r="308" spans="1:17" ht="14.4" customHeight="1" x14ac:dyDescent="0.3">
      <c r="A308" s="728" t="s">
        <v>4566</v>
      </c>
      <c r="B308" s="729" t="s">
        <v>4567</v>
      </c>
      <c r="C308" s="729" t="s">
        <v>3122</v>
      </c>
      <c r="D308" s="729" t="s">
        <v>4576</v>
      </c>
      <c r="E308" s="729" t="s">
        <v>4577</v>
      </c>
      <c r="F308" s="733">
        <v>5</v>
      </c>
      <c r="G308" s="733">
        <v>1745</v>
      </c>
      <c r="H308" s="733"/>
      <c r="I308" s="733">
        <v>349</v>
      </c>
      <c r="J308" s="733"/>
      <c r="K308" s="733"/>
      <c r="L308" s="733"/>
      <c r="M308" s="733"/>
      <c r="N308" s="733"/>
      <c r="O308" s="733"/>
      <c r="P308" s="747"/>
      <c r="Q308" s="734"/>
    </row>
    <row r="309" spans="1:17" ht="14.4" customHeight="1" x14ac:dyDescent="0.3">
      <c r="A309" s="728" t="s">
        <v>4566</v>
      </c>
      <c r="B309" s="729" t="s">
        <v>4567</v>
      </c>
      <c r="C309" s="729" t="s">
        <v>3122</v>
      </c>
      <c r="D309" s="729" t="s">
        <v>4578</v>
      </c>
      <c r="E309" s="729" t="s">
        <v>4579</v>
      </c>
      <c r="F309" s="733">
        <v>1</v>
      </c>
      <c r="G309" s="733">
        <v>207</v>
      </c>
      <c r="H309" s="733"/>
      <c r="I309" s="733">
        <v>207</v>
      </c>
      <c r="J309" s="733"/>
      <c r="K309" s="733"/>
      <c r="L309" s="733"/>
      <c r="M309" s="733"/>
      <c r="N309" s="733"/>
      <c r="O309" s="733"/>
      <c r="P309" s="747"/>
      <c r="Q309" s="734"/>
    </row>
    <row r="310" spans="1:17" ht="14.4" customHeight="1" x14ac:dyDescent="0.3">
      <c r="A310" s="728" t="s">
        <v>4566</v>
      </c>
      <c r="B310" s="729" t="s">
        <v>4567</v>
      </c>
      <c r="C310" s="729" t="s">
        <v>3122</v>
      </c>
      <c r="D310" s="729" t="s">
        <v>4580</v>
      </c>
      <c r="E310" s="729" t="s">
        <v>4581</v>
      </c>
      <c r="F310" s="733">
        <v>1</v>
      </c>
      <c r="G310" s="733">
        <v>39</v>
      </c>
      <c r="H310" s="733"/>
      <c r="I310" s="733">
        <v>39</v>
      </c>
      <c r="J310" s="733"/>
      <c r="K310" s="733"/>
      <c r="L310" s="733"/>
      <c r="M310" s="733"/>
      <c r="N310" s="733"/>
      <c r="O310" s="733"/>
      <c r="P310" s="747"/>
      <c r="Q310" s="734"/>
    </row>
    <row r="311" spans="1:17" ht="14.4" customHeight="1" x14ac:dyDescent="0.3">
      <c r="A311" s="728" t="s">
        <v>4566</v>
      </c>
      <c r="B311" s="729" t="s">
        <v>4567</v>
      </c>
      <c r="C311" s="729" t="s">
        <v>3122</v>
      </c>
      <c r="D311" s="729" t="s">
        <v>4193</v>
      </c>
      <c r="E311" s="729" t="s">
        <v>4194</v>
      </c>
      <c r="F311" s="733">
        <v>2</v>
      </c>
      <c r="G311" s="733">
        <v>340</v>
      </c>
      <c r="H311" s="733"/>
      <c r="I311" s="733">
        <v>170</v>
      </c>
      <c r="J311" s="733"/>
      <c r="K311" s="733"/>
      <c r="L311" s="733"/>
      <c r="M311" s="733"/>
      <c r="N311" s="733"/>
      <c r="O311" s="733"/>
      <c r="P311" s="747"/>
      <c r="Q311" s="734"/>
    </row>
    <row r="312" spans="1:17" ht="14.4" customHeight="1" x14ac:dyDescent="0.3">
      <c r="A312" s="728" t="s">
        <v>4566</v>
      </c>
      <c r="B312" s="729" t="s">
        <v>4567</v>
      </c>
      <c r="C312" s="729" t="s">
        <v>3122</v>
      </c>
      <c r="D312" s="729" t="s">
        <v>4582</v>
      </c>
      <c r="E312" s="729" t="s">
        <v>4583</v>
      </c>
      <c r="F312" s="733">
        <v>1</v>
      </c>
      <c r="G312" s="733">
        <v>348</v>
      </c>
      <c r="H312" s="733"/>
      <c r="I312" s="733">
        <v>348</v>
      </c>
      <c r="J312" s="733"/>
      <c r="K312" s="733"/>
      <c r="L312" s="733"/>
      <c r="M312" s="733"/>
      <c r="N312" s="733"/>
      <c r="O312" s="733"/>
      <c r="P312" s="747"/>
      <c r="Q312" s="734"/>
    </row>
    <row r="313" spans="1:17" ht="14.4" customHeight="1" x14ac:dyDescent="0.3">
      <c r="A313" s="728" t="s">
        <v>4566</v>
      </c>
      <c r="B313" s="729" t="s">
        <v>4567</v>
      </c>
      <c r="C313" s="729" t="s">
        <v>3122</v>
      </c>
      <c r="D313" s="729" t="s">
        <v>4217</v>
      </c>
      <c r="E313" s="729" t="s">
        <v>4218</v>
      </c>
      <c r="F313" s="733">
        <v>2</v>
      </c>
      <c r="G313" s="733">
        <v>346</v>
      </c>
      <c r="H313" s="733"/>
      <c r="I313" s="733">
        <v>173</v>
      </c>
      <c r="J313" s="733"/>
      <c r="K313" s="733"/>
      <c r="L313" s="733"/>
      <c r="M313" s="733"/>
      <c r="N313" s="733"/>
      <c r="O313" s="733"/>
      <c r="P313" s="747"/>
      <c r="Q313" s="734"/>
    </row>
    <row r="314" spans="1:17" ht="14.4" customHeight="1" x14ac:dyDescent="0.3">
      <c r="A314" s="728" t="s">
        <v>4566</v>
      </c>
      <c r="B314" s="729" t="s">
        <v>4567</v>
      </c>
      <c r="C314" s="729" t="s">
        <v>3122</v>
      </c>
      <c r="D314" s="729" t="s">
        <v>4584</v>
      </c>
      <c r="E314" s="729" t="s">
        <v>4585</v>
      </c>
      <c r="F314" s="733">
        <v>1</v>
      </c>
      <c r="G314" s="733">
        <v>812</v>
      </c>
      <c r="H314" s="733"/>
      <c r="I314" s="733">
        <v>812</v>
      </c>
      <c r="J314" s="733"/>
      <c r="K314" s="733"/>
      <c r="L314" s="733"/>
      <c r="M314" s="733"/>
      <c r="N314" s="733"/>
      <c r="O314" s="733"/>
      <c r="P314" s="747"/>
      <c r="Q314" s="734"/>
    </row>
    <row r="315" spans="1:17" ht="14.4" customHeight="1" x14ac:dyDescent="0.3">
      <c r="A315" s="728" t="s">
        <v>4566</v>
      </c>
      <c r="B315" s="729" t="s">
        <v>4567</v>
      </c>
      <c r="C315" s="729" t="s">
        <v>3122</v>
      </c>
      <c r="D315" s="729" t="s">
        <v>4235</v>
      </c>
      <c r="E315" s="729" t="s">
        <v>4236</v>
      </c>
      <c r="F315" s="733">
        <v>1</v>
      </c>
      <c r="G315" s="733">
        <v>167</v>
      </c>
      <c r="H315" s="733"/>
      <c r="I315" s="733">
        <v>167</v>
      </c>
      <c r="J315" s="733"/>
      <c r="K315" s="733"/>
      <c r="L315" s="733"/>
      <c r="M315" s="733"/>
      <c r="N315" s="733"/>
      <c r="O315" s="733"/>
      <c r="P315" s="747"/>
      <c r="Q315" s="734"/>
    </row>
    <row r="316" spans="1:17" ht="14.4" customHeight="1" x14ac:dyDescent="0.3">
      <c r="A316" s="728" t="s">
        <v>4566</v>
      </c>
      <c r="B316" s="729" t="s">
        <v>4567</v>
      </c>
      <c r="C316" s="729" t="s">
        <v>3122</v>
      </c>
      <c r="D316" s="729" t="s">
        <v>4586</v>
      </c>
      <c r="E316" s="729" t="s">
        <v>4587</v>
      </c>
      <c r="F316" s="733">
        <v>1</v>
      </c>
      <c r="G316" s="733">
        <v>812</v>
      </c>
      <c r="H316" s="733"/>
      <c r="I316" s="733">
        <v>812</v>
      </c>
      <c r="J316" s="733"/>
      <c r="K316" s="733"/>
      <c r="L316" s="733"/>
      <c r="M316" s="733"/>
      <c r="N316" s="733"/>
      <c r="O316" s="733"/>
      <c r="P316" s="747"/>
      <c r="Q316" s="734"/>
    </row>
    <row r="317" spans="1:17" ht="14.4" customHeight="1" x14ac:dyDescent="0.3">
      <c r="A317" s="728" t="s">
        <v>4588</v>
      </c>
      <c r="B317" s="729" t="s">
        <v>4015</v>
      </c>
      <c r="C317" s="729" t="s">
        <v>3122</v>
      </c>
      <c r="D317" s="729" t="s">
        <v>4016</v>
      </c>
      <c r="E317" s="729" t="s">
        <v>4017</v>
      </c>
      <c r="F317" s="733"/>
      <c r="G317" s="733"/>
      <c r="H317" s="733"/>
      <c r="I317" s="733"/>
      <c r="J317" s="733"/>
      <c r="K317" s="733"/>
      <c r="L317" s="733"/>
      <c r="M317" s="733"/>
      <c r="N317" s="733">
        <v>2</v>
      </c>
      <c r="O317" s="733">
        <v>25588</v>
      </c>
      <c r="P317" s="747"/>
      <c r="Q317" s="734">
        <v>12794</v>
      </c>
    </row>
    <row r="318" spans="1:17" ht="14.4" customHeight="1" x14ac:dyDescent="0.3">
      <c r="A318" s="728" t="s">
        <v>4588</v>
      </c>
      <c r="B318" s="729" t="s">
        <v>4015</v>
      </c>
      <c r="C318" s="729" t="s">
        <v>3122</v>
      </c>
      <c r="D318" s="729" t="s">
        <v>4589</v>
      </c>
      <c r="E318" s="729" t="s">
        <v>4590</v>
      </c>
      <c r="F318" s="733">
        <v>14</v>
      </c>
      <c r="G318" s="733">
        <v>17752</v>
      </c>
      <c r="H318" s="733">
        <v>0.60157917923345416</v>
      </c>
      <c r="I318" s="733">
        <v>1268</v>
      </c>
      <c r="J318" s="733">
        <v>23</v>
      </c>
      <c r="K318" s="733">
        <v>29509</v>
      </c>
      <c r="L318" s="733">
        <v>1</v>
      </c>
      <c r="M318" s="733">
        <v>1283</v>
      </c>
      <c r="N318" s="733">
        <v>12</v>
      </c>
      <c r="O318" s="733">
        <v>15420</v>
      </c>
      <c r="P318" s="747">
        <v>0.52255244162797787</v>
      </c>
      <c r="Q318" s="734">
        <v>1285</v>
      </c>
    </row>
    <row r="319" spans="1:17" ht="14.4" customHeight="1" x14ac:dyDescent="0.3">
      <c r="A319" s="728" t="s">
        <v>4588</v>
      </c>
      <c r="B319" s="729" t="s">
        <v>4015</v>
      </c>
      <c r="C319" s="729" t="s">
        <v>3122</v>
      </c>
      <c r="D319" s="729" t="s">
        <v>4591</v>
      </c>
      <c r="E319" s="729" t="s">
        <v>4592</v>
      </c>
      <c r="F319" s="733">
        <v>104</v>
      </c>
      <c r="G319" s="733">
        <v>982384</v>
      </c>
      <c r="H319" s="733">
        <v>0.50363170306572336</v>
      </c>
      <c r="I319" s="733">
        <v>9446</v>
      </c>
      <c r="J319" s="733">
        <v>200</v>
      </c>
      <c r="K319" s="733">
        <v>1950600</v>
      </c>
      <c r="L319" s="733">
        <v>1</v>
      </c>
      <c r="M319" s="733">
        <v>9753</v>
      </c>
      <c r="N319" s="733">
        <v>123</v>
      </c>
      <c r="O319" s="733">
        <v>1200726</v>
      </c>
      <c r="P319" s="747">
        <v>0.61556751768686557</v>
      </c>
      <c r="Q319" s="734">
        <v>9762</v>
      </c>
    </row>
    <row r="320" spans="1:17" ht="14.4" customHeight="1" x14ac:dyDescent="0.3">
      <c r="A320" s="728" t="s">
        <v>4588</v>
      </c>
      <c r="B320" s="729" t="s">
        <v>4015</v>
      </c>
      <c r="C320" s="729" t="s">
        <v>3122</v>
      </c>
      <c r="D320" s="729" t="s">
        <v>4593</v>
      </c>
      <c r="E320" s="729" t="s">
        <v>4594</v>
      </c>
      <c r="F320" s="733">
        <v>42</v>
      </c>
      <c r="G320" s="733">
        <v>95088</v>
      </c>
      <c r="H320" s="733">
        <v>0.60073537773397523</v>
      </c>
      <c r="I320" s="733">
        <v>2264</v>
      </c>
      <c r="J320" s="733">
        <v>69</v>
      </c>
      <c r="K320" s="733">
        <v>158286</v>
      </c>
      <c r="L320" s="733">
        <v>1</v>
      </c>
      <c r="M320" s="733">
        <v>2294</v>
      </c>
      <c r="N320" s="733">
        <v>33</v>
      </c>
      <c r="O320" s="733">
        <v>75801</v>
      </c>
      <c r="P320" s="747">
        <v>0.47888631969978396</v>
      </c>
      <c r="Q320" s="734">
        <v>2297</v>
      </c>
    </row>
    <row r="321" spans="1:17" ht="14.4" customHeight="1" x14ac:dyDescent="0.3">
      <c r="A321" s="728" t="s">
        <v>4588</v>
      </c>
      <c r="B321" s="729" t="s">
        <v>4015</v>
      </c>
      <c r="C321" s="729" t="s">
        <v>3122</v>
      </c>
      <c r="D321" s="729" t="s">
        <v>4595</v>
      </c>
      <c r="E321" s="729" t="s">
        <v>4596</v>
      </c>
      <c r="F321" s="733"/>
      <c r="G321" s="733"/>
      <c r="H321" s="733"/>
      <c r="I321" s="733"/>
      <c r="J321" s="733"/>
      <c r="K321" s="733"/>
      <c r="L321" s="733"/>
      <c r="M321" s="733"/>
      <c r="N321" s="733">
        <v>4</v>
      </c>
      <c r="O321" s="733">
        <v>30224</v>
      </c>
      <c r="P321" s="747"/>
      <c r="Q321" s="734">
        <v>7556</v>
      </c>
    </row>
    <row r="322" spans="1:17" ht="14.4" customHeight="1" x14ac:dyDescent="0.3">
      <c r="A322" s="728" t="s">
        <v>4588</v>
      </c>
      <c r="B322" s="729" t="s">
        <v>4015</v>
      </c>
      <c r="C322" s="729" t="s">
        <v>3122</v>
      </c>
      <c r="D322" s="729" t="s">
        <v>4597</v>
      </c>
      <c r="E322" s="729" t="s">
        <v>4598</v>
      </c>
      <c r="F322" s="733"/>
      <c r="G322" s="733"/>
      <c r="H322" s="733"/>
      <c r="I322" s="733"/>
      <c r="J322" s="733"/>
      <c r="K322" s="733"/>
      <c r="L322" s="733"/>
      <c r="M322" s="733"/>
      <c r="N322" s="733">
        <v>1</v>
      </c>
      <c r="O322" s="733">
        <v>0</v>
      </c>
      <c r="P322" s="747"/>
      <c r="Q322" s="734">
        <v>0</v>
      </c>
    </row>
    <row r="323" spans="1:17" ht="14.4" customHeight="1" x14ac:dyDescent="0.3">
      <c r="A323" s="728" t="s">
        <v>4588</v>
      </c>
      <c r="B323" s="729" t="s">
        <v>4015</v>
      </c>
      <c r="C323" s="729" t="s">
        <v>3122</v>
      </c>
      <c r="D323" s="729" t="s">
        <v>4599</v>
      </c>
      <c r="E323" s="729" t="s">
        <v>4600</v>
      </c>
      <c r="F323" s="733"/>
      <c r="G323" s="733"/>
      <c r="H323" s="733"/>
      <c r="I323" s="733"/>
      <c r="J323" s="733"/>
      <c r="K323" s="733"/>
      <c r="L323" s="733"/>
      <c r="M323" s="733"/>
      <c r="N323" s="733">
        <v>1</v>
      </c>
      <c r="O323" s="733">
        <v>0</v>
      </c>
      <c r="P323" s="747"/>
      <c r="Q323" s="734">
        <v>0</v>
      </c>
    </row>
    <row r="324" spans="1:17" ht="14.4" customHeight="1" x14ac:dyDescent="0.3">
      <c r="A324" s="728" t="s">
        <v>4588</v>
      </c>
      <c r="B324" s="729" t="s">
        <v>4015</v>
      </c>
      <c r="C324" s="729" t="s">
        <v>3122</v>
      </c>
      <c r="D324" s="729" t="s">
        <v>4601</v>
      </c>
      <c r="E324" s="729" t="s">
        <v>4602</v>
      </c>
      <c r="F324" s="733"/>
      <c r="G324" s="733"/>
      <c r="H324" s="733"/>
      <c r="I324" s="733"/>
      <c r="J324" s="733"/>
      <c r="K324" s="733"/>
      <c r="L324" s="733"/>
      <c r="M324" s="733"/>
      <c r="N324" s="733">
        <v>3</v>
      </c>
      <c r="O324" s="733">
        <v>0</v>
      </c>
      <c r="P324" s="747"/>
      <c r="Q324" s="734">
        <v>0</v>
      </c>
    </row>
    <row r="325" spans="1:17" ht="14.4" customHeight="1" thickBot="1" x14ac:dyDescent="0.35">
      <c r="A325" s="735" t="s">
        <v>4588</v>
      </c>
      <c r="B325" s="736" t="s">
        <v>4015</v>
      </c>
      <c r="C325" s="736" t="s">
        <v>3122</v>
      </c>
      <c r="D325" s="736" t="s">
        <v>4603</v>
      </c>
      <c r="E325" s="736" t="s">
        <v>4604</v>
      </c>
      <c r="F325" s="740"/>
      <c r="G325" s="740"/>
      <c r="H325" s="740"/>
      <c r="I325" s="740"/>
      <c r="J325" s="740"/>
      <c r="K325" s="740"/>
      <c r="L325" s="740"/>
      <c r="M325" s="740"/>
      <c r="N325" s="740">
        <v>1</v>
      </c>
      <c r="O325" s="740">
        <v>0</v>
      </c>
      <c r="P325" s="748"/>
      <c r="Q325" s="741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4" t="s">
        <v>181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ht="14.4" customHeight="1" thickBot="1" x14ac:dyDescent="0.35">
      <c r="A2" s="374" t="s">
        <v>323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3598</v>
      </c>
      <c r="D3" s="193">
        <f>SUBTOTAL(9,D6:D1048576)</f>
        <v>3561</v>
      </c>
      <c r="E3" s="193">
        <f>SUBTOTAL(9,E6:E1048576)</f>
        <v>3487</v>
      </c>
      <c r="F3" s="194">
        <f>IF(OR(E3=0,D3=0),"",E3/D3)</f>
        <v>0.97921932041561355</v>
      </c>
      <c r="G3" s="429">
        <f>SUBTOTAL(9,G6:G1048576)</f>
        <v>14456.692899999998</v>
      </c>
      <c r="H3" s="430">
        <f>SUBTOTAL(9,H6:H1048576)</f>
        <v>15754.848400000001</v>
      </c>
      <c r="I3" s="430">
        <f>SUBTOTAL(9,I6:I1048576)</f>
        <v>13682.65568</v>
      </c>
      <c r="J3" s="194">
        <f>IF(OR(I3=0,H3=0),"",I3/H3)</f>
        <v>0.86847269695086371</v>
      </c>
      <c r="K3" s="429">
        <f>SUBTOTAL(9,K6:K1048576)</f>
        <v>3637.96</v>
      </c>
      <c r="L3" s="430">
        <f>SUBTOTAL(9,L6:L1048576)</f>
        <v>4103.75</v>
      </c>
      <c r="M3" s="430">
        <f>SUBTOTAL(9,M6:M1048576)</f>
        <v>3241.0299999999997</v>
      </c>
      <c r="N3" s="195">
        <f>IF(OR(M3=0,E3=0),"",M3*1000/E3)</f>
        <v>929.46085460281029</v>
      </c>
    </row>
    <row r="4" spans="1:14" ht="14.4" customHeight="1" x14ac:dyDescent="0.3">
      <c r="A4" s="676" t="s">
        <v>90</v>
      </c>
      <c r="B4" s="677" t="s">
        <v>11</v>
      </c>
      <c r="C4" s="678" t="s">
        <v>91</v>
      </c>
      <c r="D4" s="678"/>
      <c r="E4" s="678"/>
      <c r="F4" s="679"/>
      <c r="G4" s="680" t="s">
        <v>320</v>
      </c>
      <c r="H4" s="678"/>
      <c r="I4" s="678"/>
      <c r="J4" s="679"/>
      <c r="K4" s="680" t="s">
        <v>92</v>
      </c>
      <c r="L4" s="678"/>
      <c r="M4" s="678"/>
      <c r="N4" s="681"/>
    </row>
    <row r="5" spans="1:14" ht="14.4" customHeight="1" thickBot="1" x14ac:dyDescent="0.35">
      <c r="A5" s="951"/>
      <c r="B5" s="952"/>
      <c r="C5" s="959">
        <v>2015</v>
      </c>
      <c r="D5" s="959">
        <v>2016</v>
      </c>
      <c r="E5" s="959">
        <v>2017</v>
      </c>
      <c r="F5" s="960" t="s">
        <v>2</v>
      </c>
      <c r="G5" s="970">
        <v>2015</v>
      </c>
      <c r="H5" s="959">
        <v>2016</v>
      </c>
      <c r="I5" s="959">
        <v>2017</v>
      </c>
      <c r="J5" s="960" t="s">
        <v>2</v>
      </c>
      <c r="K5" s="970">
        <v>2015</v>
      </c>
      <c r="L5" s="959">
        <v>2016</v>
      </c>
      <c r="M5" s="959">
        <v>2017</v>
      </c>
      <c r="N5" s="971" t="s">
        <v>93</v>
      </c>
    </row>
    <row r="6" spans="1:14" ht="14.4" customHeight="1" x14ac:dyDescent="0.3">
      <c r="A6" s="953" t="s">
        <v>3594</v>
      </c>
      <c r="B6" s="956" t="s">
        <v>4606</v>
      </c>
      <c r="C6" s="961">
        <v>2786</v>
      </c>
      <c r="D6" s="962">
        <v>2675</v>
      </c>
      <c r="E6" s="962">
        <v>2623</v>
      </c>
      <c r="F6" s="967">
        <v>0.98056074766355139</v>
      </c>
      <c r="G6" s="961">
        <v>2773.1021999999994</v>
      </c>
      <c r="H6" s="962">
        <v>2667.0393000000013</v>
      </c>
      <c r="I6" s="962">
        <v>2619.7875199999999</v>
      </c>
      <c r="J6" s="967">
        <v>0.98228305822115125</v>
      </c>
      <c r="K6" s="961">
        <v>306.45999999999998</v>
      </c>
      <c r="L6" s="962">
        <v>294.25</v>
      </c>
      <c r="M6" s="962">
        <v>288.52999999999997</v>
      </c>
      <c r="N6" s="972">
        <v>110</v>
      </c>
    </row>
    <row r="7" spans="1:14" ht="14.4" customHeight="1" x14ac:dyDescent="0.3">
      <c r="A7" s="954" t="s">
        <v>3750</v>
      </c>
      <c r="B7" s="957" t="s">
        <v>4607</v>
      </c>
      <c r="C7" s="963">
        <v>15</v>
      </c>
      <c r="D7" s="964">
        <v>28</v>
      </c>
      <c r="E7" s="964">
        <v>15</v>
      </c>
      <c r="F7" s="968">
        <v>0.5357142857142857</v>
      </c>
      <c r="G7" s="963">
        <v>434.73759999999999</v>
      </c>
      <c r="H7" s="964">
        <v>808.73980000000017</v>
      </c>
      <c r="I7" s="964">
        <v>431.541</v>
      </c>
      <c r="J7" s="968">
        <v>0.53359683794466395</v>
      </c>
      <c r="K7" s="963">
        <v>165</v>
      </c>
      <c r="L7" s="964">
        <v>308</v>
      </c>
      <c r="M7" s="964">
        <v>165</v>
      </c>
      <c r="N7" s="973">
        <v>11000</v>
      </c>
    </row>
    <row r="8" spans="1:14" ht="14.4" customHeight="1" x14ac:dyDescent="0.3">
      <c r="A8" s="954" t="s">
        <v>3768</v>
      </c>
      <c r="B8" s="957" t="s">
        <v>4607</v>
      </c>
      <c r="C8" s="963">
        <v>122</v>
      </c>
      <c r="D8" s="964">
        <v>188</v>
      </c>
      <c r="E8" s="964">
        <v>111</v>
      </c>
      <c r="F8" s="968">
        <v>0.59042553191489366</v>
      </c>
      <c r="G8" s="963">
        <v>3073.4633999999996</v>
      </c>
      <c r="H8" s="964">
        <v>4734.6437999999998</v>
      </c>
      <c r="I8" s="964">
        <v>2824.5659999999993</v>
      </c>
      <c r="J8" s="968">
        <v>0.59657412876550486</v>
      </c>
      <c r="K8" s="963">
        <v>1098</v>
      </c>
      <c r="L8" s="964">
        <v>1692</v>
      </c>
      <c r="M8" s="964">
        <v>999</v>
      </c>
      <c r="N8" s="973">
        <v>9000</v>
      </c>
    </row>
    <row r="9" spans="1:14" ht="14.4" customHeight="1" x14ac:dyDescent="0.3">
      <c r="A9" s="954" t="s">
        <v>3763</v>
      </c>
      <c r="B9" s="957" t="s">
        <v>4607</v>
      </c>
      <c r="C9" s="963">
        <v>203</v>
      </c>
      <c r="D9" s="964">
        <v>157</v>
      </c>
      <c r="E9" s="964">
        <v>139</v>
      </c>
      <c r="F9" s="968">
        <v>0.88535031847133761</v>
      </c>
      <c r="G9" s="963">
        <v>4378.5881999999992</v>
      </c>
      <c r="H9" s="964">
        <v>3388.7923999999989</v>
      </c>
      <c r="I9" s="964">
        <v>3013.9641599999991</v>
      </c>
      <c r="J9" s="968">
        <v>0.88939179632248944</v>
      </c>
      <c r="K9" s="963">
        <v>1421</v>
      </c>
      <c r="L9" s="964">
        <v>1099</v>
      </c>
      <c r="M9" s="964">
        <v>973</v>
      </c>
      <c r="N9" s="973">
        <v>7000</v>
      </c>
    </row>
    <row r="10" spans="1:14" ht="14.4" customHeight="1" x14ac:dyDescent="0.3">
      <c r="A10" s="954" t="s">
        <v>3752</v>
      </c>
      <c r="B10" s="957" t="s">
        <v>4607</v>
      </c>
      <c r="C10" s="963">
        <v>227</v>
      </c>
      <c r="D10" s="964">
        <v>253</v>
      </c>
      <c r="E10" s="964">
        <v>286</v>
      </c>
      <c r="F10" s="968">
        <v>1.1304347826086956</v>
      </c>
      <c r="G10" s="963">
        <v>2435.3159000000005</v>
      </c>
      <c r="H10" s="964">
        <v>2711.3263000000011</v>
      </c>
      <c r="I10" s="964">
        <v>3062.2877999999996</v>
      </c>
      <c r="J10" s="968">
        <v>1.1294427380430008</v>
      </c>
      <c r="K10" s="963">
        <v>454</v>
      </c>
      <c r="L10" s="964">
        <v>506</v>
      </c>
      <c r="M10" s="964">
        <v>572</v>
      </c>
      <c r="N10" s="973">
        <v>2000</v>
      </c>
    </row>
    <row r="11" spans="1:14" ht="14.4" customHeight="1" x14ac:dyDescent="0.3">
      <c r="A11" s="954" t="s">
        <v>3765</v>
      </c>
      <c r="B11" s="957" t="s">
        <v>4607</v>
      </c>
      <c r="C11" s="963">
        <v>142</v>
      </c>
      <c r="D11" s="964">
        <v>149</v>
      </c>
      <c r="E11" s="964">
        <v>174</v>
      </c>
      <c r="F11" s="968">
        <v>1.1677852348993289</v>
      </c>
      <c r="G11" s="963">
        <v>853.86040000000003</v>
      </c>
      <c r="H11" s="964">
        <v>897.25440000000037</v>
      </c>
      <c r="I11" s="964">
        <v>1045.4616000000003</v>
      </c>
      <c r="J11" s="968">
        <v>1.1651785714285714</v>
      </c>
      <c r="K11" s="963">
        <v>142</v>
      </c>
      <c r="L11" s="964">
        <v>149</v>
      </c>
      <c r="M11" s="964">
        <v>174</v>
      </c>
      <c r="N11" s="973">
        <v>1000</v>
      </c>
    </row>
    <row r="12" spans="1:14" ht="14.4" customHeight="1" thickBot="1" x14ac:dyDescent="0.35">
      <c r="A12" s="955" t="s">
        <v>3761</v>
      </c>
      <c r="B12" s="958" t="s">
        <v>4607</v>
      </c>
      <c r="C12" s="965">
        <v>103</v>
      </c>
      <c r="D12" s="966">
        <v>111</v>
      </c>
      <c r="E12" s="966">
        <v>139</v>
      </c>
      <c r="F12" s="969">
        <v>1.2522522522522523</v>
      </c>
      <c r="G12" s="965">
        <v>507.62520000000012</v>
      </c>
      <c r="H12" s="966">
        <v>547.05240000000015</v>
      </c>
      <c r="I12" s="966">
        <v>685.0476000000001</v>
      </c>
      <c r="J12" s="969">
        <v>1.2522522522522521</v>
      </c>
      <c r="K12" s="965">
        <v>51.5</v>
      </c>
      <c r="L12" s="966">
        <v>55.5</v>
      </c>
      <c r="M12" s="966">
        <v>69.5</v>
      </c>
      <c r="N12" s="97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8" t="s">
        <v>128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x14ac:dyDescent="0.3">
      <c r="A2" s="374" t="s">
        <v>323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0.97056359863241315</v>
      </c>
      <c r="C4" s="323">
        <f t="shared" ref="C4:M4" si="0">(C10+C8)/C6</f>
        <v>0.94173732992824821</v>
      </c>
      <c r="D4" s="323">
        <f t="shared" si="0"/>
        <v>1.0032641991397862</v>
      </c>
      <c r="E4" s="323">
        <f t="shared" si="0"/>
        <v>1.0028552905134138</v>
      </c>
      <c r="F4" s="323">
        <f t="shared" si="0"/>
        <v>1.0581416722604144</v>
      </c>
      <c r="G4" s="323">
        <f t="shared" si="0"/>
        <v>1.7954803324786172E-2</v>
      </c>
      <c r="H4" s="323">
        <f t="shared" si="0"/>
        <v>1.7954803324786172E-2</v>
      </c>
      <c r="I4" s="323">
        <f t="shared" si="0"/>
        <v>1.7954803324786172E-2</v>
      </c>
      <c r="J4" s="323">
        <f t="shared" si="0"/>
        <v>1.7954803324786172E-2</v>
      </c>
      <c r="K4" s="323">
        <f t="shared" si="0"/>
        <v>1.7954803324786172E-2</v>
      </c>
      <c r="L4" s="323">
        <f t="shared" si="0"/>
        <v>1.7954803324786172E-2</v>
      </c>
      <c r="M4" s="323">
        <f t="shared" si="0"/>
        <v>1.7954803324786172E-2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9118.7511900000009</v>
      </c>
      <c r="C5" s="323">
        <f>IF(ISERROR(VLOOKUP($A5,'Man Tab'!$A:$Q,COLUMN()+2,0)),0,VLOOKUP($A5,'Man Tab'!$A:$Q,COLUMN()+2,0))</f>
        <v>13618.599130000001</v>
      </c>
      <c r="D5" s="323">
        <f>IF(ISERROR(VLOOKUP($A5,'Man Tab'!$A:$Q,COLUMN()+2,0)),0,VLOOKUP($A5,'Man Tab'!$A:$Q,COLUMN()+2,0))</f>
        <v>12361.3171</v>
      </c>
      <c r="E5" s="323">
        <f>IF(ISERROR(VLOOKUP($A5,'Man Tab'!$A:$Q,COLUMN()+2,0)),0,VLOOKUP($A5,'Man Tab'!$A:$Q,COLUMN()+2,0))</f>
        <v>11889.01715</v>
      </c>
      <c r="F5" s="323">
        <f>IF(ISERROR(VLOOKUP($A5,'Man Tab'!$A:$Q,COLUMN()+2,0)),0,VLOOKUP($A5,'Man Tab'!$A:$Q,COLUMN()+2,0))</f>
        <v>11215.64582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9118.7511900000009</v>
      </c>
      <c r="C6" s="325">
        <f t="shared" ref="C6:M6" si="1">C5+B6</f>
        <v>22737.350320000001</v>
      </c>
      <c r="D6" s="325">
        <f t="shared" si="1"/>
        <v>35098.667419999998</v>
      </c>
      <c r="E6" s="325">
        <f t="shared" si="1"/>
        <v>46987.684569999998</v>
      </c>
      <c r="F6" s="325">
        <f t="shared" si="1"/>
        <v>58203.330389999996</v>
      </c>
      <c r="G6" s="325">
        <f t="shared" si="1"/>
        <v>58203.330389999996</v>
      </c>
      <c r="H6" s="325">
        <f t="shared" si="1"/>
        <v>58203.330389999996</v>
      </c>
      <c r="I6" s="325">
        <f t="shared" si="1"/>
        <v>58203.330389999996</v>
      </c>
      <c r="J6" s="325">
        <f t="shared" si="1"/>
        <v>58203.330389999996</v>
      </c>
      <c r="K6" s="325">
        <f t="shared" si="1"/>
        <v>58203.330389999996</v>
      </c>
      <c r="L6" s="325">
        <f t="shared" si="1"/>
        <v>58203.330389999996</v>
      </c>
      <c r="M6" s="325">
        <f t="shared" si="1"/>
        <v>58203.330389999996</v>
      </c>
    </row>
    <row r="7" spans="1:13" ht="14.4" customHeight="1" x14ac:dyDescent="0.3">
      <c r="A7" s="324" t="s">
        <v>126</v>
      </c>
      <c r="B7" s="324">
        <v>287.03800000000001</v>
      </c>
      <c r="C7" s="324">
        <v>699.43499999999995</v>
      </c>
      <c r="D7" s="324">
        <v>1152.396</v>
      </c>
      <c r="E7" s="324">
        <v>1542.789</v>
      </c>
      <c r="F7" s="324">
        <v>2018.078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8611.14</v>
      </c>
      <c r="C8" s="325">
        <f t="shared" ref="C8:M8" si="2">C7*30</f>
        <v>20983.05</v>
      </c>
      <c r="D8" s="325">
        <f t="shared" si="2"/>
        <v>34571.879999999997</v>
      </c>
      <c r="E8" s="325">
        <f t="shared" si="2"/>
        <v>46283.67</v>
      </c>
      <c r="F8" s="325">
        <f t="shared" si="2"/>
        <v>60542.34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239187.97000000003</v>
      </c>
      <c r="C9" s="324">
        <v>190373.61000000002</v>
      </c>
      <c r="D9" s="324">
        <v>211794.88000000006</v>
      </c>
      <c r="E9" s="324">
        <v>196821.6</v>
      </c>
      <c r="F9" s="324">
        <v>206851.29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239.18797000000004</v>
      </c>
      <c r="C10" s="325">
        <f t="shared" ref="C10:M10" si="3">C9/1000+B10</f>
        <v>429.56158000000005</v>
      </c>
      <c r="D10" s="325">
        <f t="shared" si="3"/>
        <v>641.35646000000008</v>
      </c>
      <c r="E10" s="325">
        <f t="shared" si="3"/>
        <v>838.17806000000007</v>
      </c>
      <c r="F10" s="325">
        <f t="shared" si="3"/>
        <v>1045.02935</v>
      </c>
      <c r="G10" s="325">
        <f t="shared" si="3"/>
        <v>1045.02935</v>
      </c>
      <c r="H10" s="325">
        <f t="shared" si="3"/>
        <v>1045.02935</v>
      </c>
      <c r="I10" s="325">
        <f t="shared" si="3"/>
        <v>1045.02935</v>
      </c>
      <c r="J10" s="325">
        <f t="shared" si="3"/>
        <v>1045.02935</v>
      </c>
      <c r="K10" s="325">
        <f t="shared" si="3"/>
        <v>1045.02935</v>
      </c>
      <c r="L10" s="325">
        <f t="shared" si="3"/>
        <v>1045.02935</v>
      </c>
      <c r="M10" s="325">
        <f t="shared" si="3"/>
        <v>1045.02935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1.0529570434948285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1.0529570434948285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40" t="s">
        <v>325</v>
      </c>
      <c r="B1" s="540"/>
      <c r="C1" s="540"/>
      <c r="D1" s="540"/>
      <c r="E1" s="540"/>
      <c r="F1" s="540"/>
      <c r="G1" s="540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s="326" customFormat="1" ht="14.4" customHeight="1" thickBot="1" x14ac:dyDescent="0.3">
      <c r="A2" s="374" t="s">
        <v>323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41" t="s">
        <v>29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276</v>
      </c>
      <c r="E4" s="448" t="s">
        <v>277</v>
      </c>
      <c r="F4" s="448" t="s">
        <v>278</v>
      </c>
      <c r="G4" s="448" t="s">
        <v>279</v>
      </c>
      <c r="H4" s="448" t="s">
        <v>280</v>
      </c>
      <c r="I4" s="448" t="s">
        <v>281</v>
      </c>
      <c r="J4" s="448" t="s">
        <v>282</v>
      </c>
      <c r="K4" s="448" t="s">
        <v>283</v>
      </c>
      <c r="L4" s="448" t="s">
        <v>284</v>
      </c>
      <c r="M4" s="448" t="s">
        <v>285</v>
      </c>
      <c r="N4" s="448" t="s">
        <v>286</v>
      </c>
      <c r="O4" s="448" t="s">
        <v>287</v>
      </c>
      <c r="P4" s="543" t="s">
        <v>3</v>
      </c>
      <c r="Q4" s="54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324</v>
      </c>
    </row>
    <row r="7" spans="1:17" ht="14.4" customHeight="1" x14ac:dyDescent="0.3">
      <c r="A7" s="19" t="s">
        <v>35</v>
      </c>
      <c r="B7" s="55">
        <v>6982.8366593399196</v>
      </c>
      <c r="C7" s="56">
        <v>581.90305494499398</v>
      </c>
      <c r="D7" s="56">
        <v>634.23581999999999</v>
      </c>
      <c r="E7" s="56">
        <v>788.51589999999999</v>
      </c>
      <c r="F7" s="56">
        <v>515.23477000000105</v>
      </c>
      <c r="G7" s="56">
        <v>430.79817000000003</v>
      </c>
      <c r="H7" s="56">
        <v>494.72179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2863.5064499999999</v>
      </c>
      <c r="Q7" s="185">
        <v>0.98418677326600001</v>
      </c>
    </row>
    <row r="8" spans="1:17" ht="14.4" customHeight="1" x14ac:dyDescent="0.3">
      <c r="A8" s="19" t="s">
        <v>36</v>
      </c>
      <c r="B8" s="55">
        <v>1062.54336832134</v>
      </c>
      <c r="C8" s="56">
        <v>88.545280693444994</v>
      </c>
      <c r="D8" s="56">
        <v>63.64</v>
      </c>
      <c r="E8" s="56">
        <v>80.52</v>
      </c>
      <c r="F8" s="56">
        <v>82.16</v>
      </c>
      <c r="G8" s="56">
        <v>89.74</v>
      </c>
      <c r="H8" s="56">
        <v>90.66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406.72</v>
      </c>
      <c r="Q8" s="185">
        <v>0.91867120825500004</v>
      </c>
    </row>
    <row r="9" spans="1:17" ht="14.4" customHeight="1" x14ac:dyDescent="0.3">
      <c r="A9" s="19" t="s">
        <v>37</v>
      </c>
      <c r="B9" s="55">
        <v>60421.215180798099</v>
      </c>
      <c r="C9" s="56">
        <v>5035.1012650664998</v>
      </c>
      <c r="D9" s="56">
        <v>1673.9169400000001</v>
      </c>
      <c r="E9" s="56">
        <v>6403.6020200000003</v>
      </c>
      <c r="F9" s="56">
        <v>5410.4221300000099</v>
      </c>
      <c r="G9" s="56">
        <v>4681.3589099999999</v>
      </c>
      <c r="H9" s="56">
        <v>3980.75821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22150.058209999999</v>
      </c>
      <c r="Q9" s="185">
        <v>0.87982572917299995</v>
      </c>
    </row>
    <row r="10" spans="1:17" ht="14.4" customHeight="1" x14ac:dyDescent="0.3">
      <c r="A10" s="19" t="s">
        <v>38</v>
      </c>
      <c r="B10" s="55">
        <v>691.01870674908901</v>
      </c>
      <c r="C10" s="56">
        <v>57.584892229090002</v>
      </c>
      <c r="D10" s="56">
        <v>54.143050000000002</v>
      </c>
      <c r="E10" s="56">
        <v>52.712400000000002</v>
      </c>
      <c r="F10" s="56">
        <v>50.387439999999998</v>
      </c>
      <c r="G10" s="56">
        <v>51.155230000000003</v>
      </c>
      <c r="H10" s="56">
        <v>56.001359999999998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264.39947999999998</v>
      </c>
      <c r="Q10" s="185">
        <v>0.91829460737000002</v>
      </c>
    </row>
    <row r="11" spans="1:17" ht="14.4" customHeight="1" x14ac:dyDescent="0.3">
      <c r="A11" s="19" t="s">
        <v>39</v>
      </c>
      <c r="B11" s="55">
        <v>1054.6992559473499</v>
      </c>
      <c r="C11" s="56">
        <v>87.891604662277999</v>
      </c>
      <c r="D11" s="56">
        <v>109.89272</v>
      </c>
      <c r="E11" s="56">
        <v>105.76224999999999</v>
      </c>
      <c r="F11" s="56">
        <v>86.150189999999995</v>
      </c>
      <c r="G11" s="56">
        <v>114.55941</v>
      </c>
      <c r="H11" s="56">
        <v>85.791709999999995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502.15627999999998</v>
      </c>
      <c r="Q11" s="185">
        <v>1.142671776057</v>
      </c>
    </row>
    <row r="12" spans="1:17" ht="14.4" customHeight="1" x14ac:dyDescent="0.3">
      <c r="A12" s="19" t="s">
        <v>40</v>
      </c>
      <c r="B12" s="55">
        <v>493.22157490012802</v>
      </c>
      <c r="C12" s="56">
        <v>41.101797908343997</v>
      </c>
      <c r="D12" s="56">
        <v>17.860890000000001</v>
      </c>
      <c r="E12" s="56">
        <v>8.2945700000000002</v>
      </c>
      <c r="F12" s="56">
        <v>26.93497</v>
      </c>
      <c r="G12" s="56">
        <v>80.479500000000002</v>
      </c>
      <c r="H12" s="56">
        <v>19.95412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153.52404999999999</v>
      </c>
      <c r="Q12" s="185">
        <v>0.74704298990600004</v>
      </c>
    </row>
    <row r="13" spans="1:17" ht="14.4" customHeight="1" x14ac:dyDescent="0.3">
      <c r="A13" s="19" t="s">
        <v>41</v>
      </c>
      <c r="B13" s="55">
        <v>1874</v>
      </c>
      <c r="C13" s="56">
        <v>156.166666666667</v>
      </c>
      <c r="D13" s="56">
        <v>143.64782</v>
      </c>
      <c r="E13" s="56">
        <v>146.08297999999999</v>
      </c>
      <c r="F13" s="56">
        <v>149.31496999999999</v>
      </c>
      <c r="G13" s="56">
        <v>155.39259999999999</v>
      </c>
      <c r="H13" s="56">
        <v>168.51267000000001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762.95104000000003</v>
      </c>
      <c r="Q13" s="185">
        <v>0.97709845037300003</v>
      </c>
    </row>
    <row r="14" spans="1:17" ht="14.4" customHeight="1" x14ac:dyDescent="0.3">
      <c r="A14" s="19" t="s">
        <v>42</v>
      </c>
      <c r="B14" s="55">
        <v>2352.5072310322198</v>
      </c>
      <c r="C14" s="56">
        <v>196.042269252685</v>
      </c>
      <c r="D14" s="56">
        <v>307.58300000000003</v>
      </c>
      <c r="E14" s="56">
        <v>243.83799999999999</v>
      </c>
      <c r="F14" s="56">
        <v>218.34399999999999</v>
      </c>
      <c r="G14" s="56">
        <v>186.82</v>
      </c>
      <c r="H14" s="56">
        <v>158.226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1114.8109999999999</v>
      </c>
      <c r="Q14" s="185">
        <v>1.137316971742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324</v>
      </c>
    </row>
    <row r="17" spans="1:17" ht="14.4" customHeight="1" x14ac:dyDescent="0.3">
      <c r="A17" s="19" t="s">
        <v>45</v>
      </c>
      <c r="B17" s="55">
        <v>1577.8268364083799</v>
      </c>
      <c r="C17" s="56">
        <v>131.48556970069799</v>
      </c>
      <c r="D17" s="56">
        <v>56.180869999999999</v>
      </c>
      <c r="E17" s="56">
        <v>36.444299999999998</v>
      </c>
      <c r="F17" s="56">
        <v>33.491549999999997</v>
      </c>
      <c r="G17" s="56">
        <v>74.583749999999995</v>
      </c>
      <c r="H17" s="56">
        <v>131.04876999999999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331.74923999999999</v>
      </c>
      <c r="Q17" s="185">
        <v>0.50461695645399995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0.27200000000000002</v>
      </c>
      <c r="E18" s="56">
        <v>8.8670000000000009</v>
      </c>
      <c r="F18" s="56">
        <v>21.364999999999998</v>
      </c>
      <c r="G18" s="56">
        <v>2.8170000000000002</v>
      </c>
      <c r="H18" s="56">
        <v>2.9420000000000002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36.262999999999998</v>
      </c>
      <c r="Q18" s="185" t="s">
        <v>324</v>
      </c>
    </row>
    <row r="19" spans="1:17" ht="14.4" customHeight="1" x14ac:dyDescent="0.3">
      <c r="A19" s="19" t="s">
        <v>47</v>
      </c>
      <c r="B19" s="55">
        <v>2791.7504232320798</v>
      </c>
      <c r="C19" s="56">
        <v>232.645868602673</v>
      </c>
      <c r="D19" s="56">
        <v>253.54428999999999</v>
      </c>
      <c r="E19" s="56">
        <v>198.52265</v>
      </c>
      <c r="F19" s="56">
        <v>326.02189000000101</v>
      </c>
      <c r="G19" s="56">
        <v>276.04987999999997</v>
      </c>
      <c r="H19" s="56">
        <v>225.071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1279.2097100000001</v>
      </c>
      <c r="Q19" s="185">
        <v>1.0997055032030001</v>
      </c>
    </row>
    <row r="20" spans="1:17" ht="14.4" customHeight="1" x14ac:dyDescent="0.3">
      <c r="A20" s="19" t="s">
        <v>48</v>
      </c>
      <c r="B20" s="55">
        <v>61104</v>
      </c>
      <c r="C20" s="56">
        <v>5092</v>
      </c>
      <c r="D20" s="56">
        <v>5247.5220200000003</v>
      </c>
      <c r="E20" s="56">
        <v>5005.2740400000002</v>
      </c>
      <c r="F20" s="56">
        <v>4914.9151100000099</v>
      </c>
      <c r="G20" s="56">
        <v>5258.2613899999997</v>
      </c>
      <c r="H20" s="56">
        <v>5287.5832600000003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25713.555820000001</v>
      </c>
      <c r="Q20" s="185">
        <v>1.009958987431</v>
      </c>
    </row>
    <row r="21" spans="1:17" ht="14.4" customHeight="1" x14ac:dyDescent="0.3">
      <c r="A21" s="20" t="s">
        <v>49</v>
      </c>
      <c r="B21" s="55">
        <v>5867.00000000001</v>
      </c>
      <c r="C21" s="56">
        <v>488.91666666666703</v>
      </c>
      <c r="D21" s="56">
        <v>514.26599999999996</v>
      </c>
      <c r="E21" s="56">
        <v>521.23299999999995</v>
      </c>
      <c r="F21" s="56">
        <v>505.21300000000099</v>
      </c>
      <c r="G21" s="56">
        <v>487.00099999999998</v>
      </c>
      <c r="H21" s="56">
        <v>495.19900000000001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2522.9119999999998</v>
      </c>
      <c r="Q21" s="185">
        <v>1.0320417249010001</v>
      </c>
    </row>
    <row r="22" spans="1:17" ht="14.4" customHeight="1" x14ac:dyDescent="0.3">
      <c r="A22" s="19" t="s">
        <v>50</v>
      </c>
      <c r="B22" s="55">
        <v>29</v>
      </c>
      <c r="C22" s="56">
        <v>2.4166666666659999</v>
      </c>
      <c r="D22" s="56">
        <v>43.407539999999997</v>
      </c>
      <c r="E22" s="56">
        <v>0</v>
      </c>
      <c r="F22" s="56">
        <v>12.269399999999999</v>
      </c>
      <c r="G22" s="56">
        <v>0</v>
      </c>
      <c r="H22" s="56">
        <v>6.9595000000000002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62.63644</v>
      </c>
      <c r="Q22" s="185">
        <v>5.1837053793100001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324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-1.361770000001</v>
      </c>
      <c r="E24" s="56">
        <v>18.930019999997999</v>
      </c>
      <c r="F24" s="56">
        <v>9.0926799999989996</v>
      </c>
      <c r="G24" s="56">
        <v>3.10000001E-4</v>
      </c>
      <c r="H24" s="56">
        <v>12.216429999998001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38.877669999996002</v>
      </c>
      <c r="Q24" s="185"/>
    </row>
    <row r="25" spans="1:17" ht="14.4" customHeight="1" x14ac:dyDescent="0.3">
      <c r="A25" s="21" t="s">
        <v>53</v>
      </c>
      <c r="B25" s="58">
        <v>146301.61923672899</v>
      </c>
      <c r="C25" s="59">
        <v>12191.8016030607</v>
      </c>
      <c r="D25" s="59">
        <v>9118.7511900000009</v>
      </c>
      <c r="E25" s="59">
        <v>13618.599130000001</v>
      </c>
      <c r="F25" s="59">
        <v>12361.3171</v>
      </c>
      <c r="G25" s="59">
        <v>11889.01715</v>
      </c>
      <c r="H25" s="59">
        <v>11215.64582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58203.330390000003</v>
      </c>
      <c r="Q25" s="186">
        <v>0.95479457892999997</v>
      </c>
    </row>
    <row r="26" spans="1:17" ht="14.4" customHeight="1" x14ac:dyDescent="0.3">
      <c r="A26" s="19" t="s">
        <v>54</v>
      </c>
      <c r="B26" s="55">
        <v>10051.5228848226</v>
      </c>
      <c r="C26" s="56">
        <v>837.62690706855301</v>
      </c>
      <c r="D26" s="56">
        <v>849.73837000000003</v>
      </c>
      <c r="E26" s="56">
        <v>784.15480000000002</v>
      </c>
      <c r="F26" s="56">
        <v>808.11722999999995</v>
      </c>
      <c r="G26" s="56">
        <v>916.09195</v>
      </c>
      <c r="H26" s="56">
        <v>953.27170000000001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4311.3740500000004</v>
      </c>
      <c r="Q26" s="185">
        <v>1.029425872931</v>
      </c>
    </row>
    <row r="27" spans="1:17" ht="14.4" customHeight="1" x14ac:dyDescent="0.3">
      <c r="A27" s="22" t="s">
        <v>55</v>
      </c>
      <c r="B27" s="58">
        <v>156353.14212155101</v>
      </c>
      <c r="C27" s="59">
        <v>13029.428510129301</v>
      </c>
      <c r="D27" s="59">
        <v>9968.48956</v>
      </c>
      <c r="E27" s="59">
        <v>14402.753930000001</v>
      </c>
      <c r="F27" s="59">
        <v>13169.43433</v>
      </c>
      <c r="G27" s="59">
        <v>12805.1091</v>
      </c>
      <c r="H27" s="59">
        <v>12168.917520000001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62514.704440000001</v>
      </c>
      <c r="Q27" s="186">
        <v>0.95959242404800005</v>
      </c>
    </row>
    <row r="28" spans="1:17" ht="14.4" customHeight="1" x14ac:dyDescent="0.3">
      <c r="A28" s="20" t="s">
        <v>56</v>
      </c>
      <c r="B28" s="55">
        <v>12.611121869798</v>
      </c>
      <c r="C28" s="56">
        <v>1.050926822483</v>
      </c>
      <c r="D28" s="56">
        <v>160.44963999999999</v>
      </c>
      <c r="E28" s="56">
        <v>0.49256</v>
      </c>
      <c r="F28" s="56">
        <v>34.585729999999998</v>
      </c>
      <c r="G28" s="56">
        <v>0.14215</v>
      </c>
      <c r="H28" s="56">
        <v>0.35299999999999998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196.02307999999999</v>
      </c>
      <c r="Q28" s="185">
        <v>37.304801020649002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40" t="s">
        <v>61</v>
      </c>
      <c r="B1" s="540"/>
      <c r="C1" s="540"/>
      <c r="D1" s="540"/>
      <c r="E1" s="540"/>
      <c r="F1" s="540"/>
      <c r="G1" s="540"/>
      <c r="H1" s="545"/>
      <c r="I1" s="545"/>
      <c r="J1" s="545"/>
      <c r="K1" s="545"/>
    </row>
    <row r="2" spans="1:11" s="64" customFormat="1" ht="14.4" customHeight="1" thickBot="1" x14ac:dyDescent="0.35">
      <c r="A2" s="374" t="s">
        <v>323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41" t="s">
        <v>62</v>
      </c>
      <c r="C3" s="542"/>
      <c r="D3" s="542"/>
      <c r="E3" s="542"/>
      <c r="F3" s="548" t="s">
        <v>63</v>
      </c>
      <c r="G3" s="542"/>
      <c r="H3" s="542"/>
      <c r="I3" s="542"/>
      <c r="J3" s="542"/>
      <c r="K3" s="549"/>
    </row>
    <row r="4" spans="1:11" ht="14.4" customHeight="1" x14ac:dyDescent="0.3">
      <c r="A4" s="102"/>
      <c r="B4" s="546"/>
      <c r="C4" s="547"/>
      <c r="D4" s="547"/>
      <c r="E4" s="547"/>
      <c r="F4" s="550" t="s">
        <v>289</v>
      </c>
      <c r="G4" s="552" t="s">
        <v>64</v>
      </c>
      <c r="H4" s="259" t="s">
        <v>183</v>
      </c>
      <c r="I4" s="550" t="s">
        <v>65</v>
      </c>
      <c r="J4" s="552" t="s">
        <v>299</v>
      </c>
      <c r="K4" s="553" t="s">
        <v>290</v>
      </c>
    </row>
    <row r="5" spans="1:11" ht="42" thickBot="1" x14ac:dyDescent="0.35">
      <c r="A5" s="103"/>
      <c r="B5" s="28" t="s">
        <v>292</v>
      </c>
      <c r="C5" s="29" t="s">
        <v>293</v>
      </c>
      <c r="D5" s="30" t="s">
        <v>294</v>
      </c>
      <c r="E5" s="30" t="s">
        <v>295</v>
      </c>
      <c r="F5" s="551"/>
      <c r="G5" s="551"/>
      <c r="H5" s="29" t="s">
        <v>291</v>
      </c>
      <c r="I5" s="551"/>
      <c r="J5" s="551"/>
      <c r="K5" s="554"/>
    </row>
    <row r="6" spans="1:11" ht="14.4" customHeight="1" thickBot="1" x14ac:dyDescent="0.35">
      <c r="A6" s="700" t="s">
        <v>326</v>
      </c>
      <c r="B6" s="682">
        <v>144668.51146517601</v>
      </c>
      <c r="C6" s="682">
        <v>142139.79307000001</v>
      </c>
      <c r="D6" s="683">
        <v>-2528.7183951759098</v>
      </c>
      <c r="E6" s="684">
        <v>0.98252060265499996</v>
      </c>
      <c r="F6" s="682">
        <v>146301.61923672899</v>
      </c>
      <c r="G6" s="683">
        <v>60959.008015303603</v>
      </c>
      <c r="H6" s="685">
        <v>11215.64582</v>
      </c>
      <c r="I6" s="682">
        <v>58203.330390000003</v>
      </c>
      <c r="J6" s="683">
        <v>-2755.67762530356</v>
      </c>
      <c r="K6" s="686">
        <v>0.39783107455400002</v>
      </c>
    </row>
    <row r="7" spans="1:11" ht="14.4" customHeight="1" thickBot="1" x14ac:dyDescent="0.35">
      <c r="A7" s="701" t="s">
        <v>327</v>
      </c>
      <c r="B7" s="682">
        <v>77960.997751830597</v>
      </c>
      <c r="C7" s="682">
        <v>70491.885179999997</v>
      </c>
      <c r="D7" s="683">
        <v>-7469.1125718306102</v>
      </c>
      <c r="E7" s="684">
        <v>0.90419424087400002</v>
      </c>
      <c r="F7" s="682">
        <v>74932.041977088098</v>
      </c>
      <c r="G7" s="683">
        <v>31221.684157119998</v>
      </c>
      <c r="H7" s="685">
        <v>5054.6242899999997</v>
      </c>
      <c r="I7" s="682">
        <v>28218.12817</v>
      </c>
      <c r="J7" s="683">
        <v>-3003.5559871200298</v>
      </c>
      <c r="K7" s="686">
        <v>0.376582933354</v>
      </c>
    </row>
    <row r="8" spans="1:11" ht="14.4" customHeight="1" thickBot="1" x14ac:dyDescent="0.35">
      <c r="A8" s="702" t="s">
        <v>328</v>
      </c>
      <c r="B8" s="682">
        <v>75576.859114537598</v>
      </c>
      <c r="C8" s="682">
        <v>68162.536179999996</v>
      </c>
      <c r="D8" s="683">
        <v>-7414.3229345376203</v>
      </c>
      <c r="E8" s="684">
        <v>0.90189691631199997</v>
      </c>
      <c r="F8" s="682">
        <v>72579.534746055899</v>
      </c>
      <c r="G8" s="683">
        <v>30241.472810856601</v>
      </c>
      <c r="H8" s="685">
        <v>4896.3982900000001</v>
      </c>
      <c r="I8" s="682">
        <v>27103.317169999998</v>
      </c>
      <c r="J8" s="683">
        <v>-3138.1556408566098</v>
      </c>
      <c r="K8" s="686">
        <v>0.37342919412199999</v>
      </c>
    </row>
    <row r="9" spans="1:11" ht="14.4" customHeight="1" thickBot="1" x14ac:dyDescent="0.35">
      <c r="A9" s="703" t="s">
        <v>329</v>
      </c>
      <c r="B9" s="687">
        <v>0</v>
      </c>
      <c r="C9" s="687">
        <v>1.56E-3</v>
      </c>
      <c r="D9" s="688">
        <v>1.56E-3</v>
      </c>
      <c r="E9" s="689" t="s">
        <v>324</v>
      </c>
      <c r="F9" s="687">
        <v>0</v>
      </c>
      <c r="G9" s="688">
        <v>0</v>
      </c>
      <c r="H9" s="690">
        <v>-1.57E-3</v>
      </c>
      <c r="I9" s="687">
        <v>1.66E-3</v>
      </c>
      <c r="J9" s="688">
        <v>1.66E-3</v>
      </c>
      <c r="K9" s="691" t="s">
        <v>324</v>
      </c>
    </row>
    <row r="10" spans="1:11" ht="14.4" customHeight="1" thickBot="1" x14ac:dyDescent="0.35">
      <c r="A10" s="704" t="s">
        <v>330</v>
      </c>
      <c r="B10" s="682">
        <v>0</v>
      </c>
      <c r="C10" s="682">
        <v>1.56E-3</v>
      </c>
      <c r="D10" s="683">
        <v>1.56E-3</v>
      </c>
      <c r="E10" s="692" t="s">
        <v>324</v>
      </c>
      <c r="F10" s="682">
        <v>0</v>
      </c>
      <c r="G10" s="683">
        <v>0</v>
      </c>
      <c r="H10" s="685">
        <v>-1.57E-3</v>
      </c>
      <c r="I10" s="682">
        <v>1.66E-3</v>
      </c>
      <c r="J10" s="683">
        <v>1.66E-3</v>
      </c>
      <c r="K10" s="693" t="s">
        <v>324</v>
      </c>
    </row>
    <row r="11" spans="1:11" ht="14.4" customHeight="1" thickBot="1" x14ac:dyDescent="0.35">
      <c r="A11" s="703" t="s">
        <v>331</v>
      </c>
      <c r="B11" s="687">
        <v>6055.0659023775997</v>
      </c>
      <c r="C11" s="687">
        <v>6136.4528399999999</v>
      </c>
      <c r="D11" s="688">
        <v>81.386937622402002</v>
      </c>
      <c r="E11" s="694">
        <v>1.013441131597</v>
      </c>
      <c r="F11" s="687">
        <v>6982.8366593399196</v>
      </c>
      <c r="G11" s="688">
        <v>2909.5152747249699</v>
      </c>
      <c r="H11" s="690">
        <v>494.72179</v>
      </c>
      <c r="I11" s="687">
        <v>2863.5064499999999</v>
      </c>
      <c r="J11" s="688">
        <v>-46.008824724965997</v>
      </c>
      <c r="K11" s="695">
        <v>0.41007782219400002</v>
      </c>
    </row>
    <row r="12" spans="1:11" ht="14.4" customHeight="1" thickBot="1" x14ac:dyDescent="0.35">
      <c r="A12" s="704" t="s">
        <v>332</v>
      </c>
      <c r="B12" s="682">
        <v>4100.0662194257302</v>
      </c>
      <c r="C12" s="682">
        <v>4227.8145999999997</v>
      </c>
      <c r="D12" s="683">
        <v>127.748380574267</v>
      </c>
      <c r="E12" s="684">
        <v>1.0311576383729999</v>
      </c>
      <c r="F12" s="682">
        <v>5004.4693410193504</v>
      </c>
      <c r="G12" s="683">
        <v>2085.1955587580601</v>
      </c>
      <c r="H12" s="685">
        <v>381.13940000000002</v>
      </c>
      <c r="I12" s="682">
        <v>2017.9166</v>
      </c>
      <c r="J12" s="683">
        <v>-67.278958758063993</v>
      </c>
      <c r="K12" s="686">
        <v>0.403222891877</v>
      </c>
    </row>
    <row r="13" spans="1:11" ht="14.4" customHeight="1" thickBot="1" x14ac:dyDescent="0.35">
      <c r="A13" s="704" t="s">
        <v>333</v>
      </c>
      <c r="B13" s="682">
        <v>195.00001760449999</v>
      </c>
      <c r="C13" s="682">
        <v>191.5249</v>
      </c>
      <c r="D13" s="683">
        <v>-3.4751176044990002</v>
      </c>
      <c r="E13" s="684">
        <v>0.98217888568800005</v>
      </c>
      <c r="F13" s="682">
        <v>220.11608187221799</v>
      </c>
      <c r="G13" s="683">
        <v>91.715034113423997</v>
      </c>
      <c r="H13" s="685">
        <v>17.803450000000002</v>
      </c>
      <c r="I13" s="682">
        <v>147.16165000000001</v>
      </c>
      <c r="J13" s="683">
        <v>55.446615886575003</v>
      </c>
      <c r="K13" s="686">
        <v>0.66856382663299996</v>
      </c>
    </row>
    <row r="14" spans="1:11" ht="14.4" customHeight="1" thickBot="1" x14ac:dyDescent="0.35">
      <c r="A14" s="704" t="s">
        <v>334</v>
      </c>
      <c r="B14" s="682">
        <v>190.00001715310199</v>
      </c>
      <c r="C14" s="682">
        <v>163.76140000000001</v>
      </c>
      <c r="D14" s="683">
        <v>-26.238617153101</v>
      </c>
      <c r="E14" s="684">
        <v>0.86190202745099997</v>
      </c>
      <c r="F14" s="682">
        <v>160</v>
      </c>
      <c r="G14" s="683">
        <v>66.666666666666003</v>
      </c>
      <c r="H14" s="685">
        <v>23.073450000000001</v>
      </c>
      <c r="I14" s="682">
        <v>86.001480000000001</v>
      </c>
      <c r="J14" s="683">
        <v>19.334813333332999</v>
      </c>
      <c r="K14" s="686">
        <v>0.53750925000000005</v>
      </c>
    </row>
    <row r="15" spans="1:11" ht="14.4" customHeight="1" thickBot="1" x14ac:dyDescent="0.35">
      <c r="A15" s="704" t="s">
        <v>335</v>
      </c>
      <c r="B15" s="682">
        <v>530.000047848127</v>
      </c>
      <c r="C15" s="682">
        <v>537.89498000000003</v>
      </c>
      <c r="D15" s="683">
        <v>7.8949321518730002</v>
      </c>
      <c r="E15" s="684">
        <v>1.014896097054</v>
      </c>
      <c r="F15" s="682">
        <v>560</v>
      </c>
      <c r="G15" s="683">
        <v>233.333333333333</v>
      </c>
      <c r="H15" s="685">
        <v>25.8324</v>
      </c>
      <c r="I15" s="682">
        <v>237.89091999999999</v>
      </c>
      <c r="J15" s="683">
        <v>4.5575866666660003</v>
      </c>
      <c r="K15" s="686">
        <v>0.42480521428500001</v>
      </c>
    </row>
    <row r="16" spans="1:11" ht="14.4" customHeight="1" thickBot="1" x14ac:dyDescent="0.35">
      <c r="A16" s="704" t="s">
        <v>336</v>
      </c>
      <c r="B16" s="682">
        <v>18.000001625029999</v>
      </c>
      <c r="C16" s="682">
        <v>12.83197</v>
      </c>
      <c r="D16" s="683">
        <v>-5.1680316250300002</v>
      </c>
      <c r="E16" s="684">
        <v>0.71288715786300005</v>
      </c>
      <c r="F16" s="682">
        <v>18.463462741886001</v>
      </c>
      <c r="G16" s="683">
        <v>7.6931094757849996</v>
      </c>
      <c r="H16" s="685">
        <v>0</v>
      </c>
      <c r="I16" s="682">
        <v>0</v>
      </c>
      <c r="J16" s="683">
        <v>-7.6931094757849996</v>
      </c>
      <c r="K16" s="686">
        <v>0</v>
      </c>
    </row>
    <row r="17" spans="1:11" ht="14.4" customHeight="1" thickBot="1" x14ac:dyDescent="0.35">
      <c r="A17" s="704" t="s">
        <v>337</v>
      </c>
      <c r="B17" s="682">
        <v>0</v>
      </c>
      <c r="C17" s="682">
        <v>101.21415</v>
      </c>
      <c r="D17" s="683">
        <v>101.21415</v>
      </c>
      <c r="E17" s="692" t="s">
        <v>338</v>
      </c>
      <c r="F17" s="682">
        <v>130</v>
      </c>
      <c r="G17" s="683">
        <v>54.166666666666003</v>
      </c>
      <c r="H17" s="685">
        <v>0</v>
      </c>
      <c r="I17" s="682">
        <v>0</v>
      </c>
      <c r="J17" s="683">
        <v>-54.166666666666003</v>
      </c>
      <c r="K17" s="686">
        <v>0</v>
      </c>
    </row>
    <row r="18" spans="1:11" ht="14.4" customHeight="1" thickBot="1" x14ac:dyDescent="0.35">
      <c r="A18" s="704" t="s">
        <v>339</v>
      </c>
      <c r="B18" s="682">
        <v>500.00004513974199</v>
      </c>
      <c r="C18" s="682">
        <v>342.15726999999998</v>
      </c>
      <c r="D18" s="683">
        <v>-157.842775139742</v>
      </c>
      <c r="E18" s="684">
        <v>0.68431447822000002</v>
      </c>
      <c r="F18" s="682">
        <v>369.69785615866499</v>
      </c>
      <c r="G18" s="683">
        <v>154.04077339944399</v>
      </c>
      <c r="H18" s="685">
        <v>28.960139999999999</v>
      </c>
      <c r="I18" s="682">
        <v>255.49637999999999</v>
      </c>
      <c r="J18" s="683">
        <v>101.455606600556</v>
      </c>
      <c r="K18" s="686">
        <v>0.69109510846099997</v>
      </c>
    </row>
    <row r="19" spans="1:11" ht="14.4" customHeight="1" thickBot="1" x14ac:dyDescent="0.35">
      <c r="A19" s="704" t="s">
        <v>340</v>
      </c>
      <c r="B19" s="682">
        <v>14.999507809662999</v>
      </c>
      <c r="C19" s="682">
        <v>59.708280000000002</v>
      </c>
      <c r="D19" s="683">
        <v>44.708772190337001</v>
      </c>
      <c r="E19" s="684">
        <v>3.9806826169009999</v>
      </c>
      <c r="F19" s="682">
        <v>15.089917547799001</v>
      </c>
      <c r="G19" s="683">
        <v>6.2874656449159998</v>
      </c>
      <c r="H19" s="685">
        <v>7.4249999999999997E-2</v>
      </c>
      <c r="I19" s="682">
        <v>2.9478</v>
      </c>
      <c r="J19" s="683">
        <v>-3.3396656449159998</v>
      </c>
      <c r="K19" s="686">
        <v>0.19534897991700001</v>
      </c>
    </row>
    <row r="20" spans="1:11" ht="14.4" customHeight="1" thickBot="1" x14ac:dyDescent="0.35">
      <c r="A20" s="704" t="s">
        <v>341</v>
      </c>
      <c r="B20" s="682">
        <v>227.000020493443</v>
      </c>
      <c r="C20" s="682">
        <v>229.39304000000001</v>
      </c>
      <c r="D20" s="683">
        <v>2.393019506556</v>
      </c>
      <c r="E20" s="684">
        <v>1.0105419352</v>
      </c>
      <c r="F20" s="682">
        <v>230</v>
      </c>
      <c r="G20" s="683">
        <v>95.833333333333002</v>
      </c>
      <c r="H20" s="685">
        <v>0</v>
      </c>
      <c r="I20" s="682">
        <v>0</v>
      </c>
      <c r="J20" s="683">
        <v>-95.833333333333002</v>
      </c>
      <c r="K20" s="686">
        <v>0</v>
      </c>
    </row>
    <row r="21" spans="1:11" ht="14.4" customHeight="1" thickBot="1" x14ac:dyDescent="0.35">
      <c r="A21" s="704" t="s">
        <v>342</v>
      </c>
      <c r="B21" s="682">
        <v>280.00002527825598</v>
      </c>
      <c r="C21" s="682">
        <v>270.15224999999998</v>
      </c>
      <c r="D21" s="683">
        <v>-9.847775278256</v>
      </c>
      <c r="E21" s="684">
        <v>0.96482937718100004</v>
      </c>
      <c r="F21" s="682">
        <v>275</v>
      </c>
      <c r="G21" s="683">
        <v>114.583333333333</v>
      </c>
      <c r="H21" s="685">
        <v>17.838699999999999</v>
      </c>
      <c r="I21" s="682">
        <v>116.09162000000001</v>
      </c>
      <c r="J21" s="683">
        <v>1.508286666666</v>
      </c>
      <c r="K21" s="686">
        <v>0.42215134545400002</v>
      </c>
    </row>
    <row r="22" spans="1:11" ht="14.4" customHeight="1" thickBot="1" x14ac:dyDescent="0.35">
      <c r="A22" s="703" t="s">
        <v>343</v>
      </c>
      <c r="B22" s="687">
        <v>1206.9406546120099</v>
      </c>
      <c r="C22" s="687">
        <v>1078.2550000000001</v>
      </c>
      <c r="D22" s="688">
        <v>-128.68565461200899</v>
      </c>
      <c r="E22" s="694">
        <v>0.89337863952100005</v>
      </c>
      <c r="F22" s="687">
        <v>1062.54336832134</v>
      </c>
      <c r="G22" s="688">
        <v>442.72640346722602</v>
      </c>
      <c r="H22" s="690">
        <v>90.66</v>
      </c>
      <c r="I22" s="687">
        <v>406.72</v>
      </c>
      <c r="J22" s="688">
        <v>-36.006403467226001</v>
      </c>
      <c r="K22" s="695">
        <v>0.382779670106</v>
      </c>
    </row>
    <row r="23" spans="1:11" ht="14.4" customHeight="1" thickBot="1" x14ac:dyDescent="0.35">
      <c r="A23" s="704" t="s">
        <v>344</v>
      </c>
      <c r="B23" s="682">
        <v>957.89779568164602</v>
      </c>
      <c r="C23" s="682">
        <v>878.29300000000103</v>
      </c>
      <c r="D23" s="683">
        <v>-79.604795681645001</v>
      </c>
      <c r="E23" s="684">
        <v>0.91689635779400003</v>
      </c>
      <c r="F23" s="682">
        <v>849.46118815901605</v>
      </c>
      <c r="G23" s="683">
        <v>353.94216173292301</v>
      </c>
      <c r="H23" s="685">
        <v>77.150000000000006</v>
      </c>
      <c r="I23" s="682">
        <v>335.79</v>
      </c>
      <c r="J23" s="683">
        <v>-18.152161732922998</v>
      </c>
      <c r="K23" s="686">
        <v>0.39529763652599997</v>
      </c>
    </row>
    <row r="24" spans="1:11" ht="14.4" customHeight="1" thickBot="1" x14ac:dyDescent="0.35">
      <c r="A24" s="704" t="s">
        <v>345</v>
      </c>
      <c r="B24" s="682">
        <v>249.04285893036399</v>
      </c>
      <c r="C24" s="682">
        <v>199.96199999999999</v>
      </c>
      <c r="D24" s="683">
        <v>-49.080858930363</v>
      </c>
      <c r="E24" s="684">
        <v>0.802922038635</v>
      </c>
      <c r="F24" s="682">
        <v>213.082180162328</v>
      </c>
      <c r="G24" s="683">
        <v>88.784241734302995</v>
      </c>
      <c r="H24" s="685">
        <v>13.51</v>
      </c>
      <c r="I24" s="682">
        <v>70.930000000000007</v>
      </c>
      <c r="J24" s="683">
        <v>-17.854241734302999</v>
      </c>
      <c r="K24" s="686">
        <v>0.33287626373000001</v>
      </c>
    </row>
    <row r="25" spans="1:11" ht="14.4" customHeight="1" thickBot="1" x14ac:dyDescent="0.35">
      <c r="A25" s="703" t="s">
        <v>346</v>
      </c>
      <c r="B25" s="687">
        <v>64424.595270385696</v>
      </c>
      <c r="C25" s="687">
        <v>56766.468209999999</v>
      </c>
      <c r="D25" s="688">
        <v>-7658.1270603856801</v>
      </c>
      <c r="E25" s="694">
        <v>0.88113038152199996</v>
      </c>
      <c r="F25" s="687">
        <v>60421.215180798099</v>
      </c>
      <c r="G25" s="688">
        <v>25175.506325332499</v>
      </c>
      <c r="H25" s="690">
        <v>3980.75821</v>
      </c>
      <c r="I25" s="687">
        <v>22150.058209999999</v>
      </c>
      <c r="J25" s="688">
        <v>-3025.44811533251</v>
      </c>
      <c r="K25" s="695">
        <v>0.366594053822</v>
      </c>
    </row>
    <row r="26" spans="1:11" ht="14.4" customHeight="1" thickBot="1" x14ac:dyDescent="0.35">
      <c r="A26" s="704" t="s">
        <v>347</v>
      </c>
      <c r="B26" s="682">
        <v>19949.230682131401</v>
      </c>
      <c r="C26" s="682">
        <v>16135.41282</v>
      </c>
      <c r="D26" s="683">
        <v>-3813.8178621314401</v>
      </c>
      <c r="E26" s="684">
        <v>0.80882381266199999</v>
      </c>
      <c r="F26" s="682">
        <v>17900</v>
      </c>
      <c r="G26" s="683">
        <v>7458.3333333333303</v>
      </c>
      <c r="H26" s="685">
        <v>1181.00577</v>
      </c>
      <c r="I26" s="682">
        <v>5221.8601200000003</v>
      </c>
      <c r="J26" s="683">
        <v>-2236.47321333333</v>
      </c>
      <c r="K26" s="686">
        <v>0.29172402905</v>
      </c>
    </row>
    <row r="27" spans="1:11" ht="14.4" customHeight="1" thickBot="1" x14ac:dyDescent="0.35">
      <c r="A27" s="704" t="s">
        <v>348</v>
      </c>
      <c r="B27" s="682">
        <v>9000.0008125153599</v>
      </c>
      <c r="C27" s="682">
        <v>7757.15272000001</v>
      </c>
      <c r="D27" s="683">
        <v>-1242.8480925153499</v>
      </c>
      <c r="E27" s="684">
        <v>0.86190577996499995</v>
      </c>
      <c r="F27" s="682">
        <v>7999.6666666666697</v>
      </c>
      <c r="G27" s="683">
        <v>3333.1944444444398</v>
      </c>
      <c r="H27" s="685">
        <v>897.35992999999996</v>
      </c>
      <c r="I27" s="682">
        <v>2798.5501899999999</v>
      </c>
      <c r="J27" s="683">
        <v>-534.64425444444396</v>
      </c>
      <c r="K27" s="686">
        <v>0.34983335013900002</v>
      </c>
    </row>
    <row r="28" spans="1:11" ht="14.4" customHeight="1" thickBot="1" x14ac:dyDescent="0.35">
      <c r="A28" s="704" t="s">
        <v>349</v>
      </c>
      <c r="B28" s="682">
        <v>23499.6115522691</v>
      </c>
      <c r="C28" s="682">
        <v>22931.32116</v>
      </c>
      <c r="D28" s="683">
        <v>-568.29039226909697</v>
      </c>
      <c r="E28" s="684">
        <v>0.97581703037900003</v>
      </c>
      <c r="F28" s="682">
        <v>23500.333333333299</v>
      </c>
      <c r="G28" s="683">
        <v>9791.8055555555602</v>
      </c>
      <c r="H28" s="685">
        <v>1056.1871100000001</v>
      </c>
      <c r="I28" s="682">
        <v>10089.684960000001</v>
      </c>
      <c r="J28" s="683">
        <v>297.87940444444899</v>
      </c>
      <c r="K28" s="686">
        <v>0.42934220620899999</v>
      </c>
    </row>
    <row r="29" spans="1:11" ht="14.4" customHeight="1" thickBot="1" x14ac:dyDescent="0.35">
      <c r="A29" s="704" t="s">
        <v>350</v>
      </c>
      <c r="B29" s="682">
        <v>2392.94446862932</v>
      </c>
      <c r="C29" s="682">
        <v>1565.1293499999999</v>
      </c>
      <c r="D29" s="683">
        <v>-827.81511862931495</v>
      </c>
      <c r="E29" s="684">
        <v>0.65406003796500001</v>
      </c>
      <c r="F29" s="682">
        <v>2100</v>
      </c>
      <c r="G29" s="683">
        <v>875</v>
      </c>
      <c r="H29" s="685">
        <v>180.24958000000001</v>
      </c>
      <c r="I29" s="682">
        <v>606.90668000000005</v>
      </c>
      <c r="J29" s="683">
        <v>-268.09332000000001</v>
      </c>
      <c r="K29" s="686">
        <v>0.28900318095200001</v>
      </c>
    </row>
    <row r="30" spans="1:11" ht="14.4" customHeight="1" thickBot="1" x14ac:dyDescent="0.35">
      <c r="A30" s="704" t="s">
        <v>351</v>
      </c>
      <c r="B30" s="682">
        <v>15.000001354191999</v>
      </c>
      <c r="C30" s="682">
        <v>15.23138</v>
      </c>
      <c r="D30" s="683">
        <v>0.23137864580699999</v>
      </c>
      <c r="E30" s="684">
        <v>1.0154252416609999</v>
      </c>
      <c r="F30" s="682">
        <v>20</v>
      </c>
      <c r="G30" s="683">
        <v>8.333333333333</v>
      </c>
      <c r="H30" s="685">
        <v>0</v>
      </c>
      <c r="I30" s="682">
        <v>3.55348</v>
      </c>
      <c r="J30" s="683">
        <v>-4.7798533333330004</v>
      </c>
      <c r="K30" s="686">
        <v>0.177674</v>
      </c>
    </row>
    <row r="31" spans="1:11" ht="14.4" customHeight="1" thickBot="1" x14ac:dyDescent="0.35">
      <c r="A31" s="704" t="s">
        <v>352</v>
      </c>
      <c r="B31" s="682">
        <v>2.0000001805580001</v>
      </c>
      <c r="C31" s="682">
        <v>0.31841999999999998</v>
      </c>
      <c r="D31" s="683">
        <v>-1.681580180558</v>
      </c>
      <c r="E31" s="684">
        <v>0.159209985626</v>
      </c>
      <c r="F31" s="682">
        <v>0.30759026297600001</v>
      </c>
      <c r="G31" s="683">
        <v>0.12816260957299999</v>
      </c>
      <c r="H31" s="685">
        <v>0</v>
      </c>
      <c r="I31" s="682">
        <v>0</v>
      </c>
      <c r="J31" s="683">
        <v>-0.12816260957299999</v>
      </c>
      <c r="K31" s="686">
        <v>0</v>
      </c>
    </row>
    <row r="32" spans="1:11" ht="14.4" customHeight="1" thickBot="1" x14ac:dyDescent="0.35">
      <c r="A32" s="704" t="s">
        <v>353</v>
      </c>
      <c r="B32" s="682">
        <v>1350.0001218773</v>
      </c>
      <c r="C32" s="682">
        <v>1442.3925099999999</v>
      </c>
      <c r="D32" s="683">
        <v>92.392388122696005</v>
      </c>
      <c r="E32" s="684">
        <v>1.0684387998380001</v>
      </c>
      <c r="F32" s="682">
        <v>1410</v>
      </c>
      <c r="G32" s="683">
        <v>587.5</v>
      </c>
      <c r="H32" s="685">
        <v>98.029960000000003</v>
      </c>
      <c r="I32" s="682">
        <v>524.08469000000002</v>
      </c>
      <c r="J32" s="683">
        <v>-63.415309999999003</v>
      </c>
      <c r="K32" s="686">
        <v>0.37169126950300002</v>
      </c>
    </row>
    <row r="33" spans="1:11" ht="14.4" customHeight="1" thickBot="1" x14ac:dyDescent="0.35">
      <c r="A33" s="704" t="s">
        <v>354</v>
      </c>
      <c r="B33" s="682">
        <v>4200.00037917384</v>
      </c>
      <c r="C33" s="682">
        <v>3350.5506</v>
      </c>
      <c r="D33" s="683">
        <v>-849.44977917383301</v>
      </c>
      <c r="E33" s="684">
        <v>0.79775007083600002</v>
      </c>
      <c r="F33" s="682">
        <v>3540.9075905350901</v>
      </c>
      <c r="G33" s="683">
        <v>1475.37816272295</v>
      </c>
      <c r="H33" s="685">
        <v>270.79376999999999</v>
      </c>
      <c r="I33" s="682">
        <v>1353.1091799999999</v>
      </c>
      <c r="J33" s="683">
        <v>-122.268982722953</v>
      </c>
      <c r="K33" s="686">
        <v>0.38213625896800002</v>
      </c>
    </row>
    <row r="34" spans="1:11" ht="14.4" customHeight="1" thickBot="1" x14ac:dyDescent="0.35">
      <c r="A34" s="704" t="s">
        <v>355</v>
      </c>
      <c r="B34" s="682">
        <v>100.000009027948</v>
      </c>
      <c r="C34" s="682">
        <v>88.140020000000007</v>
      </c>
      <c r="D34" s="683">
        <v>-11.859989027948</v>
      </c>
      <c r="E34" s="684">
        <v>0.881400120427</v>
      </c>
      <c r="F34" s="682">
        <v>90</v>
      </c>
      <c r="G34" s="683">
        <v>37.5</v>
      </c>
      <c r="H34" s="685">
        <v>7.0785</v>
      </c>
      <c r="I34" s="682">
        <v>28.800160000000002</v>
      </c>
      <c r="J34" s="683">
        <v>-8.6998399999989999</v>
      </c>
      <c r="K34" s="686">
        <v>0.32000177777700001</v>
      </c>
    </row>
    <row r="35" spans="1:11" ht="14.4" customHeight="1" thickBot="1" x14ac:dyDescent="0.35">
      <c r="A35" s="704" t="s">
        <v>356</v>
      </c>
      <c r="B35" s="682">
        <v>740.00006680681895</v>
      </c>
      <c r="C35" s="682">
        <v>701.37275</v>
      </c>
      <c r="D35" s="683">
        <v>-38.627316806818001</v>
      </c>
      <c r="E35" s="684">
        <v>0.94780092794600002</v>
      </c>
      <c r="F35" s="682">
        <v>740</v>
      </c>
      <c r="G35" s="683">
        <v>308.33333333333297</v>
      </c>
      <c r="H35" s="685">
        <v>52.923169999999999</v>
      </c>
      <c r="I35" s="682">
        <v>294.89961</v>
      </c>
      <c r="J35" s="683">
        <v>-13.433723333333001</v>
      </c>
      <c r="K35" s="686">
        <v>0.39851298648599998</v>
      </c>
    </row>
    <row r="36" spans="1:11" ht="14.4" customHeight="1" thickBot="1" x14ac:dyDescent="0.35">
      <c r="A36" s="704" t="s">
        <v>357</v>
      </c>
      <c r="B36" s="682">
        <v>100.000009027948</v>
      </c>
      <c r="C36" s="682">
        <v>89.062280000000001</v>
      </c>
      <c r="D36" s="683">
        <v>-10.937729027948</v>
      </c>
      <c r="E36" s="684">
        <v>0.89062271959499995</v>
      </c>
      <c r="F36" s="682">
        <v>100</v>
      </c>
      <c r="G36" s="683">
        <v>41.666666666666003</v>
      </c>
      <c r="H36" s="685">
        <v>7.80152</v>
      </c>
      <c r="I36" s="682">
        <v>30.54598</v>
      </c>
      <c r="J36" s="683">
        <v>-11.120686666666</v>
      </c>
      <c r="K36" s="686">
        <v>0.3054598</v>
      </c>
    </row>
    <row r="37" spans="1:11" ht="14.4" customHeight="1" thickBot="1" x14ac:dyDescent="0.35">
      <c r="A37" s="704" t="s">
        <v>358</v>
      </c>
      <c r="B37" s="682">
        <v>360.000032500614</v>
      </c>
      <c r="C37" s="682">
        <v>304.63096999999999</v>
      </c>
      <c r="D37" s="683">
        <v>-55.369062500614</v>
      </c>
      <c r="E37" s="684">
        <v>0.84619706249399995</v>
      </c>
      <c r="F37" s="682">
        <v>300</v>
      </c>
      <c r="G37" s="683">
        <v>125</v>
      </c>
      <c r="H37" s="685">
        <v>20.998200000000001</v>
      </c>
      <c r="I37" s="682">
        <v>161.39223000000001</v>
      </c>
      <c r="J37" s="683">
        <v>36.392229999999998</v>
      </c>
      <c r="K37" s="686">
        <v>0.53797410000000001</v>
      </c>
    </row>
    <row r="38" spans="1:11" ht="14.4" customHeight="1" thickBot="1" x14ac:dyDescent="0.35">
      <c r="A38" s="704" t="s">
        <v>359</v>
      </c>
      <c r="B38" s="682">
        <v>300.000027083845</v>
      </c>
      <c r="C38" s="682">
        <v>277.61730999999997</v>
      </c>
      <c r="D38" s="683">
        <v>-22.382717083845002</v>
      </c>
      <c r="E38" s="684">
        <v>0.92539094978900005</v>
      </c>
      <c r="F38" s="682">
        <v>300</v>
      </c>
      <c r="G38" s="683">
        <v>125</v>
      </c>
      <c r="H38" s="685">
        <v>0</v>
      </c>
      <c r="I38" s="682">
        <v>0</v>
      </c>
      <c r="J38" s="683">
        <v>-125</v>
      </c>
      <c r="K38" s="686">
        <v>0</v>
      </c>
    </row>
    <row r="39" spans="1:11" ht="14.4" customHeight="1" thickBot="1" x14ac:dyDescent="0.35">
      <c r="A39" s="704" t="s">
        <v>360</v>
      </c>
      <c r="B39" s="682">
        <v>2095.8070789180001</v>
      </c>
      <c r="C39" s="682">
        <v>1680.0546200000001</v>
      </c>
      <c r="D39" s="683">
        <v>-415.75245891799801</v>
      </c>
      <c r="E39" s="684">
        <v>0.801626560431</v>
      </c>
      <c r="F39" s="682">
        <v>2000</v>
      </c>
      <c r="G39" s="683">
        <v>833.33333333333303</v>
      </c>
      <c r="H39" s="685">
        <v>163.88499999999999</v>
      </c>
      <c r="I39" s="682">
        <v>895.23653000000002</v>
      </c>
      <c r="J39" s="683">
        <v>61.903196666665998</v>
      </c>
      <c r="K39" s="686">
        <v>0.44761826500000002</v>
      </c>
    </row>
    <row r="40" spans="1:11" ht="14.4" customHeight="1" thickBot="1" x14ac:dyDescent="0.35">
      <c r="A40" s="704" t="s">
        <v>361</v>
      </c>
      <c r="B40" s="682">
        <v>320.00002888943499</v>
      </c>
      <c r="C40" s="682">
        <v>413.57121999999998</v>
      </c>
      <c r="D40" s="683">
        <v>93.571191110564996</v>
      </c>
      <c r="E40" s="684">
        <v>1.2924099458210001</v>
      </c>
      <c r="F40" s="682">
        <v>400</v>
      </c>
      <c r="G40" s="683">
        <v>166.666666666667</v>
      </c>
      <c r="H40" s="685">
        <v>37.190660000000001</v>
      </c>
      <c r="I40" s="682">
        <v>134.17936</v>
      </c>
      <c r="J40" s="683">
        <v>-32.487306666666001</v>
      </c>
      <c r="K40" s="686">
        <v>0.33544839999999998</v>
      </c>
    </row>
    <row r="41" spans="1:11" ht="14.4" customHeight="1" thickBot="1" x14ac:dyDescent="0.35">
      <c r="A41" s="704" t="s">
        <v>362</v>
      </c>
      <c r="B41" s="682">
        <v>0</v>
      </c>
      <c r="C41" s="682">
        <v>14.51008</v>
      </c>
      <c r="D41" s="683">
        <v>14.51008</v>
      </c>
      <c r="E41" s="692" t="s">
        <v>338</v>
      </c>
      <c r="F41" s="682">
        <v>20</v>
      </c>
      <c r="G41" s="683">
        <v>8.333333333333</v>
      </c>
      <c r="H41" s="685">
        <v>7.2550400000000002</v>
      </c>
      <c r="I41" s="682">
        <v>7.2550400000000002</v>
      </c>
      <c r="J41" s="683">
        <v>-1.078293333333</v>
      </c>
      <c r="K41" s="686">
        <v>0.36275200000000002</v>
      </c>
    </row>
    <row r="42" spans="1:11" ht="14.4" customHeight="1" thickBot="1" x14ac:dyDescent="0.35">
      <c r="A42" s="703" t="s">
        <v>363</v>
      </c>
      <c r="B42" s="687">
        <v>627.67195472311505</v>
      </c>
      <c r="C42" s="687">
        <v>640.60758999999996</v>
      </c>
      <c r="D42" s="688">
        <v>12.935635276885</v>
      </c>
      <c r="E42" s="694">
        <v>1.02060891072</v>
      </c>
      <c r="F42" s="687">
        <v>691.01870674908901</v>
      </c>
      <c r="G42" s="688">
        <v>287.92446114545402</v>
      </c>
      <c r="H42" s="690">
        <v>56.001359999999998</v>
      </c>
      <c r="I42" s="687">
        <v>264.39947999999998</v>
      </c>
      <c r="J42" s="688">
        <v>-23.524981145453001</v>
      </c>
      <c r="K42" s="695">
        <v>0.38262275307100002</v>
      </c>
    </row>
    <row r="43" spans="1:11" ht="14.4" customHeight="1" thickBot="1" x14ac:dyDescent="0.35">
      <c r="A43" s="704" t="s">
        <v>364</v>
      </c>
      <c r="B43" s="682">
        <v>542.92508706807303</v>
      </c>
      <c r="C43" s="682">
        <v>523.23541</v>
      </c>
      <c r="D43" s="683">
        <v>-19.689677068072001</v>
      </c>
      <c r="E43" s="684">
        <v>0.96373408129899996</v>
      </c>
      <c r="F43" s="682">
        <v>657.50126440552594</v>
      </c>
      <c r="G43" s="683">
        <v>273.95886016896901</v>
      </c>
      <c r="H43" s="685">
        <v>49.520899999999997</v>
      </c>
      <c r="I43" s="682">
        <v>222.65568999999999</v>
      </c>
      <c r="J43" s="683">
        <v>-51.303170168968997</v>
      </c>
      <c r="K43" s="686">
        <v>0.33863918147900002</v>
      </c>
    </row>
    <row r="44" spans="1:11" ht="14.4" customHeight="1" thickBot="1" x14ac:dyDescent="0.35">
      <c r="A44" s="704" t="s">
        <v>365</v>
      </c>
      <c r="B44" s="682">
        <v>84.746867655041001</v>
      </c>
      <c r="C44" s="682">
        <v>117.37218</v>
      </c>
      <c r="D44" s="683">
        <v>32.625312344957997</v>
      </c>
      <c r="E44" s="684">
        <v>1.384973666257</v>
      </c>
      <c r="F44" s="682">
        <v>33.517442343562003</v>
      </c>
      <c r="G44" s="683">
        <v>13.965600976484</v>
      </c>
      <c r="H44" s="685">
        <v>6.4804599999999999</v>
      </c>
      <c r="I44" s="682">
        <v>41.743789999999997</v>
      </c>
      <c r="J44" s="683">
        <v>27.778189023515001</v>
      </c>
      <c r="K44" s="686">
        <v>1.245434826801</v>
      </c>
    </row>
    <row r="45" spans="1:11" ht="14.4" customHeight="1" thickBot="1" x14ac:dyDescent="0.35">
      <c r="A45" s="703" t="s">
        <v>366</v>
      </c>
      <c r="B45" s="687">
        <v>1116.60267809732</v>
      </c>
      <c r="C45" s="687">
        <v>1052.5359100000001</v>
      </c>
      <c r="D45" s="688">
        <v>-64.066768097315006</v>
      </c>
      <c r="E45" s="694">
        <v>0.94262348697999998</v>
      </c>
      <c r="F45" s="687">
        <v>1054.6992559473499</v>
      </c>
      <c r="G45" s="688">
        <v>439.45802331139402</v>
      </c>
      <c r="H45" s="690">
        <v>85.791709999999995</v>
      </c>
      <c r="I45" s="687">
        <v>502.15627999999998</v>
      </c>
      <c r="J45" s="688">
        <v>62.698256688606001</v>
      </c>
      <c r="K45" s="695">
        <v>0.47611324002400002</v>
      </c>
    </row>
    <row r="46" spans="1:11" ht="14.4" customHeight="1" thickBot="1" x14ac:dyDescent="0.35">
      <c r="A46" s="704" t="s">
        <v>367</v>
      </c>
      <c r="B46" s="682">
        <v>63.269168907873997</v>
      </c>
      <c r="C46" s="682">
        <v>13.98021</v>
      </c>
      <c r="D46" s="683">
        <v>-49.288958907873997</v>
      </c>
      <c r="E46" s="684">
        <v>0.22096402151799999</v>
      </c>
      <c r="F46" s="682">
        <v>0</v>
      </c>
      <c r="G46" s="683">
        <v>0</v>
      </c>
      <c r="H46" s="685">
        <v>0</v>
      </c>
      <c r="I46" s="682">
        <v>58.493340000000003</v>
      </c>
      <c r="J46" s="683">
        <v>58.493340000000003</v>
      </c>
      <c r="K46" s="693" t="s">
        <v>324</v>
      </c>
    </row>
    <row r="47" spans="1:11" ht="14.4" customHeight="1" thickBot="1" x14ac:dyDescent="0.35">
      <c r="A47" s="704" t="s">
        <v>368</v>
      </c>
      <c r="B47" s="682">
        <v>38.000003430619998</v>
      </c>
      <c r="C47" s="682">
        <v>48.281100000000002</v>
      </c>
      <c r="D47" s="683">
        <v>10.281096569379001</v>
      </c>
      <c r="E47" s="684">
        <v>1.2705551484519999</v>
      </c>
      <c r="F47" s="682">
        <v>128</v>
      </c>
      <c r="G47" s="683">
        <v>53.333333333333002</v>
      </c>
      <c r="H47" s="685">
        <v>4.4279000000000002</v>
      </c>
      <c r="I47" s="682">
        <v>35.276260000000001</v>
      </c>
      <c r="J47" s="683">
        <v>-18.057073333333001</v>
      </c>
      <c r="K47" s="686">
        <v>0.27559578125</v>
      </c>
    </row>
    <row r="48" spans="1:11" ht="14.4" customHeight="1" thickBot="1" x14ac:dyDescent="0.35">
      <c r="A48" s="704" t="s">
        <v>369</v>
      </c>
      <c r="B48" s="682">
        <v>488.56316237742402</v>
      </c>
      <c r="C48" s="682">
        <v>462.10948000000002</v>
      </c>
      <c r="D48" s="683">
        <v>-26.453682377423</v>
      </c>
      <c r="E48" s="684">
        <v>0.94585411996900004</v>
      </c>
      <c r="F48" s="682">
        <v>435</v>
      </c>
      <c r="G48" s="683">
        <v>181.25</v>
      </c>
      <c r="H48" s="685">
        <v>32.065179999999998</v>
      </c>
      <c r="I48" s="682">
        <v>198.22254000000001</v>
      </c>
      <c r="J48" s="683">
        <v>16.972539999999999</v>
      </c>
      <c r="K48" s="686">
        <v>0.45568399999999998</v>
      </c>
    </row>
    <row r="49" spans="1:11" ht="14.4" customHeight="1" thickBot="1" x14ac:dyDescent="0.35">
      <c r="A49" s="704" t="s">
        <v>370</v>
      </c>
      <c r="B49" s="682">
        <v>86.463349334129006</v>
      </c>
      <c r="C49" s="682">
        <v>97.271249999999995</v>
      </c>
      <c r="D49" s="683">
        <v>10.807900665869999</v>
      </c>
      <c r="E49" s="684">
        <v>1.1249997918079999</v>
      </c>
      <c r="F49" s="682">
        <v>100</v>
      </c>
      <c r="G49" s="683">
        <v>41.666666666666003</v>
      </c>
      <c r="H49" s="685">
        <v>9.2692999999999994</v>
      </c>
      <c r="I49" s="682">
        <v>40.713360000000002</v>
      </c>
      <c r="J49" s="683">
        <v>-0.95330666666599995</v>
      </c>
      <c r="K49" s="686">
        <v>0.40713359999999998</v>
      </c>
    </row>
    <row r="50" spans="1:11" ht="14.4" customHeight="1" thickBot="1" x14ac:dyDescent="0.35">
      <c r="A50" s="704" t="s">
        <v>371</v>
      </c>
      <c r="B50" s="682">
        <v>55.463647047788001</v>
      </c>
      <c r="C50" s="682">
        <v>49.013779999999997</v>
      </c>
      <c r="D50" s="683">
        <v>-6.4498670477879996</v>
      </c>
      <c r="E50" s="684">
        <v>0.88371000842699998</v>
      </c>
      <c r="F50" s="682">
        <v>10.866107078952</v>
      </c>
      <c r="G50" s="683">
        <v>4.5275446162300002</v>
      </c>
      <c r="H50" s="685">
        <v>5.7176400000000003</v>
      </c>
      <c r="I50" s="682">
        <v>18.320139999999999</v>
      </c>
      <c r="J50" s="683">
        <v>13.792595383768999</v>
      </c>
      <c r="K50" s="686">
        <v>1.6859892753570001</v>
      </c>
    </row>
    <row r="51" spans="1:11" ht="14.4" customHeight="1" thickBot="1" x14ac:dyDescent="0.35">
      <c r="A51" s="704" t="s">
        <v>372</v>
      </c>
      <c r="B51" s="682">
        <v>0</v>
      </c>
      <c r="C51" s="682">
        <v>2.2356500000000001</v>
      </c>
      <c r="D51" s="683">
        <v>2.2356500000000001</v>
      </c>
      <c r="E51" s="692" t="s">
        <v>324</v>
      </c>
      <c r="F51" s="682">
        <v>0</v>
      </c>
      <c r="G51" s="683">
        <v>0</v>
      </c>
      <c r="H51" s="685">
        <v>0.39500000000000002</v>
      </c>
      <c r="I51" s="682">
        <v>1.9137599999999999</v>
      </c>
      <c r="J51" s="683">
        <v>1.9137599999999999</v>
      </c>
      <c r="K51" s="693" t="s">
        <v>324</v>
      </c>
    </row>
    <row r="52" spans="1:11" ht="14.4" customHeight="1" thickBot="1" x14ac:dyDescent="0.35">
      <c r="A52" s="704" t="s">
        <v>373</v>
      </c>
      <c r="B52" s="682">
        <v>0</v>
      </c>
      <c r="C52" s="682">
        <v>1.3189</v>
      </c>
      <c r="D52" s="683">
        <v>1.3189</v>
      </c>
      <c r="E52" s="692" t="s">
        <v>338</v>
      </c>
      <c r="F52" s="682">
        <v>0</v>
      </c>
      <c r="G52" s="683">
        <v>0</v>
      </c>
      <c r="H52" s="685">
        <v>0</v>
      </c>
      <c r="I52" s="682">
        <v>-35.548259999999999</v>
      </c>
      <c r="J52" s="683">
        <v>-35.548259999999999</v>
      </c>
      <c r="K52" s="693" t="s">
        <v>338</v>
      </c>
    </row>
    <row r="53" spans="1:11" ht="14.4" customHeight="1" thickBot="1" x14ac:dyDescent="0.35">
      <c r="A53" s="704" t="s">
        <v>374</v>
      </c>
      <c r="B53" s="682">
        <v>20.826887343767002</v>
      </c>
      <c r="C53" s="682">
        <v>10.010149999999999</v>
      </c>
      <c r="D53" s="683">
        <v>-10.816737343767</v>
      </c>
      <c r="E53" s="684">
        <v>0.48063591235499997</v>
      </c>
      <c r="F53" s="682">
        <v>13</v>
      </c>
      <c r="G53" s="683">
        <v>5.4166666666659999</v>
      </c>
      <c r="H53" s="685">
        <v>1.55785</v>
      </c>
      <c r="I53" s="682">
        <v>4.9215</v>
      </c>
      <c r="J53" s="683">
        <v>-0.49516666666600001</v>
      </c>
      <c r="K53" s="686">
        <v>0.37857692307599999</v>
      </c>
    </row>
    <row r="54" spans="1:11" ht="14.4" customHeight="1" thickBot="1" x14ac:dyDescent="0.35">
      <c r="A54" s="704" t="s">
        <v>375</v>
      </c>
      <c r="B54" s="682">
        <v>248.09605168877701</v>
      </c>
      <c r="C54" s="682">
        <v>218.88317000000001</v>
      </c>
      <c r="D54" s="683">
        <v>-29.212881688776999</v>
      </c>
      <c r="E54" s="684">
        <v>0.88225172673999996</v>
      </c>
      <c r="F54" s="682">
        <v>220</v>
      </c>
      <c r="G54" s="683">
        <v>91.666666666666003</v>
      </c>
      <c r="H54" s="685">
        <v>17.99568</v>
      </c>
      <c r="I54" s="682">
        <v>106.76339</v>
      </c>
      <c r="J54" s="683">
        <v>15.096723333332999</v>
      </c>
      <c r="K54" s="686">
        <v>0.485288136363</v>
      </c>
    </row>
    <row r="55" spans="1:11" ht="14.4" customHeight="1" thickBot="1" x14ac:dyDescent="0.35">
      <c r="A55" s="704" t="s">
        <v>376</v>
      </c>
      <c r="B55" s="682">
        <v>32.213422466674999</v>
      </c>
      <c r="C55" s="682">
        <v>34.875369999999997</v>
      </c>
      <c r="D55" s="683">
        <v>2.6619475333249998</v>
      </c>
      <c r="E55" s="684">
        <v>1.08263473203</v>
      </c>
      <c r="F55" s="682">
        <v>41.833148868392001</v>
      </c>
      <c r="G55" s="683">
        <v>17.430478695163</v>
      </c>
      <c r="H55" s="685">
        <v>3.8799000000000001</v>
      </c>
      <c r="I55" s="682">
        <v>17.000779999999999</v>
      </c>
      <c r="J55" s="683">
        <v>-0.42969869516300002</v>
      </c>
      <c r="K55" s="686">
        <v>0.406394939417</v>
      </c>
    </row>
    <row r="56" spans="1:11" ht="14.4" customHeight="1" thickBot="1" x14ac:dyDescent="0.35">
      <c r="A56" s="704" t="s">
        <v>377</v>
      </c>
      <c r="B56" s="682">
        <v>0</v>
      </c>
      <c r="C56" s="682">
        <v>2.9039999999999999</v>
      </c>
      <c r="D56" s="683">
        <v>2.9039999999999999</v>
      </c>
      <c r="E56" s="692" t="s">
        <v>338</v>
      </c>
      <c r="F56" s="682">
        <v>0</v>
      </c>
      <c r="G56" s="683">
        <v>0</v>
      </c>
      <c r="H56" s="685">
        <v>0</v>
      </c>
      <c r="I56" s="682">
        <v>0</v>
      </c>
      <c r="J56" s="683">
        <v>0</v>
      </c>
      <c r="K56" s="693" t="s">
        <v>324</v>
      </c>
    </row>
    <row r="57" spans="1:11" ht="14.4" customHeight="1" thickBot="1" x14ac:dyDescent="0.35">
      <c r="A57" s="704" t="s">
        <v>378</v>
      </c>
      <c r="B57" s="682">
        <v>0</v>
      </c>
      <c r="C57" s="682">
        <v>1.1919999999999999</v>
      </c>
      <c r="D57" s="683">
        <v>1.1919999999999999</v>
      </c>
      <c r="E57" s="692" t="s">
        <v>338</v>
      </c>
      <c r="F57" s="682">
        <v>0</v>
      </c>
      <c r="G57" s="683">
        <v>0</v>
      </c>
      <c r="H57" s="685">
        <v>0</v>
      </c>
      <c r="I57" s="682">
        <v>0</v>
      </c>
      <c r="J57" s="683">
        <v>0</v>
      </c>
      <c r="K57" s="693" t="s">
        <v>324</v>
      </c>
    </row>
    <row r="58" spans="1:11" ht="14.4" customHeight="1" thickBot="1" x14ac:dyDescent="0.35">
      <c r="A58" s="704" t="s">
        <v>379</v>
      </c>
      <c r="B58" s="682">
        <v>0</v>
      </c>
      <c r="C58" s="682">
        <v>0</v>
      </c>
      <c r="D58" s="683">
        <v>0</v>
      </c>
      <c r="E58" s="684">
        <v>1</v>
      </c>
      <c r="F58" s="682">
        <v>0</v>
      </c>
      <c r="G58" s="683">
        <v>0</v>
      </c>
      <c r="H58" s="685">
        <v>0</v>
      </c>
      <c r="I58" s="682">
        <v>10.8385</v>
      </c>
      <c r="J58" s="683">
        <v>10.8385</v>
      </c>
      <c r="K58" s="693" t="s">
        <v>338</v>
      </c>
    </row>
    <row r="59" spans="1:11" ht="14.4" customHeight="1" thickBot="1" x14ac:dyDescent="0.35">
      <c r="A59" s="704" t="s">
        <v>380</v>
      </c>
      <c r="B59" s="682">
        <v>83.706985500258995</v>
      </c>
      <c r="C59" s="682">
        <v>109.45169</v>
      </c>
      <c r="D59" s="683">
        <v>25.744704499739999</v>
      </c>
      <c r="E59" s="684">
        <v>1.3075574200390001</v>
      </c>
      <c r="F59" s="682">
        <v>106</v>
      </c>
      <c r="G59" s="683">
        <v>44.166666666666003</v>
      </c>
      <c r="H59" s="685">
        <v>10.48326</v>
      </c>
      <c r="I59" s="682">
        <v>44.771569999999997</v>
      </c>
      <c r="J59" s="683">
        <v>0.60490333333299995</v>
      </c>
      <c r="K59" s="686">
        <v>0.42237330188599997</v>
      </c>
    </row>
    <row r="60" spans="1:11" ht="14.4" customHeight="1" thickBot="1" x14ac:dyDescent="0.35">
      <c r="A60" s="704" t="s">
        <v>381</v>
      </c>
      <c r="B60" s="682">
        <v>0</v>
      </c>
      <c r="C60" s="682">
        <v>1.0091600000000001</v>
      </c>
      <c r="D60" s="683">
        <v>1.0091600000000001</v>
      </c>
      <c r="E60" s="692" t="s">
        <v>324</v>
      </c>
      <c r="F60" s="682">
        <v>0</v>
      </c>
      <c r="G60" s="683">
        <v>0</v>
      </c>
      <c r="H60" s="685">
        <v>0</v>
      </c>
      <c r="I60" s="682">
        <v>0.46939999999999998</v>
      </c>
      <c r="J60" s="683">
        <v>0.46939999999999998</v>
      </c>
      <c r="K60" s="693" t="s">
        <v>324</v>
      </c>
    </row>
    <row r="61" spans="1:11" ht="14.4" customHeight="1" thickBot="1" x14ac:dyDescent="0.35">
      <c r="A61" s="703" t="s">
        <v>382</v>
      </c>
      <c r="B61" s="687">
        <v>251.92887020798099</v>
      </c>
      <c r="C61" s="687">
        <v>544.45331000000101</v>
      </c>
      <c r="D61" s="688">
        <v>292.52443979202002</v>
      </c>
      <c r="E61" s="694">
        <v>2.1611390133669999</v>
      </c>
      <c r="F61" s="687">
        <v>493.22157490012802</v>
      </c>
      <c r="G61" s="688">
        <v>205.50898954172001</v>
      </c>
      <c r="H61" s="690">
        <v>19.95412</v>
      </c>
      <c r="I61" s="687">
        <v>153.52404999999999</v>
      </c>
      <c r="J61" s="688">
        <v>-51.984939541720003</v>
      </c>
      <c r="K61" s="695">
        <v>0.311267912461</v>
      </c>
    </row>
    <row r="62" spans="1:11" ht="14.4" customHeight="1" thickBot="1" x14ac:dyDescent="0.35">
      <c r="A62" s="704" t="s">
        <v>383</v>
      </c>
      <c r="B62" s="682">
        <v>0</v>
      </c>
      <c r="C62" s="682">
        <v>22.458749999999998</v>
      </c>
      <c r="D62" s="683">
        <v>22.458749999999998</v>
      </c>
      <c r="E62" s="692" t="s">
        <v>324</v>
      </c>
      <c r="F62" s="682">
        <v>0</v>
      </c>
      <c r="G62" s="683">
        <v>0</v>
      </c>
      <c r="H62" s="685">
        <v>3.7303700000000002</v>
      </c>
      <c r="I62" s="682">
        <v>14.921480000000001</v>
      </c>
      <c r="J62" s="683">
        <v>14.921480000000001</v>
      </c>
      <c r="K62" s="693" t="s">
        <v>324</v>
      </c>
    </row>
    <row r="63" spans="1:11" ht="14.4" customHeight="1" thickBot="1" x14ac:dyDescent="0.35">
      <c r="A63" s="704" t="s">
        <v>384</v>
      </c>
      <c r="B63" s="682">
        <v>0</v>
      </c>
      <c r="C63" s="682">
        <v>48.172759999999997</v>
      </c>
      <c r="D63" s="683">
        <v>48.172759999999997</v>
      </c>
      <c r="E63" s="692" t="s">
        <v>338</v>
      </c>
      <c r="F63" s="682">
        <v>0</v>
      </c>
      <c r="G63" s="683">
        <v>0</v>
      </c>
      <c r="H63" s="685">
        <v>0</v>
      </c>
      <c r="I63" s="682">
        <v>0.84699999999999998</v>
      </c>
      <c r="J63" s="683">
        <v>0.84699999999999998</v>
      </c>
      <c r="K63" s="693" t="s">
        <v>324</v>
      </c>
    </row>
    <row r="64" spans="1:11" ht="14.4" customHeight="1" thickBot="1" x14ac:dyDescent="0.35">
      <c r="A64" s="704" t="s">
        <v>385</v>
      </c>
      <c r="B64" s="682">
        <v>9.7075447671939994</v>
      </c>
      <c r="C64" s="682">
        <v>40.86168</v>
      </c>
      <c r="D64" s="683">
        <v>31.154135232805</v>
      </c>
      <c r="E64" s="684">
        <v>4.2092703129310003</v>
      </c>
      <c r="F64" s="682">
        <v>53.281130809125003</v>
      </c>
      <c r="G64" s="683">
        <v>22.200471170469001</v>
      </c>
      <c r="H64" s="685">
        <v>0</v>
      </c>
      <c r="I64" s="682">
        <v>0.23499999999999999</v>
      </c>
      <c r="J64" s="683">
        <v>-21.965471170469002</v>
      </c>
      <c r="K64" s="686">
        <v>4.410567051E-3</v>
      </c>
    </row>
    <row r="65" spans="1:11" ht="14.4" customHeight="1" thickBot="1" x14ac:dyDescent="0.35">
      <c r="A65" s="704" t="s">
        <v>386</v>
      </c>
      <c r="B65" s="682">
        <v>234.274071809883</v>
      </c>
      <c r="C65" s="682">
        <v>425.97206000000102</v>
      </c>
      <c r="D65" s="683">
        <v>191.697988190118</v>
      </c>
      <c r="E65" s="684">
        <v>1.8182637827100001</v>
      </c>
      <c r="F65" s="682">
        <v>433.88506425927</v>
      </c>
      <c r="G65" s="683">
        <v>180.78544344136299</v>
      </c>
      <c r="H65" s="685">
        <v>15.788080000000001</v>
      </c>
      <c r="I65" s="682">
        <v>133.66079999999999</v>
      </c>
      <c r="J65" s="683">
        <v>-47.124643441361997</v>
      </c>
      <c r="K65" s="686">
        <v>0.30805577561899999</v>
      </c>
    </row>
    <row r="66" spans="1:11" ht="14.4" customHeight="1" thickBot="1" x14ac:dyDescent="0.35">
      <c r="A66" s="704" t="s">
        <v>387</v>
      </c>
      <c r="B66" s="682">
        <v>0</v>
      </c>
      <c r="C66" s="682">
        <v>3.6859000000000002</v>
      </c>
      <c r="D66" s="683">
        <v>3.6859000000000002</v>
      </c>
      <c r="E66" s="692" t="s">
        <v>324</v>
      </c>
      <c r="F66" s="682">
        <v>0</v>
      </c>
      <c r="G66" s="683">
        <v>0</v>
      </c>
      <c r="H66" s="685">
        <v>0</v>
      </c>
      <c r="I66" s="682">
        <v>2.8546</v>
      </c>
      <c r="J66" s="683">
        <v>2.8546</v>
      </c>
      <c r="K66" s="693" t="s">
        <v>324</v>
      </c>
    </row>
    <row r="67" spans="1:11" ht="14.4" customHeight="1" thickBot="1" x14ac:dyDescent="0.35">
      <c r="A67" s="704" t="s">
        <v>388</v>
      </c>
      <c r="B67" s="682">
        <v>7.947253630903</v>
      </c>
      <c r="C67" s="682">
        <v>3.3021600000000002</v>
      </c>
      <c r="D67" s="683">
        <v>-4.6450936309030002</v>
      </c>
      <c r="E67" s="684">
        <v>0.41550957769300001</v>
      </c>
      <c r="F67" s="682">
        <v>6.055379831732</v>
      </c>
      <c r="G67" s="683">
        <v>2.5230749298880002</v>
      </c>
      <c r="H67" s="685">
        <v>0.43567</v>
      </c>
      <c r="I67" s="682">
        <v>1.0051699999999999</v>
      </c>
      <c r="J67" s="683">
        <v>-1.5179049298880001</v>
      </c>
      <c r="K67" s="686">
        <v>0.165996193126</v>
      </c>
    </row>
    <row r="68" spans="1:11" ht="14.4" customHeight="1" thickBot="1" x14ac:dyDescent="0.35">
      <c r="A68" s="703" t="s">
        <v>389</v>
      </c>
      <c r="B68" s="687">
        <v>1894.0537841339001</v>
      </c>
      <c r="C68" s="687">
        <v>1943.7617600000001</v>
      </c>
      <c r="D68" s="688">
        <v>49.707975866098998</v>
      </c>
      <c r="E68" s="694">
        <v>1.026244226157</v>
      </c>
      <c r="F68" s="687">
        <v>1874</v>
      </c>
      <c r="G68" s="688">
        <v>780.83333333333405</v>
      </c>
      <c r="H68" s="690">
        <v>168.51267000000001</v>
      </c>
      <c r="I68" s="687">
        <v>762.95104000000003</v>
      </c>
      <c r="J68" s="688">
        <v>-17.882293333332999</v>
      </c>
      <c r="K68" s="695">
        <v>0.407124354322</v>
      </c>
    </row>
    <row r="69" spans="1:11" ht="14.4" customHeight="1" thickBot="1" x14ac:dyDescent="0.35">
      <c r="A69" s="704" t="s">
        <v>390</v>
      </c>
      <c r="B69" s="682">
        <v>0</v>
      </c>
      <c r="C69" s="682">
        <v>0</v>
      </c>
      <c r="D69" s="683">
        <v>0</v>
      </c>
      <c r="E69" s="684">
        <v>1</v>
      </c>
      <c r="F69" s="682">
        <v>14</v>
      </c>
      <c r="G69" s="683">
        <v>5.833333333333</v>
      </c>
      <c r="H69" s="685">
        <v>2.0606300000000002</v>
      </c>
      <c r="I69" s="682">
        <v>7.8226199999999997</v>
      </c>
      <c r="J69" s="683">
        <v>1.9892866666660001</v>
      </c>
      <c r="K69" s="686">
        <v>0.55875857142800001</v>
      </c>
    </row>
    <row r="70" spans="1:11" ht="14.4" customHeight="1" thickBot="1" x14ac:dyDescent="0.35">
      <c r="A70" s="704" t="s">
        <v>391</v>
      </c>
      <c r="B70" s="682">
        <v>0</v>
      </c>
      <c r="C70" s="682">
        <v>49.206409999999998</v>
      </c>
      <c r="D70" s="683">
        <v>49.206409999999998</v>
      </c>
      <c r="E70" s="692" t="s">
        <v>324</v>
      </c>
      <c r="F70" s="682">
        <v>50</v>
      </c>
      <c r="G70" s="683">
        <v>20.833333333333002</v>
      </c>
      <c r="H70" s="685">
        <v>0.31218000000000001</v>
      </c>
      <c r="I70" s="682">
        <v>15.81649</v>
      </c>
      <c r="J70" s="683">
        <v>-5.016843333333</v>
      </c>
      <c r="K70" s="686">
        <v>0.31632979999999999</v>
      </c>
    </row>
    <row r="71" spans="1:11" ht="14.4" customHeight="1" thickBot="1" x14ac:dyDescent="0.35">
      <c r="A71" s="704" t="s">
        <v>392</v>
      </c>
      <c r="B71" s="682">
        <v>6.0536136862300003</v>
      </c>
      <c r="C71" s="682">
        <v>1.089</v>
      </c>
      <c r="D71" s="683">
        <v>-4.9646136862299999</v>
      </c>
      <c r="E71" s="684">
        <v>0.17989254954799999</v>
      </c>
      <c r="F71" s="682">
        <v>0</v>
      </c>
      <c r="G71" s="683">
        <v>0</v>
      </c>
      <c r="H71" s="685">
        <v>0</v>
      </c>
      <c r="I71" s="682">
        <v>0</v>
      </c>
      <c r="J71" s="683">
        <v>0</v>
      </c>
      <c r="K71" s="693" t="s">
        <v>324</v>
      </c>
    </row>
    <row r="72" spans="1:11" ht="14.4" customHeight="1" thickBot="1" x14ac:dyDescent="0.35">
      <c r="A72" s="704" t="s">
        <v>393</v>
      </c>
      <c r="B72" s="682">
        <v>0</v>
      </c>
      <c r="C72" s="682">
        <v>8.9831000000000003</v>
      </c>
      <c r="D72" s="683">
        <v>8.9831000000000003</v>
      </c>
      <c r="E72" s="692" t="s">
        <v>324</v>
      </c>
      <c r="F72" s="682">
        <v>0</v>
      </c>
      <c r="G72" s="683">
        <v>0</v>
      </c>
      <c r="H72" s="685">
        <v>1.45767</v>
      </c>
      <c r="I72" s="682">
        <v>6.5815900000000003</v>
      </c>
      <c r="J72" s="683">
        <v>6.5815900000000003</v>
      </c>
      <c r="K72" s="693" t="s">
        <v>324</v>
      </c>
    </row>
    <row r="73" spans="1:11" ht="14.4" customHeight="1" thickBot="1" x14ac:dyDescent="0.35">
      <c r="A73" s="704" t="s">
        <v>394</v>
      </c>
      <c r="B73" s="682">
        <v>441.00003981325398</v>
      </c>
      <c r="C73" s="682">
        <v>443.66241000000002</v>
      </c>
      <c r="D73" s="683">
        <v>2.6623701867460001</v>
      </c>
      <c r="E73" s="684">
        <v>1.0060371200589999</v>
      </c>
      <c r="F73" s="682">
        <v>440</v>
      </c>
      <c r="G73" s="683">
        <v>183.333333333333</v>
      </c>
      <c r="H73" s="685">
        <v>36.162610000000001</v>
      </c>
      <c r="I73" s="682">
        <v>171.9716</v>
      </c>
      <c r="J73" s="683">
        <v>-11.361733333333</v>
      </c>
      <c r="K73" s="686">
        <v>0.39084454545399999</v>
      </c>
    </row>
    <row r="74" spans="1:11" ht="14.4" customHeight="1" thickBot="1" x14ac:dyDescent="0.35">
      <c r="A74" s="704" t="s">
        <v>395</v>
      </c>
      <c r="B74" s="682">
        <v>1290.0001164605401</v>
      </c>
      <c r="C74" s="682">
        <v>1265.22648</v>
      </c>
      <c r="D74" s="683">
        <v>-24.773636460536</v>
      </c>
      <c r="E74" s="684">
        <v>0.98079563238400003</v>
      </c>
      <c r="F74" s="682">
        <v>1200</v>
      </c>
      <c r="G74" s="683">
        <v>500</v>
      </c>
      <c r="H74" s="685">
        <v>119.26513</v>
      </c>
      <c r="I74" s="682">
        <v>520.89799000000005</v>
      </c>
      <c r="J74" s="683">
        <v>20.89799</v>
      </c>
      <c r="K74" s="686">
        <v>0.434081658333</v>
      </c>
    </row>
    <row r="75" spans="1:11" ht="14.4" customHeight="1" thickBot="1" x14ac:dyDescent="0.35">
      <c r="A75" s="704" t="s">
        <v>396</v>
      </c>
      <c r="B75" s="682">
        <v>157.00001417387901</v>
      </c>
      <c r="C75" s="682">
        <v>175.59435999999999</v>
      </c>
      <c r="D75" s="683">
        <v>18.594345826120001</v>
      </c>
      <c r="E75" s="684">
        <v>1.11843531304</v>
      </c>
      <c r="F75" s="682">
        <v>170</v>
      </c>
      <c r="G75" s="683">
        <v>70.833333333333002</v>
      </c>
      <c r="H75" s="685">
        <v>9.2544500000000003</v>
      </c>
      <c r="I75" s="682">
        <v>39.860750000000003</v>
      </c>
      <c r="J75" s="683">
        <v>-30.972583333332999</v>
      </c>
      <c r="K75" s="686">
        <v>0.23447499999999999</v>
      </c>
    </row>
    <row r="76" spans="1:11" ht="14.4" customHeight="1" thickBot="1" x14ac:dyDescent="0.35">
      <c r="A76" s="702" t="s">
        <v>42</v>
      </c>
      <c r="B76" s="682">
        <v>2384.1386372930101</v>
      </c>
      <c r="C76" s="682">
        <v>2329.3490000000002</v>
      </c>
      <c r="D76" s="683">
        <v>-54.789637293007999</v>
      </c>
      <c r="E76" s="684">
        <v>0.97701910600499997</v>
      </c>
      <c r="F76" s="682">
        <v>2352.5072310322198</v>
      </c>
      <c r="G76" s="683">
        <v>980.21134626342496</v>
      </c>
      <c r="H76" s="685">
        <v>158.226</v>
      </c>
      <c r="I76" s="682">
        <v>1114.8109999999999</v>
      </c>
      <c r="J76" s="683">
        <v>134.59965373657599</v>
      </c>
      <c r="K76" s="686">
        <v>0.47388207155899997</v>
      </c>
    </row>
    <row r="77" spans="1:11" ht="14.4" customHeight="1" thickBot="1" x14ac:dyDescent="0.35">
      <c r="A77" s="703" t="s">
        <v>397</v>
      </c>
      <c r="B77" s="687">
        <v>2384.1386372930101</v>
      </c>
      <c r="C77" s="687">
        <v>2329.3490000000002</v>
      </c>
      <c r="D77" s="688">
        <v>-54.789637293007999</v>
      </c>
      <c r="E77" s="694">
        <v>0.97701910600499997</v>
      </c>
      <c r="F77" s="687">
        <v>2352.5072310322198</v>
      </c>
      <c r="G77" s="688">
        <v>980.21134626342496</v>
      </c>
      <c r="H77" s="690">
        <v>158.226</v>
      </c>
      <c r="I77" s="687">
        <v>1114.8109999999999</v>
      </c>
      <c r="J77" s="688">
        <v>134.59965373657599</v>
      </c>
      <c r="K77" s="695">
        <v>0.47388207155899997</v>
      </c>
    </row>
    <row r="78" spans="1:11" ht="14.4" customHeight="1" thickBot="1" x14ac:dyDescent="0.35">
      <c r="A78" s="704" t="s">
        <v>398</v>
      </c>
      <c r="B78" s="682">
        <v>826.96075226174798</v>
      </c>
      <c r="C78" s="682">
        <v>734.899</v>
      </c>
      <c r="D78" s="683">
        <v>-92.061752261747003</v>
      </c>
      <c r="E78" s="684">
        <v>0.88867458097600005</v>
      </c>
      <c r="F78" s="682">
        <v>758.30899999999701</v>
      </c>
      <c r="G78" s="683">
        <v>315.96208333333198</v>
      </c>
      <c r="H78" s="685">
        <v>66.227000000000004</v>
      </c>
      <c r="I78" s="682">
        <v>313.15800000000002</v>
      </c>
      <c r="J78" s="683">
        <v>-2.804083333331</v>
      </c>
      <c r="K78" s="686">
        <v>0.41296885570300002</v>
      </c>
    </row>
    <row r="79" spans="1:11" ht="14.4" customHeight="1" thickBot="1" x14ac:dyDescent="0.35">
      <c r="A79" s="704" t="s">
        <v>399</v>
      </c>
      <c r="B79" s="682">
        <v>195.55240596065599</v>
      </c>
      <c r="C79" s="682">
        <v>203.893</v>
      </c>
      <c r="D79" s="683">
        <v>8.3405940393439995</v>
      </c>
      <c r="E79" s="684">
        <v>1.0426514519129999</v>
      </c>
      <c r="F79" s="682">
        <v>220.19823103222799</v>
      </c>
      <c r="G79" s="683">
        <v>91.749262930095</v>
      </c>
      <c r="H79" s="685">
        <v>18.227</v>
      </c>
      <c r="I79" s="682">
        <v>88.15</v>
      </c>
      <c r="J79" s="683">
        <v>-3.5992629300950001</v>
      </c>
      <c r="K79" s="686">
        <v>0.40032110878799998</v>
      </c>
    </row>
    <row r="80" spans="1:11" ht="14.4" customHeight="1" thickBot="1" x14ac:dyDescent="0.35">
      <c r="A80" s="704" t="s">
        <v>400</v>
      </c>
      <c r="B80" s="682">
        <v>1361.62547907061</v>
      </c>
      <c r="C80" s="682">
        <v>1390.557</v>
      </c>
      <c r="D80" s="683">
        <v>28.931520929394999</v>
      </c>
      <c r="E80" s="684">
        <v>1.021247781694</v>
      </c>
      <c r="F80" s="682">
        <v>1373.99999999999</v>
      </c>
      <c r="G80" s="683">
        <v>572.49999999999795</v>
      </c>
      <c r="H80" s="685">
        <v>73.772000000000006</v>
      </c>
      <c r="I80" s="682">
        <v>713.50300000000004</v>
      </c>
      <c r="J80" s="683">
        <v>141.003000000003</v>
      </c>
      <c r="K80" s="686">
        <v>0.51928893740899995</v>
      </c>
    </row>
    <row r="81" spans="1:11" ht="14.4" customHeight="1" thickBot="1" x14ac:dyDescent="0.35">
      <c r="A81" s="705" t="s">
        <v>401</v>
      </c>
      <c r="B81" s="687">
        <v>3775.4141801596202</v>
      </c>
      <c r="C81" s="687">
        <v>4250.94013</v>
      </c>
      <c r="D81" s="688">
        <v>475.52594984038501</v>
      </c>
      <c r="E81" s="694">
        <v>1.12595331986</v>
      </c>
      <c r="F81" s="687">
        <v>4369.5772596404604</v>
      </c>
      <c r="G81" s="688">
        <v>1820.6571915168599</v>
      </c>
      <c r="H81" s="690">
        <v>359.06177000000002</v>
      </c>
      <c r="I81" s="687">
        <v>1647.2219500000001</v>
      </c>
      <c r="J81" s="688">
        <v>-173.43524151685801</v>
      </c>
      <c r="K81" s="695">
        <v>0.37697512874099998</v>
      </c>
    </row>
    <row r="82" spans="1:11" ht="14.4" customHeight="1" thickBot="1" x14ac:dyDescent="0.35">
      <c r="A82" s="702" t="s">
        <v>45</v>
      </c>
      <c r="B82" s="682">
        <v>885.32058960101494</v>
      </c>
      <c r="C82" s="682">
        <v>1582.0051900000001</v>
      </c>
      <c r="D82" s="683">
        <v>696.68460039898605</v>
      </c>
      <c r="E82" s="684">
        <v>1.7869291741110001</v>
      </c>
      <c r="F82" s="682">
        <v>1577.8268364083799</v>
      </c>
      <c r="G82" s="683">
        <v>657.42784850349199</v>
      </c>
      <c r="H82" s="685">
        <v>131.04876999999999</v>
      </c>
      <c r="I82" s="682">
        <v>331.74923999999999</v>
      </c>
      <c r="J82" s="683">
        <v>-325.678608503492</v>
      </c>
      <c r="K82" s="686">
        <v>0.210257065189</v>
      </c>
    </row>
    <row r="83" spans="1:11" ht="14.4" customHeight="1" thickBot="1" x14ac:dyDescent="0.35">
      <c r="A83" s="706" t="s">
        <v>402</v>
      </c>
      <c r="B83" s="682">
        <v>885.32058960101494</v>
      </c>
      <c r="C83" s="682">
        <v>1582.0051900000001</v>
      </c>
      <c r="D83" s="683">
        <v>696.68460039898605</v>
      </c>
      <c r="E83" s="684">
        <v>1.7869291741110001</v>
      </c>
      <c r="F83" s="682">
        <v>1577.8268364083799</v>
      </c>
      <c r="G83" s="683">
        <v>657.42784850349199</v>
      </c>
      <c r="H83" s="685">
        <v>131.04876999999999</v>
      </c>
      <c r="I83" s="682">
        <v>331.74923999999999</v>
      </c>
      <c r="J83" s="683">
        <v>-325.678608503492</v>
      </c>
      <c r="K83" s="686">
        <v>0.210257065189</v>
      </c>
    </row>
    <row r="84" spans="1:11" ht="14.4" customHeight="1" thickBot="1" x14ac:dyDescent="0.35">
      <c r="A84" s="704" t="s">
        <v>403</v>
      </c>
      <c r="B84" s="682">
        <v>469.576204640382</v>
      </c>
      <c r="C84" s="682">
        <v>1049.11356</v>
      </c>
      <c r="D84" s="683">
        <v>579.53735535961903</v>
      </c>
      <c r="E84" s="684">
        <v>2.2341710453650001</v>
      </c>
      <c r="F84" s="682">
        <v>902.40905854169102</v>
      </c>
      <c r="G84" s="683">
        <v>376.00377439237099</v>
      </c>
      <c r="H84" s="685">
        <v>69.652240000000006</v>
      </c>
      <c r="I84" s="682">
        <v>189.26983000000001</v>
      </c>
      <c r="J84" s="683">
        <v>-186.733944392371</v>
      </c>
      <c r="K84" s="686">
        <v>0.20973839768999999</v>
      </c>
    </row>
    <row r="85" spans="1:11" ht="14.4" customHeight="1" thickBot="1" x14ac:dyDescent="0.35">
      <c r="A85" s="704" t="s">
        <v>404</v>
      </c>
      <c r="B85" s="682">
        <v>17.349231233613999</v>
      </c>
      <c r="C85" s="682">
        <v>104.49645</v>
      </c>
      <c r="D85" s="683">
        <v>87.147218766384995</v>
      </c>
      <c r="E85" s="684">
        <v>6.0231170242010004</v>
      </c>
      <c r="F85" s="682">
        <v>88.311250760050996</v>
      </c>
      <c r="G85" s="683">
        <v>36.796354483354001</v>
      </c>
      <c r="H85" s="685">
        <v>9.3812300000000004</v>
      </c>
      <c r="I85" s="682">
        <v>20.038599999999999</v>
      </c>
      <c r="J85" s="683">
        <v>-16.757754483353999</v>
      </c>
      <c r="K85" s="686">
        <v>0.22690880071899999</v>
      </c>
    </row>
    <row r="86" spans="1:11" ht="14.4" customHeight="1" thickBot="1" x14ac:dyDescent="0.35">
      <c r="A86" s="704" t="s">
        <v>405</v>
      </c>
      <c r="B86" s="682">
        <v>119.88677987765099</v>
      </c>
      <c r="C86" s="682">
        <v>152.30749</v>
      </c>
      <c r="D86" s="683">
        <v>32.420710122347998</v>
      </c>
      <c r="E86" s="684">
        <v>1.2704277331939999</v>
      </c>
      <c r="F86" s="682">
        <v>406.10652710663902</v>
      </c>
      <c r="G86" s="683">
        <v>169.21105296109999</v>
      </c>
      <c r="H86" s="685">
        <v>4.8194299999999997</v>
      </c>
      <c r="I86" s="682">
        <v>26.443449999999999</v>
      </c>
      <c r="J86" s="683">
        <v>-142.76760296110001</v>
      </c>
      <c r="K86" s="686">
        <v>6.5114565353999995E-2</v>
      </c>
    </row>
    <row r="87" spans="1:11" ht="14.4" customHeight="1" thickBot="1" x14ac:dyDescent="0.35">
      <c r="A87" s="704" t="s">
        <v>406</v>
      </c>
      <c r="B87" s="682">
        <v>278.50837384936699</v>
      </c>
      <c r="C87" s="682">
        <v>276.08769000000001</v>
      </c>
      <c r="D87" s="683">
        <v>-2.4206838493660001</v>
      </c>
      <c r="E87" s="684">
        <v>0.99130839832200002</v>
      </c>
      <c r="F87" s="682">
        <v>180.99999999999901</v>
      </c>
      <c r="G87" s="683">
        <v>75.416666666666003</v>
      </c>
      <c r="H87" s="685">
        <v>47.195869999999999</v>
      </c>
      <c r="I87" s="682">
        <v>95.99736</v>
      </c>
      <c r="J87" s="683">
        <v>20.580693333332999</v>
      </c>
      <c r="K87" s="686">
        <v>0.53037215469599996</v>
      </c>
    </row>
    <row r="88" spans="1:11" ht="14.4" customHeight="1" thickBot="1" x14ac:dyDescent="0.35">
      <c r="A88" s="707" t="s">
        <v>46</v>
      </c>
      <c r="B88" s="687">
        <v>0</v>
      </c>
      <c r="C88" s="687">
        <v>125.59699999999999</v>
      </c>
      <c r="D88" s="688">
        <v>125.59699999999999</v>
      </c>
      <c r="E88" s="689" t="s">
        <v>324</v>
      </c>
      <c r="F88" s="687">
        <v>0</v>
      </c>
      <c r="G88" s="688">
        <v>0</v>
      </c>
      <c r="H88" s="690">
        <v>2.9420000000000002</v>
      </c>
      <c r="I88" s="687">
        <v>36.262999999999998</v>
      </c>
      <c r="J88" s="688">
        <v>36.262999999999998</v>
      </c>
      <c r="K88" s="691" t="s">
        <v>324</v>
      </c>
    </row>
    <row r="89" spans="1:11" ht="14.4" customHeight="1" thickBot="1" x14ac:dyDescent="0.35">
      <c r="A89" s="703" t="s">
        <v>407</v>
      </c>
      <c r="B89" s="687">
        <v>0</v>
      </c>
      <c r="C89" s="687">
        <v>46.023000000000003</v>
      </c>
      <c r="D89" s="688">
        <v>46.023000000000003</v>
      </c>
      <c r="E89" s="689" t="s">
        <v>324</v>
      </c>
      <c r="F89" s="687">
        <v>0</v>
      </c>
      <c r="G89" s="688">
        <v>0</v>
      </c>
      <c r="H89" s="690">
        <v>2.9420000000000002</v>
      </c>
      <c r="I89" s="687">
        <v>36.262999999999998</v>
      </c>
      <c r="J89" s="688">
        <v>36.262999999999998</v>
      </c>
      <c r="K89" s="691" t="s">
        <v>324</v>
      </c>
    </row>
    <row r="90" spans="1:11" ht="14.4" customHeight="1" thickBot="1" x14ac:dyDescent="0.35">
      <c r="A90" s="704" t="s">
        <v>408</v>
      </c>
      <c r="B90" s="682">
        <v>0</v>
      </c>
      <c r="C90" s="682">
        <v>32.548999999999999</v>
      </c>
      <c r="D90" s="683">
        <v>32.548999999999999</v>
      </c>
      <c r="E90" s="692" t="s">
        <v>324</v>
      </c>
      <c r="F90" s="682">
        <v>0</v>
      </c>
      <c r="G90" s="683">
        <v>0</v>
      </c>
      <c r="H90" s="685">
        <v>1.6970000000000001</v>
      </c>
      <c r="I90" s="682">
        <v>25.616</v>
      </c>
      <c r="J90" s="683">
        <v>25.616</v>
      </c>
      <c r="K90" s="693" t="s">
        <v>324</v>
      </c>
    </row>
    <row r="91" spans="1:11" ht="14.4" customHeight="1" thickBot="1" x14ac:dyDescent="0.35">
      <c r="A91" s="704" t="s">
        <v>409</v>
      </c>
      <c r="B91" s="682">
        <v>0</v>
      </c>
      <c r="C91" s="682">
        <v>13.474</v>
      </c>
      <c r="D91" s="683">
        <v>13.474</v>
      </c>
      <c r="E91" s="692" t="s">
        <v>324</v>
      </c>
      <c r="F91" s="682">
        <v>0</v>
      </c>
      <c r="G91" s="683">
        <v>0</v>
      </c>
      <c r="H91" s="685">
        <v>1.2450000000000001</v>
      </c>
      <c r="I91" s="682">
        <v>10.647</v>
      </c>
      <c r="J91" s="683">
        <v>10.647</v>
      </c>
      <c r="K91" s="693" t="s">
        <v>324</v>
      </c>
    </row>
    <row r="92" spans="1:11" ht="14.4" customHeight="1" thickBot="1" x14ac:dyDescent="0.35">
      <c r="A92" s="703" t="s">
        <v>410</v>
      </c>
      <c r="B92" s="687">
        <v>0</v>
      </c>
      <c r="C92" s="687">
        <v>79.573999999999998</v>
      </c>
      <c r="D92" s="688">
        <v>79.573999999999998</v>
      </c>
      <c r="E92" s="689" t="s">
        <v>338</v>
      </c>
      <c r="F92" s="687">
        <v>0</v>
      </c>
      <c r="G92" s="688">
        <v>0</v>
      </c>
      <c r="H92" s="690">
        <v>0</v>
      </c>
      <c r="I92" s="687">
        <v>0</v>
      </c>
      <c r="J92" s="688">
        <v>0</v>
      </c>
      <c r="K92" s="691" t="s">
        <v>324</v>
      </c>
    </row>
    <row r="93" spans="1:11" ht="14.4" customHeight="1" thickBot="1" x14ac:dyDescent="0.35">
      <c r="A93" s="704" t="s">
        <v>411</v>
      </c>
      <c r="B93" s="682">
        <v>0</v>
      </c>
      <c r="C93" s="682">
        <v>79.573999999999998</v>
      </c>
      <c r="D93" s="683">
        <v>79.573999999999998</v>
      </c>
      <c r="E93" s="692" t="s">
        <v>338</v>
      </c>
      <c r="F93" s="682">
        <v>0</v>
      </c>
      <c r="G93" s="683">
        <v>0</v>
      </c>
      <c r="H93" s="685">
        <v>0</v>
      </c>
      <c r="I93" s="682">
        <v>0</v>
      </c>
      <c r="J93" s="683">
        <v>0</v>
      </c>
      <c r="K93" s="693" t="s">
        <v>324</v>
      </c>
    </row>
    <row r="94" spans="1:11" ht="14.4" customHeight="1" thickBot="1" x14ac:dyDescent="0.35">
      <c r="A94" s="702" t="s">
        <v>47</v>
      </c>
      <c r="B94" s="682">
        <v>2890.0935905586002</v>
      </c>
      <c r="C94" s="682">
        <v>2543.3379399999999</v>
      </c>
      <c r="D94" s="683">
        <v>-346.75565055860199</v>
      </c>
      <c r="E94" s="684">
        <v>0.88001923131699999</v>
      </c>
      <c r="F94" s="682">
        <v>2791.7504232320798</v>
      </c>
      <c r="G94" s="683">
        <v>1163.22934301337</v>
      </c>
      <c r="H94" s="685">
        <v>225.071</v>
      </c>
      <c r="I94" s="682">
        <v>1279.2097100000001</v>
      </c>
      <c r="J94" s="683">
        <v>115.980366986633</v>
      </c>
      <c r="K94" s="686">
        <v>0.458210626334</v>
      </c>
    </row>
    <row r="95" spans="1:11" ht="14.4" customHeight="1" thickBot="1" x14ac:dyDescent="0.35">
      <c r="A95" s="703" t="s">
        <v>412</v>
      </c>
      <c r="B95" s="687">
        <v>1.4452602251140001</v>
      </c>
      <c r="C95" s="687">
        <v>0.60379000000000005</v>
      </c>
      <c r="D95" s="688">
        <v>-0.84147022511400005</v>
      </c>
      <c r="E95" s="694">
        <v>0.41777251563899997</v>
      </c>
      <c r="F95" s="687">
        <v>0.670030685279</v>
      </c>
      <c r="G95" s="688">
        <v>0.27917945219899998</v>
      </c>
      <c r="H95" s="690">
        <v>0</v>
      </c>
      <c r="I95" s="687">
        <v>0</v>
      </c>
      <c r="J95" s="688">
        <v>-0.27917945219899998</v>
      </c>
      <c r="K95" s="695">
        <v>0</v>
      </c>
    </row>
    <row r="96" spans="1:11" ht="14.4" customHeight="1" thickBot="1" x14ac:dyDescent="0.35">
      <c r="A96" s="704" t="s">
        <v>413</v>
      </c>
      <c r="B96" s="682">
        <v>1.4452602251140001</v>
      </c>
      <c r="C96" s="682">
        <v>0.60379000000000005</v>
      </c>
      <c r="D96" s="683">
        <v>-0.84147022511400005</v>
      </c>
      <c r="E96" s="684">
        <v>0.41777251563899997</v>
      </c>
      <c r="F96" s="682">
        <v>0.670030685279</v>
      </c>
      <c r="G96" s="683">
        <v>0.27917945219899998</v>
      </c>
      <c r="H96" s="685">
        <v>0</v>
      </c>
      <c r="I96" s="682">
        <v>0</v>
      </c>
      <c r="J96" s="683">
        <v>-0.27917945219899998</v>
      </c>
      <c r="K96" s="686">
        <v>0</v>
      </c>
    </row>
    <row r="97" spans="1:11" ht="14.4" customHeight="1" thickBot="1" x14ac:dyDescent="0.35">
      <c r="A97" s="703" t="s">
        <v>414</v>
      </c>
      <c r="B97" s="687">
        <v>68.174791020285994</v>
      </c>
      <c r="C97" s="687">
        <v>60.939700000000002</v>
      </c>
      <c r="D97" s="688">
        <v>-7.2350910202860002</v>
      </c>
      <c r="E97" s="694">
        <v>0.89387439386300005</v>
      </c>
      <c r="F97" s="687">
        <v>65.344375061603998</v>
      </c>
      <c r="G97" s="688">
        <v>27.226822942335001</v>
      </c>
      <c r="H97" s="690">
        <v>4.8427300000000004</v>
      </c>
      <c r="I97" s="687">
        <v>24.027339999999999</v>
      </c>
      <c r="J97" s="688">
        <v>-3.199482942335</v>
      </c>
      <c r="K97" s="695">
        <v>0.36770326408800003</v>
      </c>
    </row>
    <row r="98" spans="1:11" ht="14.4" customHeight="1" thickBot="1" x14ac:dyDescent="0.35">
      <c r="A98" s="704" t="s">
        <v>415</v>
      </c>
      <c r="B98" s="682">
        <v>11.260737622856</v>
      </c>
      <c r="C98" s="682">
        <v>18.7257</v>
      </c>
      <c r="D98" s="683">
        <v>7.4649623771430003</v>
      </c>
      <c r="E98" s="684">
        <v>1.662919484243</v>
      </c>
      <c r="F98" s="682">
        <v>17.274141345312</v>
      </c>
      <c r="G98" s="683">
        <v>7.1975588938800001</v>
      </c>
      <c r="H98" s="685">
        <v>1.4992000000000001</v>
      </c>
      <c r="I98" s="682">
        <v>7.3483000000000001</v>
      </c>
      <c r="J98" s="683">
        <v>0.15074110611899999</v>
      </c>
      <c r="K98" s="686">
        <v>0.42539306892899997</v>
      </c>
    </row>
    <row r="99" spans="1:11" ht="14.4" customHeight="1" thickBot="1" x14ac:dyDescent="0.35">
      <c r="A99" s="704" t="s">
        <v>416</v>
      </c>
      <c r="B99" s="682">
        <v>56.914053397429001</v>
      </c>
      <c r="C99" s="682">
        <v>42.213999999999999</v>
      </c>
      <c r="D99" s="683">
        <v>-14.700053397429</v>
      </c>
      <c r="E99" s="684">
        <v>0.74171487497499999</v>
      </c>
      <c r="F99" s="682">
        <v>48.070233716292002</v>
      </c>
      <c r="G99" s="683">
        <v>20.029264048455001</v>
      </c>
      <c r="H99" s="685">
        <v>3.3435299999999999</v>
      </c>
      <c r="I99" s="682">
        <v>16.679040000000001</v>
      </c>
      <c r="J99" s="683">
        <v>-3.3502240484549999</v>
      </c>
      <c r="K99" s="686">
        <v>0.34697230927599998</v>
      </c>
    </row>
    <row r="100" spans="1:11" ht="14.4" customHeight="1" thickBot="1" x14ac:dyDescent="0.35">
      <c r="A100" s="703" t="s">
        <v>417</v>
      </c>
      <c r="B100" s="687">
        <v>63.649313993520003</v>
      </c>
      <c r="C100" s="687">
        <v>59.162799999999997</v>
      </c>
      <c r="D100" s="688">
        <v>-4.48651399352</v>
      </c>
      <c r="E100" s="694">
        <v>0.92951198195100004</v>
      </c>
      <c r="F100" s="687">
        <v>64</v>
      </c>
      <c r="G100" s="688">
        <v>26.666666666666</v>
      </c>
      <c r="H100" s="690">
        <v>0</v>
      </c>
      <c r="I100" s="687">
        <v>39.537329999999997</v>
      </c>
      <c r="J100" s="688">
        <v>12.870663333333001</v>
      </c>
      <c r="K100" s="695">
        <v>0.61777078124899998</v>
      </c>
    </row>
    <row r="101" spans="1:11" ht="14.4" customHeight="1" thickBot="1" x14ac:dyDescent="0.35">
      <c r="A101" s="704" t="s">
        <v>418</v>
      </c>
      <c r="B101" s="682">
        <v>28.999953845469999</v>
      </c>
      <c r="C101" s="682">
        <v>30.51</v>
      </c>
      <c r="D101" s="683">
        <v>1.510046154529</v>
      </c>
      <c r="E101" s="684">
        <v>1.0520706399249999</v>
      </c>
      <c r="F101" s="682">
        <v>30</v>
      </c>
      <c r="G101" s="683">
        <v>12.5</v>
      </c>
      <c r="H101" s="685">
        <v>0</v>
      </c>
      <c r="I101" s="682">
        <v>15.66</v>
      </c>
      <c r="J101" s="683">
        <v>3.1599999999990001</v>
      </c>
      <c r="K101" s="686">
        <v>0.52199999999900004</v>
      </c>
    </row>
    <row r="102" spans="1:11" ht="14.4" customHeight="1" thickBot="1" x14ac:dyDescent="0.35">
      <c r="A102" s="704" t="s">
        <v>419</v>
      </c>
      <c r="B102" s="682">
        <v>34.64936014805</v>
      </c>
      <c r="C102" s="682">
        <v>28.652799999999999</v>
      </c>
      <c r="D102" s="683">
        <v>-5.9965601480500004</v>
      </c>
      <c r="E102" s="684">
        <v>0.82693590523899996</v>
      </c>
      <c r="F102" s="682">
        <v>34</v>
      </c>
      <c r="G102" s="683">
        <v>14.166666666666</v>
      </c>
      <c r="H102" s="685">
        <v>0</v>
      </c>
      <c r="I102" s="682">
        <v>23.877330000000001</v>
      </c>
      <c r="J102" s="683">
        <v>9.7106633333330006</v>
      </c>
      <c r="K102" s="686">
        <v>0.70227441176399996</v>
      </c>
    </row>
    <row r="103" spans="1:11" ht="14.4" customHeight="1" thickBot="1" x14ac:dyDescent="0.35">
      <c r="A103" s="703" t="s">
        <v>420</v>
      </c>
      <c r="B103" s="687">
        <v>4.5328031760269996</v>
      </c>
      <c r="C103" s="687">
        <v>16.3</v>
      </c>
      <c r="D103" s="688">
        <v>11.767196823973</v>
      </c>
      <c r="E103" s="694">
        <v>3.5960087758069998</v>
      </c>
      <c r="F103" s="687">
        <v>0</v>
      </c>
      <c r="G103" s="688">
        <v>0</v>
      </c>
      <c r="H103" s="690">
        <v>0</v>
      </c>
      <c r="I103" s="687">
        <v>0</v>
      </c>
      <c r="J103" s="688">
        <v>0</v>
      </c>
      <c r="K103" s="691" t="s">
        <v>324</v>
      </c>
    </row>
    <row r="104" spans="1:11" ht="14.4" customHeight="1" thickBot="1" x14ac:dyDescent="0.35">
      <c r="A104" s="704" t="s">
        <v>421</v>
      </c>
      <c r="B104" s="682">
        <v>4.5328031760269996</v>
      </c>
      <c r="C104" s="682">
        <v>16.3</v>
      </c>
      <c r="D104" s="683">
        <v>11.767196823973</v>
      </c>
      <c r="E104" s="684">
        <v>3.5960087758069998</v>
      </c>
      <c r="F104" s="682">
        <v>0</v>
      </c>
      <c r="G104" s="683">
        <v>0</v>
      </c>
      <c r="H104" s="685">
        <v>0</v>
      </c>
      <c r="I104" s="682">
        <v>0</v>
      </c>
      <c r="J104" s="683">
        <v>0</v>
      </c>
      <c r="K104" s="693" t="s">
        <v>324</v>
      </c>
    </row>
    <row r="105" spans="1:11" ht="14.4" customHeight="1" thickBot="1" x14ac:dyDescent="0.35">
      <c r="A105" s="703" t="s">
        <v>422</v>
      </c>
      <c r="B105" s="687">
        <v>1431.0726359903799</v>
      </c>
      <c r="C105" s="687">
        <v>1454.6058599999999</v>
      </c>
      <c r="D105" s="688">
        <v>23.533224009623002</v>
      </c>
      <c r="E105" s="694">
        <v>1.0164444650940001</v>
      </c>
      <c r="F105" s="687">
        <v>1565.88718825408</v>
      </c>
      <c r="G105" s="688">
        <v>652.45299510586597</v>
      </c>
      <c r="H105" s="690">
        <v>121.92218</v>
      </c>
      <c r="I105" s="687">
        <v>606.88846999999998</v>
      </c>
      <c r="J105" s="688">
        <v>-45.564525105865997</v>
      </c>
      <c r="K105" s="695">
        <v>0.387568449727</v>
      </c>
    </row>
    <row r="106" spans="1:11" ht="14.4" customHeight="1" thickBot="1" x14ac:dyDescent="0.35">
      <c r="A106" s="704" t="s">
        <v>423</v>
      </c>
      <c r="B106" s="682">
        <v>1131.2203775217099</v>
      </c>
      <c r="C106" s="682">
        <v>1152.1081799999999</v>
      </c>
      <c r="D106" s="683">
        <v>20.887802478287</v>
      </c>
      <c r="E106" s="684">
        <v>1.018464839295</v>
      </c>
      <c r="F106" s="682">
        <v>1194</v>
      </c>
      <c r="G106" s="683">
        <v>497.5</v>
      </c>
      <c r="H106" s="685">
        <v>96.296059999999997</v>
      </c>
      <c r="I106" s="682">
        <v>478.27661999999998</v>
      </c>
      <c r="J106" s="683">
        <v>-19.223379999999999</v>
      </c>
      <c r="K106" s="686">
        <v>0.40056668341700002</v>
      </c>
    </row>
    <row r="107" spans="1:11" ht="14.4" customHeight="1" thickBot="1" x14ac:dyDescent="0.35">
      <c r="A107" s="704" t="s">
        <v>424</v>
      </c>
      <c r="B107" s="682">
        <v>0</v>
      </c>
      <c r="C107" s="682">
        <v>4.2350000000000003</v>
      </c>
      <c r="D107" s="683">
        <v>4.2350000000000003</v>
      </c>
      <c r="E107" s="692" t="s">
        <v>338</v>
      </c>
      <c r="F107" s="682">
        <v>0</v>
      </c>
      <c r="G107" s="683">
        <v>0</v>
      </c>
      <c r="H107" s="685">
        <v>0</v>
      </c>
      <c r="I107" s="682">
        <v>3.8417500000000002</v>
      </c>
      <c r="J107" s="683">
        <v>3.8417500000000002</v>
      </c>
      <c r="K107" s="693" t="s">
        <v>324</v>
      </c>
    </row>
    <row r="108" spans="1:11" ht="14.4" customHeight="1" thickBot="1" x14ac:dyDescent="0.35">
      <c r="A108" s="704" t="s">
        <v>425</v>
      </c>
      <c r="B108" s="682">
        <v>0</v>
      </c>
      <c r="C108" s="682">
        <v>6.0999999999999999E-2</v>
      </c>
      <c r="D108" s="683">
        <v>6.0999999999999999E-2</v>
      </c>
      <c r="E108" s="692" t="s">
        <v>338</v>
      </c>
      <c r="F108" s="682">
        <v>6.8498295277999999E-2</v>
      </c>
      <c r="G108" s="683">
        <v>2.8540956365000002E-2</v>
      </c>
      <c r="H108" s="685">
        <v>0</v>
      </c>
      <c r="I108" s="682">
        <v>0</v>
      </c>
      <c r="J108" s="683">
        <v>-2.8540956365000002E-2</v>
      </c>
      <c r="K108" s="686">
        <v>0</v>
      </c>
    </row>
    <row r="109" spans="1:11" ht="14.4" customHeight="1" thickBot="1" x14ac:dyDescent="0.35">
      <c r="A109" s="704" t="s">
        <v>426</v>
      </c>
      <c r="B109" s="682">
        <v>299.85225846866399</v>
      </c>
      <c r="C109" s="682">
        <v>298.20168000000001</v>
      </c>
      <c r="D109" s="683">
        <v>-1.6505784686639999</v>
      </c>
      <c r="E109" s="684">
        <v>0.99449536089099999</v>
      </c>
      <c r="F109" s="682">
        <v>371.81868995880001</v>
      </c>
      <c r="G109" s="683">
        <v>154.92445414950001</v>
      </c>
      <c r="H109" s="685">
        <v>25.62612</v>
      </c>
      <c r="I109" s="682">
        <v>124.7701</v>
      </c>
      <c r="J109" s="683">
        <v>-30.154354149499</v>
      </c>
      <c r="K109" s="686">
        <v>0.33556704751400002</v>
      </c>
    </row>
    <row r="110" spans="1:11" ht="14.4" customHeight="1" thickBot="1" x14ac:dyDescent="0.35">
      <c r="A110" s="703" t="s">
        <v>427</v>
      </c>
      <c r="B110" s="687">
        <v>1321.21878615328</v>
      </c>
      <c r="C110" s="687">
        <v>947.98779000000002</v>
      </c>
      <c r="D110" s="688">
        <v>-373.23099615327601</v>
      </c>
      <c r="E110" s="694">
        <v>0.71751007473899997</v>
      </c>
      <c r="F110" s="687">
        <v>1095.8488292311199</v>
      </c>
      <c r="G110" s="688">
        <v>456.60367884629898</v>
      </c>
      <c r="H110" s="690">
        <v>89.715090000000004</v>
      </c>
      <c r="I110" s="687">
        <v>600.16557</v>
      </c>
      <c r="J110" s="688">
        <v>143.561891153701</v>
      </c>
      <c r="K110" s="695">
        <v>0.547671863117</v>
      </c>
    </row>
    <row r="111" spans="1:11" ht="14.4" customHeight="1" thickBot="1" x14ac:dyDescent="0.35">
      <c r="A111" s="704" t="s">
        <v>428</v>
      </c>
      <c r="B111" s="682">
        <v>57.999907690939999</v>
      </c>
      <c r="C111" s="682">
        <v>55.835999999999999</v>
      </c>
      <c r="D111" s="683">
        <v>-2.1639076909399999</v>
      </c>
      <c r="E111" s="684">
        <v>0.96269118732900005</v>
      </c>
      <c r="F111" s="682">
        <v>0</v>
      </c>
      <c r="G111" s="683">
        <v>0</v>
      </c>
      <c r="H111" s="685">
        <v>0</v>
      </c>
      <c r="I111" s="682">
        <v>0</v>
      </c>
      <c r="J111" s="683">
        <v>0</v>
      </c>
      <c r="K111" s="693" t="s">
        <v>324</v>
      </c>
    </row>
    <row r="112" spans="1:11" ht="14.4" customHeight="1" thickBot="1" x14ac:dyDescent="0.35">
      <c r="A112" s="704" t="s">
        <v>429</v>
      </c>
      <c r="B112" s="682">
        <v>402.75185125876698</v>
      </c>
      <c r="C112" s="682">
        <v>479.09703999999999</v>
      </c>
      <c r="D112" s="683">
        <v>76.345188741233002</v>
      </c>
      <c r="E112" s="684">
        <v>1.1895588772650001</v>
      </c>
      <c r="F112" s="682">
        <v>481.64011669528799</v>
      </c>
      <c r="G112" s="683">
        <v>200.68338195637</v>
      </c>
      <c r="H112" s="685">
        <v>77.641570000000002</v>
      </c>
      <c r="I112" s="682">
        <v>405.92637000000002</v>
      </c>
      <c r="J112" s="683">
        <v>205.24298804362999</v>
      </c>
      <c r="K112" s="686">
        <v>0.84280016537000002</v>
      </c>
    </row>
    <row r="113" spans="1:11" ht="14.4" customHeight="1" thickBot="1" x14ac:dyDescent="0.35">
      <c r="A113" s="704" t="s">
        <v>430</v>
      </c>
      <c r="B113" s="682">
        <v>19.999968169289001</v>
      </c>
      <c r="C113" s="682">
        <v>19.1858</v>
      </c>
      <c r="D113" s="683">
        <v>-0.81416816928900004</v>
      </c>
      <c r="E113" s="684">
        <v>0.95929152674600005</v>
      </c>
      <c r="F113" s="682">
        <v>19</v>
      </c>
      <c r="G113" s="683">
        <v>7.9166666666659999</v>
      </c>
      <c r="H113" s="685">
        <v>0</v>
      </c>
      <c r="I113" s="682">
        <v>6.05</v>
      </c>
      <c r="J113" s="683">
        <v>-1.8666666666659999</v>
      </c>
      <c r="K113" s="686">
        <v>0.31842105263100001</v>
      </c>
    </row>
    <row r="114" spans="1:11" ht="14.4" customHeight="1" thickBot="1" x14ac:dyDescent="0.35">
      <c r="A114" s="704" t="s">
        <v>431</v>
      </c>
      <c r="B114" s="682">
        <v>3.9848541474500001</v>
      </c>
      <c r="C114" s="682">
        <v>23.4499</v>
      </c>
      <c r="D114" s="683">
        <v>19.465045852549</v>
      </c>
      <c r="E114" s="684">
        <v>5.8847574170310004</v>
      </c>
      <c r="F114" s="682">
        <v>29.443372017969999</v>
      </c>
      <c r="G114" s="683">
        <v>12.268071674153999</v>
      </c>
      <c r="H114" s="685">
        <v>0.436</v>
      </c>
      <c r="I114" s="682">
        <v>1.9847999999999999</v>
      </c>
      <c r="J114" s="683">
        <v>-10.283271674153999</v>
      </c>
      <c r="K114" s="686">
        <v>6.7410757123000001E-2</v>
      </c>
    </row>
    <row r="115" spans="1:11" ht="14.4" customHeight="1" thickBot="1" x14ac:dyDescent="0.35">
      <c r="A115" s="704" t="s">
        <v>432</v>
      </c>
      <c r="B115" s="682">
        <v>836.48220488682796</v>
      </c>
      <c r="C115" s="682">
        <v>370.41905000000003</v>
      </c>
      <c r="D115" s="683">
        <v>-466.06315488682799</v>
      </c>
      <c r="E115" s="684">
        <v>0.44282956389900002</v>
      </c>
      <c r="F115" s="682">
        <v>565.76534051785904</v>
      </c>
      <c r="G115" s="683">
        <v>235.73555854910799</v>
      </c>
      <c r="H115" s="685">
        <v>11.63752</v>
      </c>
      <c r="I115" s="682">
        <v>186.20439999999999</v>
      </c>
      <c r="J115" s="683">
        <v>-49.531158549106998</v>
      </c>
      <c r="K115" s="686">
        <v>0.32911948941500002</v>
      </c>
    </row>
    <row r="116" spans="1:11" ht="14.4" customHeight="1" thickBot="1" x14ac:dyDescent="0.35">
      <c r="A116" s="703" t="s">
        <v>433</v>
      </c>
      <c r="B116" s="687">
        <v>0</v>
      </c>
      <c r="C116" s="687">
        <v>3.7379999999989999</v>
      </c>
      <c r="D116" s="688">
        <v>3.7379999999989999</v>
      </c>
      <c r="E116" s="689" t="s">
        <v>324</v>
      </c>
      <c r="F116" s="687">
        <v>0</v>
      </c>
      <c r="G116" s="688">
        <v>0</v>
      </c>
      <c r="H116" s="690">
        <v>8.5909999999999993</v>
      </c>
      <c r="I116" s="687">
        <v>8.5909999999999993</v>
      </c>
      <c r="J116" s="688">
        <v>8.5909999999999993</v>
      </c>
      <c r="K116" s="691" t="s">
        <v>324</v>
      </c>
    </row>
    <row r="117" spans="1:11" ht="14.4" customHeight="1" thickBot="1" x14ac:dyDescent="0.35">
      <c r="A117" s="704" t="s">
        <v>434</v>
      </c>
      <c r="B117" s="682">
        <v>0</v>
      </c>
      <c r="C117" s="682">
        <v>3.738</v>
      </c>
      <c r="D117" s="683">
        <v>3.738</v>
      </c>
      <c r="E117" s="692" t="s">
        <v>338</v>
      </c>
      <c r="F117" s="682">
        <v>0</v>
      </c>
      <c r="G117" s="683">
        <v>0</v>
      </c>
      <c r="H117" s="685">
        <v>8.5909999999999993</v>
      </c>
      <c r="I117" s="682">
        <v>8.5909999999999993</v>
      </c>
      <c r="J117" s="683">
        <v>8.5909999999999993</v>
      </c>
      <c r="K117" s="693" t="s">
        <v>338</v>
      </c>
    </row>
    <row r="118" spans="1:11" ht="14.4" customHeight="1" thickBot="1" x14ac:dyDescent="0.35">
      <c r="A118" s="701" t="s">
        <v>48</v>
      </c>
      <c r="B118" s="682">
        <v>57167.005161007801</v>
      </c>
      <c r="C118" s="682">
        <v>60855.692600000002</v>
      </c>
      <c r="D118" s="683">
        <v>3688.6874389922</v>
      </c>
      <c r="E118" s="684">
        <v>1.064524762642</v>
      </c>
      <c r="F118" s="682">
        <v>61104</v>
      </c>
      <c r="G118" s="683">
        <v>25460</v>
      </c>
      <c r="H118" s="685">
        <v>5287.5832600000003</v>
      </c>
      <c r="I118" s="682">
        <v>25713.555820000001</v>
      </c>
      <c r="J118" s="683">
        <v>253.55582000000501</v>
      </c>
      <c r="K118" s="686">
        <v>0.420816244763</v>
      </c>
    </row>
    <row r="119" spans="1:11" ht="14.4" customHeight="1" thickBot="1" x14ac:dyDescent="0.35">
      <c r="A119" s="707" t="s">
        <v>435</v>
      </c>
      <c r="B119" s="687">
        <v>42221.003811690498</v>
      </c>
      <c r="C119" s="687">
        <v>45276.025999999998</v>
      </c>
      <c r="D119" s="688">
        <v>3055.0221883095301</v>
      </c>
      <c r="E119" s="694">
        <v>1.072357876708</v>
      </c>
      <c r="F119" s="687">
        <v>44961</v>
      </c>
      <c r="G119" s="688">
        <v>18733.75</v>
      </c>
      <c r="H119" s="690">
        <v>3890.1790000000001</v>
      </c>
      <c r="I119" s="687">
        <v>18919.526000000002</v>
      </c>
      <c r="J119" s="688">
        <v>185.77599999999401</v>
      </c>
      <c r="K119" s="695">
        <v>0.420798603233</v>
      </c>
    </row>
    <row r="120" spans="1:11" ht="14.4" customHeight="1" thickBot="1" x14ac:dyDescent="0.35">
      <c r="A120" s="703" t="s">
        <v>436</v>
      </c>
      <c r="B120" s="687">
        <v>42100.003800766703</v>
      </c>
      <c r="C120" s="687">
        <v>45179.83</v>
      </c>
      <c r="D120" s="688">
        <v>3079.8261992333501</v>
      </c>
      <c r="E120" s="694">
        <v>1.0731550100039999</v>
      </c>
      <c r="F120" s="687">
        <v>44837</v>
      </c>
      <c r="G120" s="688">
        <v>18682.083333333299</v>
      </c>
      <c r="H120" s="690">
        <v>3881.181</v>
      </c>
      <c r="I120" s="687">
        <v>18869.537</v>
      </c>
      <c r="J120" s="688">
        <v>187.453666666657</v>
      </c>
      <c r="K120" s="695">
        <v>0.42084744742000002</v>
      </c>
    </row>
    <row r="121" spans="1:11" ht="14.4" customHeight="1" thickBot="1" x14ac:dyDescent="0.35">
      <c r="A121" s="704" t="s">
        <v>437</v>
      </c>
      <c r="B121" s="682">
        <v>42100.003800766703</v>
      </c>
      <c r="C121" s="682">
        <v>45179.83</v>
      </c>
      <c r="D121" s="683">
        <v>3079.8261992333501</v>
      </c>
      <c r="E121" s="684">
        <v>1.0731550100039999</v>
      </c>
      <c r="F121" s="682">
        <v>44837</v>
      </c>
      <c r="G121" s="683">
        <v>18682.083333333299</v>
      </c>
      <c r="H121" s="685">
        <v>3881.181</v>
      </c>
      <c r="I121" s="682">
        <v>18869.537</v>
      </c>
      <c r="J121" s="683">
        <v>187.453666666657</v>
      </c>
      <c r="K121" s="686">
        <v>0.42084744742000002</v>
      </c>
    </row>
    <row r="122" spans="1:11" ht="14.4" customHeight="1" thickBot="1" x14ac:dyDescent="0.35">
      <c r="A122" s="703" t="s">
        <v>438</v>
      </c>
      <c r="B122" s="687">
        <v>0</v>
      </c>
      <c r="C122" s="687">
        <v>-3.53</v>
      </c>
      <c r="D122" s="688">
        <v>-3.53</v>
      </c>
      <c r="E122" s="689" t="s">
        <v>338</v>
      </c>
      <c r="F122" s="687">
        <v>0</v>
      </c>
      <c r="G122" s="688">
        <v>0</v>
      </c>
      <c r="H122" s="690">
        <v>0</v>
      </c>
      <c r="I122" s="687">
        <v>0</v>
      </c>
      <c r="J122" s="688">
        <v>0</v>
      </c>
      <c r="K122" s="691" t="s">
        <v>324</v>
      </c>
    </row>
    <row r="123" spans="1:11" ht="14.4" customHeight="1" thickBot="1" x14ac:dyDescent="0.35">
      <c r="A123" s="704" t="s">
        <v>439</v>
      </c>
      <c r="B123" s="682">
        <v>0</v>
      </c>
      <c r="C123" s="682">
        <v>-3.53</v>
      </c>
      <c r="D123" s="683">
        <v>-3.53</v>
      </c>
      <c r="E123" s="692" t="s">
        <v>338</v>
      </c>
      <c r="F123" s="682">
        <v>0</v>
      </c>
      <c r="G123" s="683">
        <v>0</v>
      </c>
      <c r="H123" s="685">
        <v>0</v>
      </c>
      <c r="I123" s="682">
        <v>0</v>
      </c>
      <c r="J123" s="683">
        <v>0</v>
      </c>
      <c r="K123" s="693" t="s">
        <v>324</v>
      </c>
    </row>
    <row r="124" spans="1:11" ht="14.4" customHeight="1" thickBot="1" x14ac:dyDescent="0.35">
      <c r="A124" s="703" t="s">
        <v>440</v>
      </c>
      <c r="B124" s="687">
        <v>121.000010923819</v>
      </c>
      <c r="C124" s="687">
        <v>99.725999999999999</v>
      </c>
      <c r="D124" s="688">
        <v>-21.274010923818</v>
      </c>
      <c r="E124" s="694">
        <v>0.82418174377499998</v>
      </c>
      <c r="F124" s="687">
        <v>124</v>
      </c>
      <c r="G124" s="688">
        <v>51.666666666666003</v>
      </c>
      <c r="H124" s="690">
        <v>8.9979999999999993</v>
      </c>
      <c r="I124" s="687">
        <v>49.988999999999997</v>
      </c>
      <c r="J124" s="688">
        <v>-1.6776666666660001</v>
      </c>
      <c r="K124" s="695">
        <v>0.403137096774</v>
      </c>
    </row>
    <row r="125" spans="1:11" ht="14.4" customHeight="1" thickBot="1" x14ac:dyDescent="0.35">
      <c r="A125" s="704" t="s">
        <v>441</v>
      </c>
      <c r="B125" s="682">
        <v>121.000010923819</v>
      </c>
      <c r="C125" s="682">
        <v>99.725999999999999</v>
      </c>
      <c r="D125" s="683">
        <v>-21.274010923818</v>
      </c>
      <c r="E125" s="684">
        <v>0.82418174377499998</v>
      </c>
      <c r="F125" s="682">
        <v>124</v>
      </c>
      <c r="G125" s="683">
        <v>51.666666666666003</v>
      </c>
      <c r="H125" s="685">
        <v>8.9979999999999993</v>
      </c>
      <c r="I125" s="682">
        <v>49.988999999999997</v>
      </c>
      <c r="J125" s="683">
        <v>-1.6776666666660001</v>
      </c>
      <c r="K125" s="686">
        <v>0.403137096774</v>
      </c>
    </row>
    <row r="126" spans="1:11" ht="14.4" customHeight="1" thickBot="1" x14ac:dyDescent="0.35">
      <c r="A126" s="702" t="s">
        <v>442</v>
      </c>
      <c r="B126" s="682">
        <v>14314.0012922607</v>
      </c>
      <c r="C126" s="682">
        <v>14900.536</v>
      </c>
      <c r="D126" s="683">
        <v>586.53470773933395</v>
      </c>
      <c r="E126" s="684">
        <v>1.0409762927749999</v>
      </c>
      <c r="F126" s="682">
        <v>15246</v>
      </c>
      <c r="G126" s="683">
        <v>6352.49999999999</v>
      </c>
      <c r="H126" s="685">
        <v>1319.6022399999999</v>
      </c>
      <c r="I126" s="682">
        <v>6415.64185</v>
      </c>
      <c r="J126" s="683">
        <v>63.141850000010002</v>
      </c>
      <c r="K126" s="686">
        <v>0.42080820215100001</v>
      </c>
    </row>
    <row r="127" spans="1:11" ht="14.4" customHeight="1" thickBot="1" x14ac:dyDescent="0.35">
      <c r="A127" s="703" t="s">
        <v>443</v>
      </c>
      <c r="B127" s="687">
        <v>3789.000342069</v>
      </c>
      <c r="C127" s="687">
        <v>4066.1774999999998</v>
      </c>
      <c r="D127" s="688">
        <v>277.17715793100098</v>
      </c>
      <c r="E127" s="694">
        <v>1.073153109767</v>
      </c>
      <c r="F127" s="687">
        <v>4035.99999999998</v>
      </c>
      <c r="G127" s="688">
        <v>1681.6666666666599</v>
      </c>
      <c r="H127" s="690">
        <v>349.30698999999998</v>
      </c>
      <c r="I127" s="687">
        <v>1698.2575999999999</v>
      </c>
      <c r="J127" s="688">
        <v>16.590933333340001</v>
      </c>
      <c r="K127" s="695">
        <v>0.42077740336899999</v>
      </c>
    </row>
    <row r="128" spans="1:11" ht="14.4" customHeight="1" thickBot="1" x14ac:dyDescent="0.35">
      <c r="A128" s="704" t="s">
        <v>444</v>
      </c>
      <c r="B128" s="682">
        <v>3789.000342069</v>
      </c>
      <c r="C128" s="682">
        <v>4066.1774999999998</v>
      </c>
      <c r="D128" s="683">
        <v>277.17715793100098</v>
      </c>
      <c r="E128" s="684">
        <v>1.073153109767</v>
      </c>
      <c r="F128" s="682">
        <v>4035.99999999998</v>
      </c>
      <c r="G128" s="683">
        <v>1681.6666666666599</v>
      </c>
      <c r="H128" s="685">
        <v>349.30698999999998</v>
      </c>
      <c r="I128" s="682">
        <v>1698.2575999999999</v>
      </c>
      <c r="J128" s="683">
        <v>16.590933333340001</v>
      </c>
      <c r="K128" s="686">
        <v>0.42077740336899999</v>
      </c>
    </row>
    <row r="129" spans="1:11" ht="14.4" customHeight="1" thickBot="1" x14ac:dyDescent="0.35">
      <c r="A129" s="703" t="s">
        <v>445</v>
      </c>
      <c r="B129" s="687">
        <v>10525.000950191699</v>
      </c>
      <c r="C129" s="687">
        <v>10835.559499999999</v>
      </c>
      <c r="D129" s="688">
        <v>310.55854980833601</v>
      </c>
      <c r="E129" s="694">
        <v>1.0295067479110001</v>
      </c>
      <c r="F129" s="687">
        <v>11210</v>
      </c>
      <c r="G129" s="688">
        <v>4670.8333333333303</v>
      </c>
      <c r="H129" s="690">
        <v>970.29525000000001</v>
      </c>
      <c r="I129" s="687">
        <v>4717.3842500000001</v>
      </c>
      <c r="J129" s="688">
        <v>46.550916666668002</v>
      </c>
      <c r="K129" s="695">
        <v>0.420819290811</v>
      </c>
    </row>
    <row r="130" spans="1:11" ht="14.4" customHeight="1" thickBot="1" x14ac:dyDescent="0.35">
      <c r="A130" s="704" t="s">
        <v>446</v>
      </c>
      <c r="B130" s="682">
        <v>10525.000950191699</v>
      </c>
      <c r="C130" s="682">
        <v>10835.559499999999</v>
      </c>
      <c r="D130" s="683">
        <v>310.55854980833601</v>
      </c>
      <c r="E130" s="684">
        <v>1.0295067479110001</v>
      </c>
      <c r="F130" s="682">
        <v>11210</v>
      </c>
      <c r="G130" s="683">
        <v>4670.8333333333303</v>
      </c>
      <c r="H130" s="685">
        <v>970.29525000000001</v>
      </c>
      <c r="I130" s="682">
        <v>4717.3842500000001</v>
      </c>
      <c r="J130" s="683">
        <v>46.550916666668002</v>
      </c>
      <c r="K130" s="686">
        <v>0.420819290811</v>
      </c>
    </row>
    <row r="131" spans="1:11" ht="14.4" customHeight="1" thickBot="1" x14ac:dyDescent="0.35">
      <c r="A131" s="703" t="s">
        <v>447</v>
      </c>
      <c r="B131" s="687">
        <v>0</v>
      </c>
      <c r="C131" s="687">
        <v>-0.318</v>
      </c>
      <c r="D131" s="688">
        <v>-0.318</v>
      </c>
      <c r="E131" s="689" t="s">
        <v>338</v>
      </c>
      <c r="F131" s="687">
        <v>0</v>
      </c>
      <c r="G131" s="688">
        <v>0</v>
      </c>
      <c r="H131" s="690">
        <v>0</v>
      </c>
      <c r="I131" s="687">
        <v>0</v>
      </c>
      <c r="J131" s="688">
        <v>0</v>
      </c>
      <c r="K131" s="691" t="s">
        <v>324</v>
      </c>
    </row>
    <row r="132" spans="1:11" ht="14.4" customHeight="1" thickBot="1" x14ac:dyDescent="0.35">
      <c r="A132" s="704" t="s">
        <v>448</v>
      </c>
      <c r="B132" s="682">
        <v>0</v>
      </c>
      <c r="C132" s="682">
        <v>-0.318</v>
      </c>
      <c r="D132" s="683">
        <v>-0.318</v>
      </c>
      <c r="E132" s="692" t="s">
        <v>338</v>
      </c>
      <c r="F132" s="682">
        <v>0</v>
      </c>
      <c r="G132" s="683">
        <v>0</v>
      </c>
      <c r="H132" s="685">
        <v>0</v>
      </c>
      <c r="I132" s="682">
        <v>0</v>
      </c>
      <c r="J132" s="683">
        <v>0</v>
      </c>
      <c r="K132" s="693" t="s">
        <v>324</v>
      </c>
    </row>
    <row r="133" spans="1:11" ht="14.4" customHeight="1" thickBot="1" x14ac:dyDescent="0.35">
      <c r="A133" s="703" t="s">
        <v>449</v>
      </c>
      <c r="B133" s="687">
        <v>0</v>
      </c>
      <c r="C133" s="687">
        <v>-0.88300000000000001</v>
      </c>
      <c r="D133" s="688">
        <v>-0.88300000000000001</v>
      </c>
      <c r="E133" s="689" t="s">
        <v>338</v>
      </c>
      <c r="F133" s="687">
        <v>0</v>
      </c>
      <c r="G133" s="688">
        <v>0</v>
      </c>
      <c r="H133" s="690">
        <v>0</v>
      </c>
      <c r="I133" s="687">
        <v>0</v>
      </c>
      <c r="J133" s="688">
        <v>0</v>
      </c>
      <c r="K133" s="691" t="s">
        <v>324</v>
      </c>
    </row>
    <row r="134" spans="1:11" ht="14.4" customHeight="1" thickBot="1" x14ac:dyDescent="0.35">
      <c r="A134" s="704" t="s">
        <v>450</v>
      </c>
      <c r="B134" s="682">
        <v>0</v>
      </c>
      <c r="C134" s="682">
        <v>-0.88300000000000001</v>
      </c>
      <c r="D134" s="683">
        <v>-0.88300000000000001</v>
      </c>
      <c r="E134" s="692" t="s">
        <v>338</v>
      </c>
      <c r="F134" s="682">
        <v>0</v>
      </c>
      <c r="G134" s="683">
        <v>0</v>
      </c>
      <c r="H134" s="685">
        <v>0</v>
      </c>
      <c r="I134" s="682">
        <v>0</v>
      </c>
      <c r="J134" s="683">
        <v>0</v>
      </c>
      <c r="K134" s="693" t="s">
        <v>324</v>
      </c>
    </row>
    <row r="135" spans="1:11" ht="14.4" customHeight="1" thickBot="1" x14ac:dyDescent="0.35">
      <c r="A135" s="702" t="s">
        <v>451</v>
      </c>
      <c r="B135" s="682">
        <v>632.00005705664</v>
      </c>
      <c r="C135" s="682">
        <v>679.13059999999996</v>
      </c>
      <c r="D135" s="683">
        <v>47.130542943359998</v>
      </c>
      <c r="E135" s="684">
        <v>1.0745736371650001</v>
      </c>
      <c r="F135" s="682">
        <v>897.00000000000102</v>
      </c>
      <c r="G135" s="683">
        <v>373.75</v>
      </c>
      <c r="H135" s="685">
        <v>77.802019999999999</v>
      </c>
      <c r="I135" s="682">
        <v>378.38797</v>
      </c>
      <c r="J135" s="683">
        <v>4.6379699999990001</v>
      </c>
      <c r="K135" s="686">
        <v>0.42183720178299999</v>
      </c>
    </row>
    <row r="136" spans="1:11" ht="14.4" customHeight="1" thickBot="1" x14ac:dyDescent="0.35">
      <c r="A136" s="703" t="s">
        <v>452</v>
      </c>
      <c r="B136" s="687">
        <v>632.00005705664</v>
      </c>
      <c r="C136" s="687">
        <v>679.13059999999996</v>
      </c>
      <c r="D136" s="688">
        <v>47.130542943359998</v>
      </c>
      <c r="E136" s="694">
        <v>1.0745736371650001</v>
      </c>
      <c r="F136" s="687">
        <v>897.00000000000102</v>
      </c>
      <c r="G136" s="688">
        <v>373.75</v>
      </c>
      <c r="H136" s="690">
        <v>77.802019999999999</v>
      </c>
      <c r="I136" s="687">
        <v>378.38797</v>
      </c>
      <c r="J136" s="688">
        <v>4.6379699999990001</v>
      </c>
      <c r="K136" s="695">
        <v>0.42183720178299999</v>
      </c>
    </row>
    <row r="137" spans="1:11" ht="14.4" customHeight="1" thickBot="1" x14ac:dyDescent="0.35">
      <c r="A137" s="704" t="s">
        <v>453</v>
      </c>
      <c r="B137" s="682">
        <v>632.00005705664</v>
      </c>
      <c r="C137" s="682">
        <v>679.13059999999996</v>
      </c>
      <c r="D137" s="683">
        <v>47.130542943359998</v>
      </c>
      <c r="E137" s="684">
        <v>1.0745736371650001</v>
      </c>
      <c r="F137" s="682">
        <v>897.00000000000102</v>
      </c>
      <c r="G137" s="683">
        <v>373.75</v>
      </c>
      <c r="H137" s="685">
        <v>77.802019999999999</v>
      </c>
      <c r="I137" s="682">
        <v>378.38797</v>
      </c>
      <c r="J137" s="683">
        <v>4.6379699999990001</v>
      </c>
      <c r="K137" s="686">
        <v>0.42183720178299999</v>
      </c>
    </row>
    <row r="138" spans="1:11" ht="14.4" customHeight="1" thickBot="1" x14ac:dyDescent="0.35">
      <c r="A138" s="701" t="s">
        <v>454</v>
      </c>
      <c r="B138" s="682">
        <v>0</v>
      </c>
      <c r="C138" s="682">
        <v>174.95698999999999</v>
      </c>
      <c r="D138" s="683">
        <v>174.95698999999999</v>
      </c>
      <c r="E138" s="692" t="s">
        <v>324</v>
      </c>
      <c r="F138" s="682">
        <v>0</v>
      </c>
      <c r="G138" s="683">
        <v>0</v>
      </c>
      <c r="H138" s="685">
        <v>12.218</v>
      </c>
      <c r="I138" s="682">
        <v>38.876010000000001</v>
      </c>
      <c r="J138" s="683">
        <v>38.876010000000001</v>
      </c>
      <c r="K138" s="693" t="s">
        <v>324</v>
      </c>
    </row>
    <row r="139" spans="1:11" ht="14.4" customHeight="1" thickBot="1" x14ac:dyDescent="0.35">
      <c r="A139" s="702" t="s">
        <v>455</v>
      </c>
      <c r="B139" s="682">
        <v>0</v>
      </c>
      <c r="C139" s="682">
        <v>174.95698999999999</v>
      </c>
      <c r="D139" s="683">
        <v>174.95698999999999</v>
      </c>
      <c r="E139" s="692" t="s">
        <v>324</v>
      </c>
      <c r="F139" s="682">
        <v>0</v>
      </c>
      <c r="G139" s="683">
        <v>0</v>
      </c>
      <c r="H139" s="685">
        <v>12.218</v>
      </c>
      <c r="I139" s="682">
        <v>38.876010000000001</v>
      </c>
      <c r="J139" s="683">
        <v>38.876010000000001</v>
      </c>
      <c r="K139" s="693" t="s">
        <v>324</v>
      </c>
    </row>
    <row r="140" spans="1:11" ht="14.4" customHeight="1" thickBot="1" x14ac:dyDescent="0.35">
      <c r="A140" s="703" t="s">
        <v>456</v>
      </c>
      <c r="B140" s="687">
        <v>0</v>
      </c>
      <c r="C140" s="687">
        <v>102.16649</v>
      </c>
      <c r="D140" s="688">
        <v>102.16649</v>
      </c>
      <c r="E140" s="689" t="s">
        <v>324</v>
      </c>
      <c r="F140" s="687">
        <v>0</v>
      </c>
      <c r="G140" s="688">
        <v>0</v>
      </c>
      <c r="H140" s="690">
        <v>12.218</v>
      </c>
      <c r="I140" s="687">
        <v>38.876010000000001</v>
      </c>
      <c r="J140" s="688">
        <v>38.876010000000001</v>
      </c>
      <c r="K140" s="691" t="s">
        <v>324</v>
      </c>
    </row>
    <row r="141" spans="1:11" ht="14.4" customHeight="1" thickBot="1" x14ac:dyDescent="0.35">
      <c r="A141" s="704" t="s">
        <v>457</v>
      </c>
      <c r="B141" s="682">
        <v>0</v>
      </c>
      <c r="C141" s="682">
        <v>2.77149</v>
      </c>
      <c r="D141" s="683">
        <v>2.77149</v>
      </c>
      <c r="E141" s="692" t="s">
        <v>324</v>
      </c>
      <c r="F141" s="682">
        <v>0</v>
      </c>
      <c r="G141" s="683">
        <v>0</v>
      </c>
      <c r="H141" s="685">
        <v>0</v>
      </c>
      <c r="I141" s="682">
        <v>0.16001000000000001</v>
      </c>
      <c r="J141" s="683">
        <v>0.16001000000000001</v>
      </c>
      <c r="K141" s="693" t="s">
        <v>324</v>
      </c>
    </row>
    <row r="142" spans="1:11" ht="14.4" customHeight="1" thickBot="1" x14ac:dyDescent="0.35">
      <c r="A142" s="704" t="s">
        <v>458</v>
      </c>
      <c r="B142" s="682">
        <v>0</v>
      </c>
      <c r="C142" s="682">
        <v>0</v>
      </c>
      <c r="D142" s="683">
        <v>0</v>
      </c>
      <c r="E142" s="692" t="s">
        <v>324</v>
      </c>
      <c r="F142" s="682">
        <v>0</v>
      </c>
      <c r="G142" s="683">
        <v>0</v>
      </c>
      <c r="H142" s="685">
        <v>0</v>
      </c>
      <c r="I142" s="682">
        <v>-4.9969999999999999</v>
      </c>
      <c r="J142" s="683">
        <v>-4.9969999999999999</v>
      </c>
      <c r="K142" s="693" t="s">
        <v>338</v>
      </c>
    </row>
    <row r="143" spans="1:11" ht="14.4" customHeight="1" thickBot="1" x14ac:dyDescent="0.35">
      <c r="A143" s="704" t="s">
        <v>459</v>
      </c>
      <c r="B143" s="682">
        <v>0</v>
      </c>
      <c r="C143" s="682">
        <v>45.4</v>
      </c>
      <c r="D143" s="683">
        <v>45.4</v>
      </c>
      <c r="E143" s="692" t="s">
        <v>338</v>
      </c>
      <c r="F143" s="682">
        <v>0</v>
      </c>
      <c r="G143" s="683">
        <v>0</v>
      </c>
      <c r="H143" s="685">
        <v>0</v>
      </c>
      <c r="I143" s="682">
        <v>0</v>
      </c>
      <c r="J143" s="683">
        <v>0</v>
      </c>
      <c r="K143" s="693" t="s">
        <v>324</v>
      </c>
    </row>
    <row r="144" spans="1:11" ht="14.4" customHeight="1" thickBot="1" x14ac:dyDescent="0.35">
      <c r="A144" s="704" t="s">
        <v>460</v>
      </c>
      <c r="B144" s="682">
        <v>0</v>
      </c>
      <c r="C144" s="682">
        <v>53.994999999999997</v>
      </c>
      <c r="D144" s="683">
        <v>53.994999999999997</v>
      </c>
      <c r="E144" s="692" t="s">
        <v>324</v>
      </c>
      <c r="F144" s="682">
        <v>0</v>
      </c>
      <c r="G144" s="683">
        <v>0</v>
      </c>
      <c r="H144" s="685">
        <v>12.218</v>
      </c>
      <c r="I144" s="682">
        <v>43.713000000000001</v>
      </c>
      <c r="J144" s="683">
        <v>43.713000000000001</v>
      </c>
      <c r="K144" s="693" t="s">
        <v>324</v>
      </c>
    </row>
    <row r="145" spans="1:11" ht="14.4" customHeight="1" thickBot="1" x14ac:dyDescent="0.35">
      <c r="A145" s="703" t="s">
        <v>461</v>
      </c>
      <c r="B145" s="687">
        <v>0</v>
      </c>
      <c r="C145" s="687">
        <v>34.182499999999997</v>
      </c>
      <c r="D145" s="688">
        <v>34.182499999999997</v>
      </c>
      <c r="E145" s="689" t="s">
        <v>338</v>
      </c>
      <c r="F145" s="687">
        <v>0</v>
      </c>
      <c r="G145" s="688">
        <v>0</v>
      </c>
      <c r="H145" s="690">
        <v>0</v>
      </c>
      <c r="I145" s="687">
        <v>0</v>
      </c>
      <c r="J145" s="688">
        <v>0</v>
      </c>
      <c r="K145" s="695">
        <v>0</v>
      </c>
    </row>
    <row r="146" spans="1:11" ht="14.4" customHeight="1" thickBot="1" x14ac:dyDescent="0.35">
      <c r="A146" s="704" t="s">
        <v>462</v>
      </c>
      <c r="B146" s="682">
        <v>0</v>
      </c>
      <c r="C146" s="682">
        <v>34.182499999999997</v>
      </c>
      <c r="D146" s="683">
        <v>34.182499999999997</v>
      </c>
      <c r="E146" s="692" t="s">
        <v>338</v>
      </c>
      <c r="F146" s="682">
        <v>0</v>
      </c>
      <c r="G146" s="683">
        <v>0</v>
      </c>
      <c r="H146" s="685">
        <v>0</v>
      </c>
      <c r="I146" s="682">
        <v>0</v>
      </c>
      <c r="J146" s="683">
        <v>0</v>
      </c>
      <c r="K146" s="686">
        <v>0</v>
      </c>
    </row>
    <row r="147" spans="1:11" ht="14.4" customHeight="1" thickBot="1" x14ac:dyDescent="0.35">
      <c r="A147" s="706" t="s">
        <v>463</v>
      </c>
      <c r="B147" s="682">
        <v>0</v>
      </c>
      <c r="C147" s="682">
        <v>35.607999999999997</v>
      </c>
      <c r="D147" s="683">
        <v>35.607999999999997</v>
      </c>
      <c r="E147" s="692" t="s">
        <v>338</v>
      </c>
      <c r="F147" s="682">
        <v>0</v>
      </c>
      <c r="G147" s="683">
        <v>0</v>
      </c>
      <c r="H147" s="685">
        <v>0</v>
      </c>
      <c r="I147" s="682">
        <v>0</v>
      </c>
      <c r="J147" s="683">
        <v>0</v>
      </c>
      <c r="K147" s="693" t="s">
        <v>324</v>
      </c>
    </row>
    <row r="148" spans="1:11" ht="14.4" customHeight="1" thickBot="1" x14ac:dyDescent="0.35">
      <c r="A148" s="704" t="s">
        <v>464</v>
      </c>
      <c r="B148" s="682">
        <v>0</v>
      </c>
      <c r="C148" s="682">
        <v>35.607999999999997</v>
      </c>
      <c r="D148" s="683">
        <v>35.607999999999997</v>
      </c>
      <c r="E148" s="692" t="s">
        <v>338</v>
      </c>
      <c r="F148" s="682">
        <v>0</v>
      </c>
      <c r="G148" s="683">
        <v>0</v>
      </c>
      <c r="H148" s="685">
        <v>0</v>
      </c>
      <c r="I148" s="682">
        <v>0</v>
      </c>
      <c r="J148" s="683">
        <v>0</v>
      </c>
      <c r="K148" s="693" t="s">
        <v>324</v>
      </c>
    </row>
    <row r="149" spans="1:11" ht="14.4" customHeight="1" thickBot="1" x14ac:dyDescent="0.35">
      <c r="A149" s="706" t="s">
        <v>465</v>
      </c>
      <c r="B149" s="682">
        <v>0</v>
      </c>
      <c r="C149" s="682">
        <v>3</v>
      </c>
      <c r="D149" s="683">
        <v>3</v>
      </c>
      <c r="E149" s="692" t="s">
        <v>338</v>
      </c>
      <c r="F149" s="682">
        <v>0</v>
      </c>
      <c r="G149" s="683">
        <v>0</v>
      </c>
      <c r="H149" s="685">
        <v>0</v>
      </c>
      <c r="I149" s="682">
        <v>0</v>
      </c>
      <c r="J149" s="683">
        <v>0</v>
      </c>
      <c r="K149" s="693" t="s">
        <v>324</v>
      </c>
    </row>
    <row r="150" spans="1:11" ht="14.4" customHeight="1" thickBot="1" x14ac:dyDescent="0.35">
      <c r="A150" s="704" t="s">
        <v>466</v>
      </c>
      <c r="B150" s="682">
        <v>0</v>
      </c>
      <c r="C150" s="682">
        <v>3</v>
      </c>
      <c r="D150" s="683">
        <v>3</v>
      </c>
      <c r="E150" s="692" t="s">
        <v>338</v>
      </c>
      <c r="F150" s="682">
        <v>0</v>
      </c>
      <c r="G150" s="683">
        <v>0</v>
      </c>
      <c r="H150" s="685">
        <v>0</v>
      </c>
      <c r="I150" s="682">
        <v>0</v>
      </c>
      <c r="J150" s="683">
        <v>0</v>
      </c>
      <c r="K150" s="693" t="s">
        <v>324</v>
      </c>
    </row>
    <row r="151" spans="1:11" ht="14.4" customHeight="1" thickBot="1" x14ac:dyDescent="0.35">
      <c r="A151" s="701" t="s">
        <v>467</v>
      </c>
      <c r="B151" s="682">
        <v>5765.0943721778704</v>
      </c>
      <c r="C151" s="682">
        <v>6366.3181699999996</v>
      </c>
      <c r="D151" s="683">
        <v>601.22379782213295</v>
      </c>
      <c r="E151" s="684">
        <v>1.104286896104</v>
      </c>
      <c r="F151" s="682">
        <v>5896.00000000001</v>
      </c>
      <c r="G151" s="683">
        <v>2456.6666666666702</v>
      </c>
      <c r="H151" s="685">
        <v>502.1585</v>
      </c>
      <c r="I151" s="682">
        <v>2585.54844</v>
      </c>
      <c r="J151" s="683">
        <v>128.88177333332999</v>
      </c>
      <c r="K151" s="686">
        <v>0.43852585481599998</v>
      </c>
    </row>
    <row r="152" spans="1:11" ht="14.4" customHeight="1" thickBot="1" x14ac:dyDescent="0.35">
      <c r="A152" s="702" t="s">
        <v>468</v>
      </c>
      <c r="B152" s="682">
        <v>5720.0132089652197</v>
      </c>
      <c r="C152" s="682">
        <v>5769.0919999999996</v>
      </c>
      <c r="D152" s="683">
        <v>49.078791034779996</v>
      </c>
      <c r="E152" s="684">
        <v>1.0085801884079999</v>
      </c>
      <c r="F152" s="682">
        <v>5867.00000000001</v>
      </c>
      <c r="G152" s="683">
        <v>2444.5833333333399</v>
      </c>
      <c r="H152" s="685">
        <v>495.19900000000001</v>
      </c>
      <c r="I152" s="682">
        <v>2522.9119999999998</v>
      </c>
      <c r="J152" s="683">
        <v>78.328666666662997</v>
      </c>
      <c r="K152" s="686">
        <v>0.43001738537500001</v>
      </c>
    </row>
    <row r="153" spans="1:11" ht="14.4" customHeight="1" thickBot="1" x14ac:dyDescent="0.35">
      <c r="A153" s="703" t="s">
        <v>469</v>
      </c>
      <c r="B153" s="687">
        <v>5720.0132089652197</v>
      </c>
      <c r="C153" s="687">
        <v>5767.3059999999996</v>
      </c>
      <c r="D153" s="688">
        <v>47.292791034780002</v>
      </c>
      <c r="E153" s="694">
        <v>1.0082679513670001</v>
      </c>
      <c r="F153" s="687">
        <v>5867.00000000001</v>
      </c>
      <c r="G153" s="688">
        <v>2444.5833333333399</v>
      </c>
      <c r="H153" s="690">
        <v>484.12400000000002</v>
      </c>
      <c r="I153" s="687">
        <v>2511.837</v>
      </c>
      <c r="J153" s="688">
        <v>67.253666666662994</v>
      </c>
      <c r="K153" s="695">
        <v>0.42812970853900001</v>
      </c>
    </row>
    <row r="154" spans="1:11" ht="14.4" customHeight="1" thickBot="1" x14ac:dyDescent="0.35">
      <c r="A154" s="704" t="s">
        <v>470</v>
      </c>
      <c r="B154" s="682">
        <v>485.00111999093201</v>
      </c>
      <c r="C154" s="682">
        <v>486.33100000000002</v>
      </c>
      <c r="D154" s="683">
        <v>1.3298800090680001</v>
      </c>
      <c r="E154" s="684">
        <v>1.0027420143050001</v>
      </c>
      <c r="F154" s="682">
        <v>494.00000000000102</v>
      </c>
      <c r="G154" s="683">
        <v>205.833333333334</v>
      </c>
      <c r="H154" s="685">
        <v>41.180999999999997</v>
      </c>
      <c r="I154" s="682">
        <v>205.905</v>
      </c>
      <c r="J154" s="683">
        <v>7.1666666665999995E-2</v>
      </c>
      <c r="K154" s="686">
        <v>0.41681174089</v>
      </c>
    </row>
    <row r="155" spans="1:11" ht="14.4" customHeight="1" thickBot="1" x14ac:dyDescent="0.35">
      <c r="A155" s="704" t="s">
        <v>471</v>
      </c>
      <c r="B155" s="682">
        <v>1321.0030505320001</v>
      </c>
      <c r="C155" s="682">
        <v>1348.91</v>
      </c>
      <c r="D155" s="683">
        <v>27.906949467996998</v>
      </c>
      <c r="E155" s="684">
        <v>1.0211255753390001</v>
      </c>
      <c r="F155" s="682">
        <v>1713</v>
      </c>
      <c r="G155" s="683">
        <v>713.75000000000102</v>
      </c>
      <c r="H155" s="685">
        <v>138.583</v>
      </c>
      <c r="I155" s="682">
        <v>702.16</v>
      </c>
      <c r="J155" s="683">
        <v>-11.59</v>
      </c>
      <c r="K155" s="686">
        <v>0.40990075890200001</v>
      </c>
    </row>
    <row r="156" spans="1:11" ht="14.4" customHeight="1" thickBot="1" x14ac:dyDescent="0.35">
      <c r="A156" s="704" t="s">
        <v>472</v>
      </c>
      <c r="B156" s="682">
        <v>68.000157029655995</v>
      </c>
      <c r="C156" s="682">
        <v>68.585999999999999</v>
      </c>
      <c r="D156" s="683">
        <v>0.58584297034300004</v>
      </c>
      <c r="E156" s="684">
        <v>1.0086153179040001</v>
      </c>
      <c r="F156" s="682">
        <v>64</v>
      </c>
      <c r="G156" s="683">
        <v>26.666666666666</v>
      </c>
      <c r="H156" s="685">
        <v>5.3730000000000002</v>
      </c>
      <c r="I156" s="682">
        <v>26.864999999999998</v>
      </c>
      <c r="J156" s="683">
        <v>0.19833333333299999</v>
      </c>
      <c r="K156" s="686">
        <v>0.41976562499999998</v>
      </c>
    </row>
    <row r="157" spans="1:11" ht="14.4" customHeight="1" thickBot="1" x14ac:dyDescent="0.35">
      <c r="A157" s="704" t="s">
        <v>473</v>
      </c>
      <c r="B157" s="682">
        <v>11.000025401856</v>
      </c>
      <c r="C157" s="682">
        <v>9.3390000000000004</v>
      </c>
      <c r="D157" s="683">
        <v>-1.661025401856</v>
      </c>
      <c r="E157" s="684">
        <v>0.84899803944300001</v>
      </c>
      <c r="F157" s="682">
        <v>11</v>
      </c>
      <c r="G157" s="683">
        <v>4.583333333333</v>
      </c>
      <c r="H157" s="685">
        <v>0.78400000000000003</v>
      </c>
      <c r="I157" s="682">
        <v>3.92</v>
      </c>
      <c r="J157" s="683">
        <v>-0.66333333333300004</v>
      </c>
      <c r="K157" s="686">
        <v>0.356363636363</v>
      </c>
    </row>
    <row r="158" spans="1:11" ht="14.4" customHeight="1" thickBot="1" x14ac:dyDescent="0.35">
      <c r="A158" s="704" t="s">
        <v>474</v>
      </c>
      <c r="B158" s="682">
        <v>3829.00884215521</v>
      </c>
      <c r="C158" s="682">
        <v>3848.5239999999999</v>
      </c>
      <c r="D158" s="683">
        <v>19.515157844787002</v>
      </c>
      <c r="E158" s="684">
        <v>1.0050966604280001</v>
      </c>
      <c r="F158" s="682">
        <v>3583.00000000001</v>
      </c>
      <c r="G158" s="683">
        <v>1492.9166666666699</v>
      </c>
      <c r="H158" s="685">
        <v>297.73500000000001</v>
      </c>
      <c r="I158" s="682">
        <v>1570.6469999999999</v>
      </c>
      <c r="J158" s="683">
        <v>77.730333333329995</v>
      </c>
      <c r="K158" s="686">
        <v>0.43836087077800001</v>
      </c>
    </row>
    <row r="159" spans="1:11" ht="14.4" customHeight="1" thickBot="1" x14ac:dyDescent="0.35">
      <c r="A159" s="704" t="s">
        <v>475</v>
      </c>
      <c r="B159" s="682">
        <v>6.0000138555570004</v>
      </c>
      <c r="C159" s="682">
        <v>5.6159999999999997</v>
      </c>
      <c r="D159" s="683">
        <v>-0.38401385555700002</v>
      </c>
      <c r="E159" s="684">
        <v>0.93599783853700003</v>
      </c>
      <c r="F159" s="682">
        <v>2</v>
      </c>
      <c r="G159" s="683">
        <v>0.83333333333299997</v>
      </c>
      <c r="H159" s="685">
        <v>0.46800000000000003</v>
      </c>
      <c r="I159" s="682">
        <v>2.34</v>
      </c>
      <c r="J159" s="683">
        <v>1.506666666666</v>
      </c>
      <c r="K159" s="686">
        <v>1.17</v>
      </c>
    </row>
    <row r="160" spans="1:11" ht="14.4" customHeight="1" thickBot="1" x14ac:dyDescent="0.35">
      <c r="A160" s="703" t="s">
        <v>476</v>
      </c>
      <c r="B160" s="687">
        <v>0</v>
      </c>
      <c r="C160" s="687">
        <v>1.786</v>
      </c>
      <c r="D160" s="688">
        <v>1.786</v>
      </c>
      <c r="E160" s="689" t="s">
        <v>324</v>
      </c>
      <c r="F160" s="687">
        <v>0</v>
      </c>
      <c r="G160" s="688">
        <v>0</v>
      </c>
      <c r="H160" s="690">
        <v>11.074999999999999</v>
      </c>
      <c r="I160" s="687">
        <v>11.074999999999999</v>
      </c>
      <c r="J160" s="688">
        <v>11.074999999999999</v>
      </c>
      <c r="K160" s="691" t="s">
        <v>324</v>
      </c>
    </row>
    <row r="161" spans="1:11" ht="14.4" customHeight="1" thickBot="1" x14ac:dyDescent="0.35">
      <c r="A161" s="704" t="s">
        <v>477</v>
      </c>
      <c r="B161" s="682">
        <v>0</v>
      </c>
      <c r="C161" s="682">
        <v>1.786</v>
      </c>
      <c r="D161" s="683">
        <v>1.786</v>
      </c>
      <c r="E161" s="692" t="s">
        <v>324</v>
      </c>
      <c r="F161" s="682">
        <v>0</v>
      </c>
      <c r="G161" s="683">
        <v>0</v>
      </c>
      <c r="H161" s="685">
        <v>11.074999999999999</v>
      </c>
      <c r="I161" s="682">
        <v>11.074999999999999</v>
      </c>
      <c r="J161" s="683">
        <v>11.074999999999999</v>
      </c>
      <c r="K161" s="693" t="s">
        <v>324</v>
      </c>
    </row>
    <row r="162" spans="1:11" ht="14.4" customHeight="1" thickBot="1" x14ac:dyDescent="0.35">
      <c r="A162" s="702" t="s">
        <v>478</v>
      </c>
      <c r="B162" s="682">
        <v>45.081163212649003</v>
      </c>
      <c r="C162" s="682">
        <v>597.22617000000002</v>
      </c>
      <c r="D162" s="683">
        <v>552.14500678734998</v>
      </c>
      <c r="E162" s="684">
        <v>13.247798580148</v>
      </c>
      <c r="F162" s="682">
        <v>29</v>
      </c>
      <c r="G162" s="683">
        <v>12.083333333333</v>
      </c>
      <c r="H162" s="685">
        <v>6.9595000000000002</v>
      </c>
      <c r="I162" s="682">
        <v>62.63644</v>
      </c>
      <c r="J162" s="683">
        <v>50.553106666665997</v>
      </c>
      <c r="K162" s="686">
        <v>2.1598772413790002</v>
      </c>
    </row>
    <row r="163" spans="1:11" ht="14.4" customHeight="1" thickBot="1" x14ac:dyDescent="0.35">
      <c r="A163" s="703" t="s">
        <v>479</v>
      </c>
      <c r="B163" s="687">
        <v>3.9999992584949999</v>
      </c>
      <c r="C163" s="687">
        <v>493.05344000000002</v>
      </c>
      <c r="D163" s="688">
        <v>489.05344074150503</v>
      </c>
      <c r="E163" s="694">
        <v>123.26338285009</v>
      </c>
      <c r="F163" s="687">
        <v>29</v>
      </c>
      <c r="G163" s="688">
        <v>12.083333333333</v>
      </c>
      <c r="H163" s="690">
        <v>0</v>
      </c>
      <c r="I163" s="687">
        <v>0</v>
      </c>
      <c r="J163" s="688">
        <v>-12.083333333333</v>
      </c>
      <c r="K163" s="695">
        <v>0</v>
      </c>
    </row>
    <row r="164" spans="1:11" ht="14.4" customHeight="1" thickBot="1" x14ac:dyDescent="0.35">
      <c r="A164" s="704" t="s">
        <v>480</v>
      </c>
      <c r="B164" s="682">
        <v>3.9999992584949999</v>
      </c>
      <c r="C164" s="682">
        <v>262.54628000000002</v>
      </c>
      <c r="D164" s="683">
        <v>258.54628074150497</v>
      </c>
      <c r="E164" s="684">
        <v>65.636582167455998</v>
      </c>
      <c r="F164" s="682">
        <v>29</v>
      </c>
      <c r="G164" s="683">
        <v>12.083333333333</v>
      </c>
      <c r="H164" s="685">
        <v>0</v>
      </c>
      <c r="I164" s="682">
        <v>0</v>
      </c>
      <c r="J164" s="683">
        <v>-12.083333333333</v>
      </c>
      <c r="K164" s="686">
        <v>0</v>
      </c>
    </row>
    <row r="165" spans="1:11" ht="14.4" customHeight="1" thickBot="1" x14ac:dyDescent="0.35">
      <c r="A165" s="704" t="s">
        <v>481</v>
      </c>
      <c r="B165" s="682">
        <v>0</v>
      </c>
      <c r="C165" s="682">
        <v>230.50716</v>
      </c>
      <c r="D165" s="683">
        <v>230.50716</v>
      </c>
      <c r="E165" s="692" t="s">
        <v>324</v>
      </c>
      <c r="F165" s="682">
        <v>0</v>
      </c>
      <c r="G165" s="683">
        <v>0</v>
      </c>
      <c r="H165" s="685">
        <v>0</v>
      </c>
      <c r="I165" s="682">
        <v>0</v>
      </c>
      <c r="J165" s="683">
        <v>0</v>
      </c>
      <c r="K165" s="693" t="s">
        <v>324</v>
      </c>
    </row>
    <row r="166" spans="1:11" ht="14.4" customHeight="1" thickBot="1" x14ac:dyDescent="0.35">
      <c r="A166" s="703" t="s">
        <v>482</v>
      </c>
      <c r="B166" s="687">
        <v>0</v>
      </c>
      <c r="C166" s="687">
        <v>0</v>
      </c>
      <c r="D166" s="688">
        <v>0</v>
      </c>
      <c r="E166" s="689" t="s">
        <v>324</v>
      </c>
      <c r="F166" s="687">
        <v>0</v>
      </c>
      <c r="G166" s="688">
        <v>0</v>
      </c>
      <c r="H166" s="690">
        <v>0</v>
      </c>
      <c r="I166" s="687">
        <v>43.407539999999997</v>
      </c>
      <c r="J166" s="688">
        <v>43.407539999999997</v>
      </c>
      <c r="K166" s="691" t="s">
        <v>338</v>
      </c>
    </row>
    <row r="167" spans="1:11" ht="14.4" customHeight="1" thickBot="1" x14ac:dyDescent="0.35">
      <c r="A167" s="704" t="s">
        <v>483</v>
      </c>
      <c r="B167" s="682">
        <v>0</v>
      </c>
      <c r="C167" s="682">
        <v>0</v>
      </c>
      <c r="D167" s="683">
        <v>0</v>
      </c>
      <c r="E167" s="684">
        <v>1</v>
      </c>
      <c r="F167" s="682">
        <v>0</v>
      </c>
      <c r="G167" s="683">
        <v>0</v>
      </c>
      <c r="H167" s="685">
        <v>0</v>
      </c>
      <c r="I167" s="682">
        <v>43.407539999999997</v>
      </c>
      <c r="J167" s="683">
        <v>43.407539999999997</v>
      </c>
      <c r="K167" s="693" t="s">
        <v>338</v>
      </c>
    </row>
    <row r="168" spans="1:11" ht="14.4" customHeight="1" thickBot="1" x14ac:dyDescent="0.35">
      <c r="A168" s="703" t="s">
        <v>484</v>
      </c>
      <c r="B168" s="687">
        <v>41.081163954154</v>
      </c>
      <c r="C168" s="687">
        <v>32.588929999999998</v>
      </c>
      <c r="D168" s="688">
        <v>-8.4922339541540008</v>
      </c>
      <c r="E168" s="694">
        <v>0.79328156418200002</v>
      </c>
      <c r="F168" s="687">
        <v>0</v>
      </c>
      <c r="G168" s="688">
        <v>0</v>
      </c>
      <c r="H168" s="690">
        <v>0.5</v>
      </c>
      <c r="I168" s="687">
        <v>12.769399999999999</v>
      </c>
      <c r="J168" s="688">
        <v>12.769399999999999</v>
      </c>
      <c r="K168" s="691" t="s">
        <v>324</v>
      </c>
    </row>
    <row r="169" spans="1:11" ht="14.4" customHeight="1" thickBot="1" x14ac:dyDescent="0.35">
      <c r="A169" s="704" t="s">
        <v>485</v>
      </c>
      <c r="B169" s="682">
        <v>30.068606871728999</v>
      </c>
      <c r="C169" s="682">
        <v>0</v>
      </c>
      <c r="D169" s="683">
        <v>-30.068606871728999</v>
      </c>
      <c r="E169" s="684">
        <v>0</v>
      </c>
      <c r="F169" s="682">
        <v>0</v>
      </c>
      <c r="G169" s="683">
        <v>0</v>
      </c>
      <c r="H169" s="685">
        <v>0.5</v>
      </c>
      <c r="I169" s="682">
        <v>0.5</v>
      </c>
      <c r="J169" s="683">
        <v>0.5</v>
      </c>
      <c r="K169" s="693" t="s">
        <v>338</v>
      </c>
    </row>
    <row r="170" spans="1:11" ht="14.4" customHeight="1" thickBot="1" x14ac:dyDescent="0.35">
      <c r="A170" s="704" t="s">
        <v>486</v>
      </c>
      <c r="B170" s="682">
        <v>11.012557082424999</v>
      </c>
      <c r="C170" s="682">
        <v>13.3584</v>
      </c>
      <c r="D170" s="683">
        <v>2.3458429175740001</v>
      </c>
      <c r="E170" s="684">
        <v>1.2130152788320001</v>
      </c>
      <c r="F170" s="682">
        <v>0</v>
      </c>
      <c r="G170" s="683">
        <v>0</v>
      </c>
      <c r="H170" s="685">
        <v>0</v>
      </c>
      <c r="I170" s="682">
        <v>12.269399999999999</v>
      </c>
      <c r="J170" s="683">
        <v>12.269399999999999</v>
      </c>
      <c r="K170" s="693" t="s">
        <v>324</v>
      </c>
    </row>
    <row r="171" spans="1:11" ht="14.4" customHeight="1" thickBot="1" x14ac:dyDescent="0.35">
      <c r="A171" s="704" t="s">
        <v>487</v>
      </c>
      <c r="B171" s="682">
        <v>0</v>
      </c>
      <c r="C171" s="682">
        <v>19.230530000000002</v>
      </c>
      <c r="D171" s="683">
        <v>19.230530000000002</v>
      </c>
      <c r="E171" s="692" t="s">
        <v>324</v>
      </c>
      <c r="F171" s="682">
        <v>0</v>
      </c>
      <c r="G171" s="683">
        <v>0</v>
      </c>
      <c r="H171" s="685">
        <v>0</v>
      </c>
      <c r="I171" s="682">
        <v>0</v>
      </c>
      <c r="J171" s="683">
        <v>0</v>
      </c>
      <c r="K171" s="693" t="s">
        <v>324</v>
      </c>
    </row>
    <row r="172" spans="1:11" ht="14.4" customHeight="1" thickBot="1" x14ac:dyDescent="0.35">
      <c r="A172" s="703" t="s">
        <v>488</v>
      </c>
      <c r="B172" s="687">
        <v>0</v>
      </c>
      <c r="C172" s="687">
        <v>66.888999999999996</v>
      </c>
      <c r="D172" s="688">
        <v>66.888999999999996</v>
      </c>
      <c r="E172" s="689" t="s">
        <v>324</v>
      </c>
      <c r="F172" s="687">
        <v>0</v>
      </c>
      <c r="G172" s="688">
        <v>0</v>
      </c>
      <c r="H172" s="690">
        <v>6.4595000000000002</v>
      </c>
      <c r="I172" s="687">
        <v>6.4595000000000002</v>
      </c>
      <c r="J172" s="688">
        <v>6.4595000000000002</v>
      </c>
      <c r="K172" s="691" t="s">
        <v>324</v>
      </c>
    </row>
    <row r="173" spans="1:11" ht="14.4" customHeight="1" thickBot="1" x14ac:dyDescent="0.35">
      <c r="A173" s="704" t="s">
        <v>489</v>
      </c>
      <c r="B173" s="682">
        <v>0</v>
      </c>
      <c r="C173" s="682">
        <v>53.453000000000003</v>
      </c>
      <c r="D173" s="683">
        <v>53.453000000000003</v>
      </c>
      <c r="E173" s="692" t="s">
        <v>324</v>
      </c>
      <c r="F173" s="682">
        <v>0</v>
      </c>
      <c r="G173" s="683">
        <v>0</v>
      </c>
      <c r="H173" s="685">
        <v>6.4595000000000002</v>
      </c>
      <c r="I173" s="682">
        <v>6.4595000000000002</v>
      </c>
      <c r="J173" s="683">
        <v>6.4595000000000002</v>
      </c>
      <c r="K173" s="693" t="s">
        <v>324</v>
      </c>
    </row>
    <row r="174" spans="1:11" ht="14.4" customHeight="1" thickBot="1" x14ac:dyDescent="0.35">
      <c r="A174" s="704" t="s">
        <v>490</v>
      </c>
      <c r="B174" s="682">
        <v>0</v>
      </c>
      <c r="C174" s="682">
        <v>13.436</v>
      </c>
      <c r="D174" s="683">
        <v>13.436</v>
      </c>
      <c r="E174" s="692" t="s">
        <v>338</v>
      </c>
      <c r="F174" s="682">
        <v>0</v>
      </c>
      <c r="G174" s="683">
        <v>0</v>
      </c>
      <c r="H174" s="685">
        <v>0</v>
      </c>
      <c r="I174" s="682">
        <v>0</v>
      </c>
      <c r="J174" s="683">
        <v>0</v>
      </c>
      <c r="K174" s="693" t="s">
        <v>324</v>
      </c>
    </row>
    <row r="175" spans="1:11" ht="14.4" customHeight="1" thickBot="1" x14ac:dyDescent="0.35">
      <c r="A175" s="703" t="s">
        <v>491</v>
      </c>
      <c r="B175" s="687">
        <v>0</v>
      </c>
      <c r="C175" s="687">
        <v>4.6947999999999999</v>
      </c>
      <c r="D175" s="688">
        <v>4.6947999999999999</v>
      </c>
      <c r="E175" s="689" t="s">
        <v>324</v>
      </c>
      <c r="F175" s="687">
        <v>0</v>
      </c>
      <c r="G175" s="688">
        <v>0</v>
      </c>
      <c r="H175" s="690">
        <v>0</v>
      </c>
      <c r="I175" s="687">
        <v>0</v>
      </c>
      <c r="J175" s="688">
        <v>0</v>
      </c>
      <c r="K175" s="691" t="s">
        <v>324</v>
      </c>
    </row>
    <row r="176" spans="1:11" ht="14.4" customHeight="1" thickBot="1" x14ac:dyDescent="0.35">
      <c r="A176" s="704" t="s">
        <v>492</v>
      </c>
      <c r="B176" s="682">
        <v>0</v>
      </c>
      <c r="C176" s="682">
        <v>4.6947999999999999</v>
      </c>
      <c r="D176" s="683">
        <v>4.6947999999999999</v>
      </c>
      <c r="E176" s="692" t="s">
        <v>324</v>
      </c>
      <c r="F176" s="682">
        <v>0</v>
      </c>
      <c r="G176" s="683">
        <v>0</v>
      </c>
      <c r="H176" s="685">
        <v>0</v>
      </c>
      <c r="I176" s="682">
        <v>0</v>
      </c>
      <c r="J176" s="683">
        <v>0</v>
      </c>
      <c r="K176" s="693" t="s">
        <v>324</v>
      </c>
    </row>
    <row r="177" spans="1:11" ht="14.4" customHeight="1" thickBot="1" x14ac:dyDescent="0.35">
      <c r="A177" s="700" t="s">
        <v>493</v>
      </c>
      <c r="B177" s="682">
        <v>127995.801926966</v>
      </c>
      <c r="C177" s="682">
        <v>128602.04197000001</v>
      </c>
      <c r="D177" s="683">
        <v>606.24004303383094</v>
      </c>
      <c r="E177" s="684">
        <v>1.0047364056779999</v>
      </c>
      <c r="F177" s="682">
        <v>133005.67406636901</v>
      </c>
      <c r="G177" s="683">
        <v>55419.030860987201</v>
      </c>
      <c r="H177" s="685">
        <v>11707.15646</v>
      </c>
      <c r="I177" s="682">
        <v>50710.061119999998</v>
      </c>
      <c r="J177" s="683">
        <v>-4708.9697409872097</v>
      </c>
      <c r="K177" s="686">
        <v>0.38126238956300001</v>
      </c>
    </row>
    <row r="178" spans="1:11" ht="14.4" customHeight="1" thickBot="1" x14ac:dyDescent="0.35">
      <c r="A178" s="701" t="s">
        <v>494</v>
      </c>
      <c r="B178" s="682">
        <v>127857.162730767</v>
      </c>
      <c r="C178" s="682">
        <v>128453.28057</v>
      </c>
      <c r="D178" s="683">
        <v>596.11783923279995</v>
      </c>
      <c r="E178" s="684">
        <v>1.0046623734360001</v>
      </c>
      <c r="F178" s="682">
        <v>132958.09678873999</v>
      </c>
      <c r="G178" s="683">
        <v>55399.206995308399</v>
      </c>
      <c r="H178" s="685">
        <v>11580.973459999999</v>
      </c>
      <c r="I178" s="682">
        <v>50582.092969999998</v>
      </c>
      <c r="J178" s="683">
        <v>-4817.1140253084204</v>
      </c>
      <c r="K178" s="686">
        <v>0.38043634943299998</v>
      </c>
    </row>
    <row r="179" spans="1:11" ht="14.4" customHeight="1" thickBot="1" x14ac:dyDescent="0.35">
      <c r="A179" s="702" t="s">
        <v>495</v>
      </c>
      <c r="B179" s="682">
        <v>127857.162730767</v>
      </c>
      <c r="C179" s="682">
        <v>128453.28057</v>
      </c>
      <c r="D179" s="683">
        <v>596.11783923279995</v>
      </c>
      <c r="E179" s="684">
        <v>1.0046623734360001</v>
      </c>
      <c r="F179" s="682">
        <v>132958.09678873999</v>
      </c>
      <c r="G179" s="683">
        <v>55399.206995308399</v>
      </c>
      <c r="H179" s="685">
        <v>11580.973459999999</v>
      </c>
      <c r="I179" s="682">
        <v>50582.092969999998</v>
      </c>
      <c r="J179" s="683">
        <v>-4817.1140253084204</v>
      </c>
      <c r="K179" s="686">
        <v>0.38043634943299998</v>
      </c>
    </row>
    <row r="180" spans="1:11" ht="14.4" customHeight="1" thickBot="1" x14ac:dyDescent="0.35">
      <c r="A180" s="703" t="s">
        <v>496</v>
      </c>
      <c r="B180" s="687">
        <v>308.62721208905901</v>
      </c>
      <c r="C180" s="687">
        <v>5.3073100000000002</v>
      </c>
      <c r="D180" s="688">
        <v>-303.31990208905898</v>
      </c>
      <c r="E180" s="694">
        <v>1.7196506957E-2</v>
      </c>
      <c r="F180" s="687">
        <v>12.611121869798</v>
      </c>
      <c r="G180" s="688">
        <v>5.2546341124160003</v>
      </c>
      <c r="H180" s="690">
        <v>0.35299999999999998</v>
      </c>
      <c r="I180" s="687">
        <v>196.02307999999999</v>
      </c>
      <c r="J180" s="688">
        <v>190.76844588758399</v>
      </c>
      <c r="K180" s="695">
        <v>15.543667091936999</v>
      </c>
    </row>
    <row r="181" spans="1:11" ht="14.4" customHeight="1" thickBot="1" x14ac:dyDescent="0.35">
      <c r="A181" s="704" t="s">
        <v>497</v>
      </c>
      <c r="B181" s="682">
        <v>0.98188484749299998</v>
      </c>
      <c r="C181" s="682">
        <v>0.40660000000000002</v>
      </c>
      <c r="D181" s="683">
        <v>-0.57528484749300002</v>
      </c>
      <c r="E181" s="684">
        <v>0.414101512043</v>
      </c>
      <c r="F181" s="682">
        <v>0.37489033412400002</v>
      </c>
      <c r="G181" s="683">
        <v>0.15620430588500001</v>
      </c>
      <c r="H181" s="685">
        <v>0</v>
      </c>
      <c r="I181" s="682">
        <v>0.29421999999999998</v>
      </c>
      <c r="J181" s="683">
        <v>0.138015694114</v>
      </c>
      <c r="K181" s="686">
        <v>0</v>
      </c>
    </row>
    <row r="182" spans="1:11" ht="14.4" customHeight="1" thickBot="1" x14ac:dyDescent="0.35">
      <c r="A182" s="704" t="s">
        <v>498</v>
      </c>
      <c r="B182" s="682">
        <v>0.38653706383000003</v>
      </c>
      <c r="C182" s="682">
        <v>2.1729799999999999</v>
      </c>
      <c r="D182" s="683">
        <v>1.786442936169</v>
      </c>
      <c r="E182" s="684">
        <v>5.6216601287029997</v>
      </c>
      <c r="F182" s="682">
        <v>2</v>
      </c>
      <c r="G182" s="683">
        <v>0.83333333333299997</v>
      </c>
      <c r="H182" s="685">
        <v>0</v>
      </c>
      <c r="I182" s="682">
        <v>0.254</v>
      </c>
      <c r="J182" s="683">
        <v>-0.57933333333299997</v>
      </c>
      <c r="K182" s="686">
        <v>0.127</v>
      </c>
    </row>
    <row r="183" spans="1:11" ht="14.4" customHeight="1" thickBot="1" x14ac:dyDescent="0.35">
      <c r="A183" s="704" t="s">
        <v>499</v>
      </c>
      <c r="B183" s="682">
        <v>0.87022318798099996</v>
      </c>
      <c r="C183" s="682">
        <v>0.23319999999999999</v>
      </c>
      <c r="D183" s="683">
        <v>-0.63702318798099999</v>
      </c>
      <c r="E183" s="684">
        <v>0.26797723069200002</v>
      </c>
      <c r="F183" s="682">
        <v>0.23623153567399999</v>
      </c>
      <c r="G183" s="683">
        <v>9.8429806529999997E-2</v>
      </c>
      <c r="H183" s="685">
        <v>0</v>
      </c>
      <c r="I183" s="682">
        <v>193.70354</v>
      </c>
      <c r="J183" s="683">
        <v>193.60511019346899</v>
      </c>
      <c r="K183" s="686">
        <v>0</v>
      </c>
    </row>
    <row r="184" spans="1:11" ht="14.4" customHeight="1" thickBot="1" x14ac:dyDescent="0.35">
      <c r="A184" s="704" t="s">
        <v>500</v>
      </c>
      <c r="B184" s="682">
        <v>306.388566989754</v>
      </c>
      <c r="C184" s="682">
        <v>2.4945300000000001</v>
      </c>
      <c r="D184" s="683">
        <v>-303.894036989754</v>
      </c>
      <c r="E184" s="684">
        <v>8.1417202489999993E-3</v>
      </c>
      <c r="F184" s="682">
        <v>10</v>
      </c>
      <c r="G184" s="683">
        <v>4.1666666666659999</v>
      </c>
      <c r="H184" s="685">
        <v>0.35299999999999998</v>
      </c>
      <c r="I184" s="682">
        <v>1.77132</v>
      </c>
      <c r="J184" s="683">
        <v>-2.3953466666660002</v>
      </c>
      <c r="K184" s="686">
        <v>0.17713200000000001</v>
      </c>
    </row>
    <row r="185" spans="1:11" ht="14.4" customHeight="1" thickBot="1" x14ac:dyDescent="0.35">
      <c r="A185" s="703" t="s">
        <v>501</v>
      </c>
      <c r="B185" s="687">
        <v>384.00003850316398</v>
      </c>
      <c r="C185" s="687">
        <v>713.40904999999998</v>
      </c>
      <c r="D185" s="688">
        <v>329.409011496836</v>
      </c>
      <c r="E185" s="694">
        <v>1.857835881425</v>
      </c>
      <c r="F185" s="687">
        <v>590.57039173246301</v>
      </c>
      <c r="G185" s="688">
        <v>246.07099655519301</v>
      </c>
      <c r="H185" s="690">
        <v>105.98033</v>
      </c>
      <c r="I185" s="687">
        <v>435.76008000000002</v>
      </c>
      <c r="J185" s="688">
        <v>189.68908344480701</v>
      </c>
      <c r="K185" s="695">
        <v>0.73786306611399999</v>
      </c>
    </row>
    <row r="186" spans="1:11" ht="14.4" customHeight="1" thickBot="1" x14ac:dyDescent="0.35">
      <c r="A186" s="704" t="s">
        <v>502</v>
      </c>
      <c r="B186" s="682">
        <v>384.00003850316398</v>
      </c>
      <c r="C186" s="682">
        <v>713.43904999999995</v>
      </c>
      <c r="D186" s="683">
        <v>329.43901149683597</v>
      </c>
      <c r="E186" s="684">
        <v>1.8579140064170001</v>
      </c>
      <c r="F186" s="682">
        <v>590.57039173246301</v>
      </c>
      <c r="G186" s="683">
        <v>246.07099655519301</v>
      </c>
      <c r="H186" s="685">
        <v>105.98033</v>
      </c>
      <c r="I186" s="682">
        <v>435.76008000000002</v>
      </c>
      <c r="J186" s="683">
        <v>189.68908344480701</v>
      </c>
      <c r="K186" s="686">
        <v>0.73786306611399999</v>
      </c>
    </row>
    <row r="187" spans="1:11" ht="14.4" customHeight="1" thickBot="1" x14ac:dyDescent="0.35">
      <c r="A187" s="704" t="s">
        <v>503</v>
      </c>
      <c r="B187" s="682">
        <v>0</v>
      </c>
      <c r="C187" s="682">
        <v>-0.03</v>
      </c>
      <c r="D187" s="683">
        <v>-0.03</v>
      </c>
      <c r="E187" s="692" t="s">
        <v>324</v>
      </c>
      <c r="F187" s="682">
        <v>0</v>
      </c>
      <c r="G187" s="683">
        <v>0</v>
      </c>
      <c r="H187" s="685">
        <v>0</v>
      </c>
      <c r="I187" s="682">
        <v>0</v>
      </c>
      <c r="J187" s="683">
        <v>0</v>
      </c>
      <c r="K187" s="693" t="s">
        <v>324</v>
      </c>
    </row>
    <row r="188" spans="1:11" ht="14.4" customHeight="1" thickBot="1" x14ac:dyDescent="0.35">
      <c r="A188" s="703" t="s">
        <v>504</v>
      </c>
      <c r="B188" s="687">
        <v>99.522739538026002</v>
      </c>
      <c r="C188" s="687">
        <v>0.69552999999999998</v>
      </c>
      <c r="D188" s="688">
        <v>-98.827209538025997</v>
      </c>
      <c r="E188" s="694">
        <v>6.9886540820000001E-3</v>
      </c>
      <c r="F188" s="687">
        <v>135.69601507183299</v>
      </c>
      <c r="G188" s="688">
        <v>56.540006279929997</v>
      </c>
      <c r="H188" s="690">
        <v>0</v>
      </c>
      <c r="I188" s="687">
        <v>0.60945000000000005</v>
      </c>
      <c r="J188" s="688">
        <v>-55.930556279930002</v>
      </c>
      <c r="K188" s="695">
        <v>4.491288853E-3</v>
      </c>
    </row>
    <row r="189" spans="1:11" ht="14.4" customHeight="1" thickBot="1" x14ac:dyDescent="0.35">
      <c r="A189" s="704" t="s">
        <v>505</v>
      </c>
      <c r="B189" s="682">
        <v>99.522739538026002</v>
      </c>
      <c r="C189" s="682">
        <v>0.28853000000000001</v>
      </c>
      <c r="D189" s="683">
        <v>-99.234209538025993</v>
      </c>
      <c r="E189" s="684">
        <v>2.8991364310000001E-3</v>
      </c>
      <c r="F189" s="682">
        <v>135.28873122464299</v>
      </c>
      <c r="G189" s="683">
        <v>56.370304676933998</v>
      </c>
      <c r="H189" s="685">
        <v>0</v>
      </c>
      <c r="I189" s="682">
        <v>-7.0399999989999998E-3</v>
      </c>
      <c r="J189" s="683">
        <v>-56.377344676934001</v>
      </c>
      <c r="K189" s="686">
        <v>-5.2036854335711199E-5</v>
      </c>
    </row>
    <row r="190" spans="1:11" ht="14.4" customHeight="1" thickBot="1" x14ac:dyDescent="0.35">
      <c r="A190" s="704" t="s">
        <v>506</v>
      </c>
      <c r="B190" s="682">
        <v>0</v>
      </c>
      <c r="C190" s="682">
        <v>0.40699999999999997</v>
      </c>
      <c r="D190" s="683">
        <v>0.40699999999999997</v>
      </c>
      <c r="E190" s="692" t="s">
        <v>324</v>
      </c>
      <c r="F190" s="682">
        <v>0.40728384718900001</v>
      </c>
      <c r="G190" s="683">
        <v>0.16970160299500001</v>
      </c>
      <c r="H190" s="685">
        <v>0</v>
      </c>
      <c r="I190" s="682">
        <v>0.61648999999999998</v>
      </c>
      <c r="J190" s="683">
        <v>0.44678839700400003</v>
      </c>
      <c r="K190" s="686">
        <v>1.513661796934</v>
      </c>
    </row>
    <row r="191" spans="1:11" ht="14.4" customHeight="1" thickBot="1" x14ac:dyDescent="0.35">
      <c r="A191" s="703" t="s">
        <v>507</v>
      </c>
      <c r="B191" s="687">
        <v>0</v>
      </c>
      <c r="C191" s="687">
        <v>-38.028759999999998</v>
      </c>
      <c r="D191" s="688">
        <v>-38.028759999999998</v>
      </c>
      <c r="E191" s="689" t="s">
        <v>324</v>
      </c>
      <c r="F191" s="687">
        <v>0</v>
      </c>
      <c r="G191" s="688">
        <v>0</v>
      </c>
      <c r="H191" s="690">
        <v>0</v>
      </c>
      <c r="I191" s="687">
        <v>-38.805309999999999</v>
      </c>
      <c r="J191" s="688">
        <v>-38.805309999999999</v>
      </c>
      <c r="K191" s="691" t="s">
        <v>324</v>
      </c>
    </row>
    <row r="192" spans="1:11" ht="14.4" customHeight="1" thickBot="1" x14ac:dyDescent="0.35">
      <c r="A192" s="704" t="s">
        <v>508</v>
      </c>
      <c r="B192" s="682">
        <v>0</v>
      </c>
      <c r="C192" s="682">
        <v>-38.028759999999998</v>
      </c>
      <c r="D192" s="683">
        <v>-38.028759999999998</v>
      </c>
      <c r="E192" s="692" t="s">
        <v>324</v>
      </c>
      <c r="F192" s="682">
        <v>0</v>
      </c>
      <c r="G192" s="683">
        <v>0</v>
      </c>
      <c r="H192" s="685">
        <v>0</v>
      </c>
      <c r="I192" s="682">
        <v>-38.805309999999999</v>
      </c>
      <c r="J192" s="683">
        <v>-38.805309999999999</v>
      </c>
      <c r="K192" s="693" t="s">
        <v>324</v>
      </c>
    </row>
    <row r="193" spans="1:11" ht="14.4" customHeight="1" thickBot="1" x14ac:dyDescent="0.35">
      <c r="A193" s="703" t="s">
        <v>509</v>
      </c>
      <c r="B193" s="687">
        <v>0</v>
      </c>
      <c r="C193" s="687">
        <v>0.22770000000000001</v>
      </c>
      <c r="D193" s="688">
        <v>0.22770000000000001</v>
      </c>
      <c r="E193" s="689" t="s">
        <v>338</v>
      </c>
      <c r="F193" s="687">
        <v>0.21926006612599999</v>
      </c>
      <c r="G193" s="688">
        <v>9.1358360885999995E-2</v>
      </c>
      <c r="H193" s="690">
        <v>0</v>
      </c>
      <c r="I193" s="687">
        <v>0</v>
      </c>
      <c r="J193" s="688">
        <v>-9.1358360885999995E-2</v>
      </c>
      <c r="K193" s="695">
        <v>0</v>
      </c>
    </row>
    <row r="194" spans="1:11" ht="14.4" customHeight="1" thickBot="1" x14ac:dyDescent="0.35">
      <c r="A194" s="704" t="s">
        <v>510</v>
      </c>
      <c r="B194" s="682">
        <v>0</v>
      </c>
      <c r="C194" s="682">
        <v>0.22770000000000001</v>
      </c>
      <c r="D194" s="683">
        <v>0.22770000000000001</v>
      </c>
      <c r="E194" s="692" t="s">
        <v>338</v>
      </c>
      <c r="F194" s="682">
        <v>0.21926006612599999</v>
      </c>
      <c r="G194" s="683">
        <v>9.1358360885999995E-2</v>
      </c>
      <c r="H194" s="685">
        <v>0</v>
      </c>
      <c r="I194" s="682">
        <v>0</v>
      </c>
      <c r="J194" s="683">
        <v>-9.1358360885999995E-2</v>
      </c>
      <c r="K194" s="686">
        <v>0</v>
      </c>
    </row>
    <row r="195" spans="1:11" ht="14.4" customHeight="1" thickBot="1" x14ac:dyDescent="0.35">
      <c r="A195" s="703" t="s">
        <v>511</v>
      </c>
      <c r="B195" s="687">
        <v>127065.012740637</v>
      </c>
      <c r="C195" s="687">
        <v>123793.00275</v>
      </c>
      <c r="D195" s="688">
        <v>-3272.0099906369301</v>
      </c>
      <c r="E195" s="694">
        <v>0.97424932386899998</v>
      </c>
      <c r="F195" s="687">
        <v>132219</v>
      </c>
      <c r="G195" s="688">
        <v>55091.25</v>
      </c>
      <c r="H195" s="690">
        <v>9778.32582</v>
      </c>
      <c r="I195" s="687">
        <v>48290.514260000004</v>
      </c>
      <c r="J195" s="688">
        <v>-6800.7357399999901</v>
      </c>
      <c r="K195" s="695">
        <v>0.36523127734999999</v>
      </c>
    </row>
    <row r="196" spans="1:11" ht="14.4" customHeight="1" thickBot="1" x14ac:dyDescent="0.35">
      <c r="A196" s="704" t="s">
        <v>512</v>
      </c>
      <c r="B196" s="682">
        <v>60158.006031961901</v>
      </c>
      <c r="C196" s="682">
        <v>60394.698490000002</v>
      </c>
      <c r="D196" s="683">
        <v>236.69245803812399</v>
      </c>
      <c r="E196" s="684">
        <v>1.0039345130199999</v>
      </c>
      <c r="F196" s="682">
        <v>62217</v>
      </c>
      <c r="G196" s="683">
        <v>25923.75</v>
      </c>
      <c r="H196" s="685">
        <v>4857.60538</v>
      </c>
      <c r="I196" s="682">
        <v>21854.043610000001</v>
      </c>
      <c r="J196" s="683">
        <v>-4069.7063899999998</v>
      </c>
      <c r="K196" s="686">
        <v>0.35125518121999999</v>
      </c>
    </row>
    <row r="197" spans="1:11" ht="14.4" customHeight="1" thickBot="1" x14ac:dyDescent="0.35">
      <c r="A197" s="704" t="s">
        <v>513</v>
      </c>
      <c r="B197" s="682">
        <v>66907.006708675093</v>
      </c>
      <c r="C197" s="682">
        <v>63398.304259999997</v>
      </c>
      <c r="D197" s="683">
        <v>-3508.7024486750602</v>
      </c>
      <c r="E197" s="684">
        <v>0.94755852008200003</v>
      </c>
      <c r="F197" s="682">
        <v>70002</v>
      </c>
      <c r="G197" s="683">
        <v>29167.5</v>
      </c>
      <c r="H197" s="685">
        <v>4920.7204400000001</v>
      </c>
      <c r="I197" s="682">
        <v>26436.470649999999</v>
      </c>
      <c r="J197" s="683">
        <v>-2731.0293500000098</v>
      </c>
      <c r="K197" s="686">
        <v>0.37765307634</v>
      </c>
    </row>
    <row r="198" spans="1:11" ht="14.4" customHeight="1" thickBot="1" x14ac:dyDescent="0.35">
      <c r="A198" s="703" t="s">
        <v>514</v>
      </c>
      <c r="B198" s="687">
        <v>0</v>
      </c>
      <c r="C198" s="687">
        <v>3978.6669900000002</v>
      </c>
      <c r="D198" s="688">
        <v>3978.6669900000002</v>
      </c>
      <c r="E198" s="689" t="s">
        <v>324</v>
      </c>
      <c r="F198" s="687">
        <v>0</v>
      </c>
      <c r="G198" s="688">
        <v>0</v>
      </c>
      <c r="H198" s="690">
        <v>1696.31431</v>
      </c>
      <c r="I198" s="687">
        <v>1697.9914100000001</v>
      </c>
      <c r="J198" s="688">
        <v>1697.9914100000001</v>
      </c>
      <c r="K198" s="691" t="s">
        <v>324</v>
      </c>
    </row>
    <row r="199" spans="1:11" ht="14.4" customHeight="1" thickBot="1" x14ac:dyDescent="0.35">
      <c r="A199" s="704" t="s">
        <v>515</v>
      </c>
      <c r="B199" s="682">
        <v>0</v>
      </c>
      <c r="C199" s="682">
        <v>586.47941000000003</v>
      </c>
      <c r="D199" s="683">
        <v>586.47941000000003</v>
      </c>
      <c r="E199" s="692" t="s">
        <v>324</v>
      </c>
      <c r="F199" s="682">
        <v>0</v>
      </c>
      <c r="G199" s="683">
        <v>0</v>
      </c>
      <c r="H199" s="685">
        <v>1696.31431</v>
      </c>
      <c r="I199" s="682">
        <v>1696.31431</v>
      </c>
      <c r="J199" s="683">
        <v>1696.31431</v>
      </c>
      <c r="K199" s="693" t="s">
        <v>324</v>
      </c>
    </row>
    <row r="200" spans="1:11" ht="14.4" customHeight="1" thickBot="1" x14ac:dyDescent="0.35">
      <c r="A200" s="704" t="s">
        <v>516</v>
      </c>
      <c r="B200" s="682">
        <v>0</v>
      </c>
      <c r="C200" s="682">
        <v>3392.1875799999998</v>
      </c>
      <c r="D200" s="683">
        <v>3392.1875799999998</v>
      </c>
      <c r="E200" s="692" t="s">
        <v>324</v>
      </c>
      <c r="F200" s="682">
        <v>0</v>
      </c>
      <c r="G200" s="683">
        <v>0</v>
      </c>
      <c r="H200" s="685">
        <v>0</v>
      </c>
      <c r="I200" s="682">
        <v>1.6771</v>
      </c>
      <c r="J200" s="683">
        <v>1.6771</v>
      </c>
      <c r="K200" s="693" t="s">
        <v>324</v>
      </c>
    </row>
    <row r="201" spans="1:11" ht="14.4" customHeight="1" thickBot="1" x14ac:dyDescent="0.35">
      <c r="A201" s="701" t="s">
        <v>517</v>
      </c>
      <c r="B201" s="682">
        <v>25.134005836018002</v>
      </c>
      <c r="C201" s="682">
        <v>74.877399999999994</v>
      </c>
      <c r="D201" s="683">
        <v>49.743394163981002</v>
      </c>
      <c r="E201" s="684">
        <v>2.9791271828500001</v>
      </c>
      <c r="F201" s="682">
        <v>36.413702093795997</v>
      </c>
      <c r="G201" s="683">
        <v>15.172375872415</v>
      </c>
      <c r="H201" s="685">
        <v>0.5</v>
      </c>
      <c r="I201" s="682">
        <v>2.2851499999999998</v>
      </c>
      <c r="J201" s="683">
        <v>-12.887225872415</v>
      </c>
      <c r="K201" s="686">
        <v>6.2755223132999999E-2</v>
      </c>
    </row>
    <row r="202" spans="1:11" ht="14.4" customHeight="1" thickBot="1" x14ac:dyDescent="0.35">
      <c r="A202" s="707" t="s">
        <v>518</v>
      </c>
      <c r="B202" s="687">
        <v>25.134005836018002</v>
      </c>
      <c r="C202" s="687">
        <v>74.877399999999994</v>
      </c>
      <c r="D202" s="688">
        <v>49.743394163981002</v>
      </c>
      <c r="E202" s="694">
        <v>2.9791271828500001</v>
      </c>
      <c r="F202" s="687">
        <v>36.413702093795997</v>
      </c>
      <c r="G202" s="688">
        <v>15.172375872415</v>
      </c>
      <c r="H202" s="690">
        <v>0.5</v>
      </c>
      <c r="I202" s="687">
        <v>2.2851499999999998</v>
      </c>
      <c r="J202" s="688">
        <v>-12.887225872415</v>
      </c>
      <c r="K202" s="695">
        <v>6.2755223132999999E-2</v>
      </c>
    </row>
    <row r="203" spans="1:11" ht="14.4" customHeight="1" thickBot="1" x14ac:dyDescent="0.35">
      <c r="A203" s="703" t="s">
        <v>519</v>
      </c>
      <c r="B203" s="687">
        <v>0</v>
      </c>
      <c r="C203" s="687">
        <v>6.4000000000000005E-4</v>
      </c>
      <c r="D203" s="688">
        <v>6.4000000000000005E-4</v>
      </c>
      <c r="E203" s="689" t="s">
        <v>324</v>
      </c>
      <c r="F203" s="687">
        <v>0</v>
      </c>
      <c r="G203" s="688">
        <v>0</v>
      </c>
      <c r="H203" s="690">
        <v>0.5</v>
      </c>
      <c r="I203" s="687">
        <v>0.50051000000000001</v>
      </c>
      <c r="J203" s="688">
        <v>0.50051000000000001</v>
      </c>
      <c r="K203" s="691" t="s">
        <v>324</v>
      </c>
    </row>
    <row r="204" spans="1:11" ht="14.4" customHeight="1" thickBot="1" x14ac:dyDescent="0.35">
      <c r="A204" s="704" t="s">
        <v>520</v>
      </c>
      <c r="B204" s="682">
        <v>0</v>
      </c>
      <c r="C204" s="682">
        <v>6.4000000000000005E-4</v>
      </c>
      <c r="D204" s="683">
        <v>6.4000000000000005E-4</v>
      </c>
      <c r="E204" s="692" t="s">
        <v>324</v>
      </c>
      <c r="F204" s="682">
        <v>0</v>
      </c>
      <c r="G204" s="683">
        <v>0</v>
      </c>
      <c r="H204" s="685">
        <v>0</v>
      </c>
      <c r="I204" s="682">
        <v>5.1000000000000004E-4</v>
      </c>
      <c r="J204" s="683">
        <v>5.1000000000000004E-4</v>
      </c>
      <c r="K204" s="693" t="s">
        <v>324</v>
      </c>
    </row>
    <row r="205" spans="1:11" ht="14.4" customHeight="1" thickBot="1" x14ac:dyDescent="0.35">
      <c r="A205" s="704" t="s">
        <v>521</v>
      </c>
      <c r="B205" s="682">
        <v>0</v>
      </c>
      <c r="C205" s="682">
        <v>0</v>
      </c>
      <c r="D205" s="683">
        <v>0</v>
      </c>
      <c r="E205" s="692" t="s">
        <v>324</v>
      </c>
      <c r="F205" s="682">
        <v>0</v>
      </c>
      <c r="G205" s="683">
        <v>0</v>
      </c>
      <c r="H205" s="685">
        <v>0.5</v>
      </c>
      <c r="I205" s="682">
        <v>0.5</v>
      </c>
      <c r="J205" s="683">
        <v>0.5</v>
      </c>
      <c r="K205" s="693" t="s">
        <v>338</v>
      </c>
    </row>
    <row r="206" spans="1:11" ht="14.4" customHeight="1" thickBot="1" x14ac:dyDescent="0.35">
      <c r="A206" s="703" t="s">
        <v>522</v>
      </c>
      <c r="B206" s="687">
        <v>25.134005836018002</v>
      </c>
      <c r="C206" s="687">
        <v>42.210230000000003</v>
      </c>
      <c r="D206" s="688">
        <v>17.076224163980999</v>
      </c>
      <c r="E206" s="694">
        <v>1.6794071854429999</v>
      </c>
      <c r="F206" s="687">
        <v>36.413702093795997</v>
      </c>
      <c r="G206" s="688">
        <v>15.172375872415</v>
      </c>
      <c r="H206" s="690">
        <v>0</v>
      </c>
      <c r="I206" s="687">
        <v>1.78464</v>
      </c>
      <c r="J206" s="688">
        <v>-13.387735872415</v>
      </c>
      <c r="K206" s="695">
        <v>4.9010122491000001E-2</v>
      </c>
    </row>
    <row r="207" spans="1:11" ht="14.4" customHeight="1" thickBot="1" x14ac:dyDescent="0.35">
      <c r="A207" s="704" t="s">
        <v>523</v>
      </c>
      <c r="B207" s="682">
        <v>0.96261491628499996</v>
      </c>
      <c r="C207" s="682">
        <v>3.17</v>
      </c>
      <c r="D207" s="683">
        <v>2.2073850837140001</v>
      </c>
      <c r="E207" s="684">
        <v>3.29311331704</v>
      </c>
      <c r="F207" s="682">
        <v>0</v>
      </c>
      <c r="G207" s="683">
        <v>0</v>
      </c>
      <c r="H207" s="685">
        <v>0</v>
      </c>
      <c r="I207" s="682">
        <v>0.28899999999999998</v>
      </c>
      <c r="J207" s="683">
        <v>0.28899999999999998</v>
      </c>
      <c r="K207" s="693" t="s">
        <v>324</v>
      </c>
    </row>
    <row r="208" spans="1:11" ht="14.4" customHeight="1" thickBot="1" x14ac:dyDescent="0.35">
      <c r="A208" s="704" t="s">
        <v>524</v>
      </c>
      <c r="B208" s="682">
        <v>0.98978083933799998</v>
      </c>
      <c r="C208" s="682">
        <v>5.6</v>
      </c>
      <c r="D208" s="683">
        <v>4.6102191606609999</v>
      </c>
      <c r="E208" s="684">
        <v>5.6578181526979998</v>
      </c>
      <c r="F208" s="682">
        <v>5.5440468458090004</v>
      </c>
      <c r="G208" s="683">
        <v>2.3100195190870001</v>
      </c>
      <c r="H208" s="685">
        <v>0</v>
      </c>
      <c r="I208" s="682">
        <v>0</v>
      </c>
      <c r="J208" s="683">
        <v>-2.3100195190870001</v>
      </c>
      <c r="K208" s="686">
        <v>0</v>
      </c>
    </row>
    <row r="209" spans="1:11" ht="14.4" customHeight="1" thickBot="1" x14ac:dyDescent="0.35">
      <c r="A209" s="704" t="s">
        <v>525</v>
      </c>
      <c r="B209" s="682">
        <v>0</v>
      </c>
      <c r="C209" s="682">
        <v>8.2390000000000005E-2</v>
      </c>
      <c r="D209" s="683">
        <v>8.2390000000000005E-2</v>
      </c>
      <c r="E209" s="692" t="s">
        <v>338</v>
      </c>
      <c r="F209" s="682">
        <v>0.11135609503</v>
      </c>
      <c r="G209" s="683">
        <v>4.6398372929000002E-2</v>
      </c>
      <c r="H209" s="685">
        <v>0</v>
      </c>
      <c r="I209" s="682">
        <v>4.9340000000000002E-2</v>
      </c>
      <c r="J209" s="683">
        <v>2.9416270700000002E-3</v>
      </c>
      <c r="K209" s="686">
        <v>0</v>
      </c>
    </row>
    <row r="210" spans="1:11" ht="14.4" customHeight="1" thickBot="1" x14ac:dyDescent="0.35">
      <c r="A210" s="704" t="s">
        <v>526</v>
      </c>
      <c r="B210" s="682">
        <v>23.181610080395</v>
      </c>
      <c r="C210" s="682">
        <v>33.357840000000003</v>
      </c>
      <c r="D210" s="683">
        <v>10.176229919603999</v>
      </c>
      <c r="E210" s="684">
        <v>1.43897856466</v>
      </c>
      <c r="F210" s="682">
        <v>30.758299152955999</v>
      </c>
      <c r="G210" s="683">
        <v>12.815957980398</v>
      </c>
      <c r="H210" s="685">
        <v>0</v>
      </c>
      <c r="I210" s="682">
        <v>1.4462999999999999</v>
      </c>
      <c r="J210" s="683">
        <v>-11.369657980397999</v>
      </c>
      <c r="K210" s="686">
        <v>4.7021455666000002E-2</v>
      </c>
    </row>
    <row r="211" spans="1:11" ht="14.4" customHeight="1" thickBot="1" x14ac:dyDescent="0.35">
      <c r="A211" s="703" t="s">
        <v>527</v>
      </c>
      <c r="B211" s="687">
        <v>0</v>
      </c>
      <c r="C211" s="687">
        <v>32.666530000000002</v>
      </c>
      <c r="D211" s="688">
        <v>32.666530000000002</v>
      </c>
      <c r="E211" s="689" t="s">
        <v>324</v>
      </c>
      <c r="F211" s="687">
        <v>0</v>
      </c>
      <c r="G211" s="688">
        <v>0</v>
      </c>
      <c r="H211" s="690">
        <v>0</v>
      </c>
      <c r="I211" s="687">
        <v>0</v>
      </c>
      <c r="J211" s="688">
        <v>0</v>
      </c>
      <c r="K211" s="691" t="s">
        <v>324</v>
      </c>
    </row>
    <row r="212" spans="1:11" ht="14.4" customHeight="1" thickBot="1" x14ac:dyDescent="0.35">
      <c r="A212" s="704" t="s">
        <v>528</v>
      </c>
      <c r="B212" s="682">
        <v>0</v>
      </c>
      <c r="C212" s="682">
        <v>32.666530000000002</v>
      </c>
      <c r="D212" s="683">
        <v>32.666530000000002</v>
      </c>
      <c r="E212" s="692" t="s">
        <v>324</v>
      </c>
      <c r="F212" s="682">
        <v>0</v>
      </c>
      <c r="G212" s="683">
        <v>0</v>
      </c>
      <c r="H212" s="685">
        <v>0</v>
      </c>
      <c r="I212" s="682">
        <v>0</v>
      </c>
      <c r="J212" s="683">
        <v>0</v>
      </c>
      <c r="K212" s="693" t="s">
        <v>324</v>
      </c>
    </row>
    <row r="213" spans="1:11" ht="14.4" customHeight="1" thickBot="1" x14ac:dyDescent="0.35">
      <c r="A213" s="701" t="s">
        <v>529</v>
      </c>
      <c r="B213" s="682">
        <v>113.505190362985</v>
      </c>
      <c r="C213" s="682">
        <v>73.884</v>
      </c>
      <c r="D213" s="683">
        <v>-39.621190362984002</v>
      </c>
      <c r="E213" s="684">
        <v>0.65093058532100001</v>
      </c>
      <c r="F213" s="682">
        <v>11.163575535318</v>
      </c>
      <c r="G213" s="683">
        <v>4.651489806382</v>
      </c>
      <c r="H213" s="685">
        <v>125.68300000000001</v>
      </c>
      <c r="I213" s="682">
        <v>125.68300000000001</v>
      </c>
      <c r="J213" s="683">
        <v>121.031510193617</v>
      </c>
      <c r="K213" s="686">
        <v>11.258310529845</v>
      </c>
    </row>
    <row r="214" spans="1:11" ht="14.4" customHeight="1" thickBot="1" x14ac:dyDescent="0.35">
      <c r="A214" s="707" t="s">
        <v>530</v>
      </c>
      <c r="B214" s="687">
        <v>113.505190362985</v>
      </c>
      <c r="C214" s="687">
        <v>73.884</v>
      </c>
      <c r="D214" s="688">
        <v>-39.621190362984002</v>
      </c>
      <c r="E214" s="694">
        <v>0.65093058532100001</v>
      </c>
      <c r="F214" s="687">
        <v>11.163575535318</v>
      </c>
      <c r="G214" s="688">
        <v>4.651489806382</v>
      </c>
      <c r="H214" s="690">
        <v>125.68300000000001</v>
      </c>
      <c r="I214" s="687">
        <v>125.68300000000001</v>
      </c>
      <c r="J214" s="688">
        <v>121.031510193617</v>
      </c>
      <c r="K214" s="695">
        <v>11.258310529845</v>
      </c>
    </row>
    <row r="215" spans="1:11" ht="14.4" customHeight="1" thickBot="1" x14ac:dyDescent="0.35">
      <c r="A215" s="703" t="s">
        <v>531</v>
      </c>
      <c r="B215" s="687">
        <v>113.505190362985</v>
      </c>
      <c r="C215" s="687">
        <v>73.884</v>
      </c>
      <c r="D215" s="688">
        <v>-39.621190362984002</v>
      </c>
      <c r="E215" s="694">
        <v>0.65093058532100001</v>
      </c>
      <c r="F215" s="687">
        <v>11.163575535318</v>
      </c>
      <c r="G215" s="688">
        <v>4.651489806382</v>
      </c>
      <c r="H215" s="690">
        <v>125.68300000000001</v>
      </c>
      <c r="I215" s="687">
        <v>125.68300000000001</v>
      </c>
      <c r="J215" s="688">
        <v>121.031510193617</v>
      </c>
      <c r="K215" s="695">
        <v>11.258310529845</v>
      </c>
    </row>
    <row r="216" spans="1:11" ht="14.4" customHeight="1" thickBot="1" x14ac:dyDescent="0.35">
      <c r="A216" s="704" t="s">
        <v>532</v>
      </c>
      <c r="B216" s="682">
        <v>113.505190362985</v>
      </c>
      <c r="C216" s="682">
        <v>73.884</v>
      </c>
      <c r="D216" s="683">
        <v>-39.621190362984002</v>
      </c>
      <c r="E216" s="684">
        <v>0.65093058532100001</v>
      </c>
      <c r="F216" s="682">
        <v>11.163575535318</v>
      </c>
      <c r="G216" s="683">
        <v>4.651489806382</v>
      </c>
      <c r="H216" s="685">
        <v>125.68300000000001</v>
      </c>
      <c r="I216" s="682">
        <v>125.68300000000001</v>
      </c>
      <c r="J216" s="683">
        <v>121.031510193617</v>
      </c>
      <c r="K216" s="686">
        <v>11.258310529845</v>
      </c>
    </row>
    <row r="217" spans="1:11" ht="14.4" customHeight="1" thickBot="1" x14ac:dyDescent="0.35">
      <c r="A217" s="700" t="s">
        <v>533</v>
      </c>
      <c r="B217" s="682">
        <v>10264.182133824799</v>
      </c>
      <c r="C217" s="682">
        <v>10778.50488</v>
      </c>
      <c r="D217" s="683">
        <v>514.322746175161</v>
      </c>
      <c r="E217" s="684">
        <v>1.050108497634</v>
      </c>
      <c r="F217" s="682">
        <v>10051.5228848226</v>
      </c>
      <c r="G217" s="683">
        <v>4188.1345353427596</v>
      </c>
      <c r="H217" s="685">
        <v>953.27170000000001</v>
      </c>
      <c r="I217" s="682">
        <v>4311.3740500000004</v>
      </c>
      <c r="J217" s="683">
        <v>123.239514657236</v>
      </c>
      <c r="K217" s="686">
        <v>0.42892744705399999</v>
      </c>
    </row>
    <row r="218" spans="1:11" ht="14.4" customHeight="1" thickBot="1" x14ac:dyDescent="0.35">
      <c r="A218" s="705" t="s">
        <v>534</v>
      </c>
      <c r="B218" s="687">
        <v>10264.182133824799</v>
      </c>
      <c r="C218" s="687">
        <v>10778.50488</v>
      </c>
      <c r="D218" s="688">
        <v>514.322746175161</v>
      </c>
      <c r="E218" s="694">
        <v>1.050108497634</v>
      </c>
      <c r="F218" s="687">
        <v>10051.5228848226</v>
      </c>
      <c r="G218" s="688">
        <v>4188.1345353427596</v>
      </c>
      <c r="H218" s="690">
        <v>953.27170000000001</v>
      </c>
      <c r="I218" s="687">
        <v>4311.3740500000004</v>
      </c>
      <c r="J218" s="688">
        <v>123.239514657236</v>
      </c>
      <c r="K218" s="695">
        <v>0.42892744705399999</v>
      </c>
    </row>
    <row r="219" spans="1:11" ht="14.4" customHeight="1" thickBot="1" x14ac:dyDescent="0.35">
      <c r="A219" s="707" t="s">
        <v>54</v>
      </c>
      <c r="B219" s="687">
        <v>10264.182133824799</v>
      </c>
      <c r="C219" s="687">
        <v>10778.50488</v>
      </c>
      <c r="D219" s="688">
        <v>514.322746175161</v>
      </c>
      <c r="E219" s="694">
        <v>1.050108497634</v>
      </c>
      <c r="F219" s="687">
        <v>10051.5228848226</v>
      </c>
      <c r="G219" s="688">
        <v>4188.1345353427596</v>
      </c>
      <c r="H219" s="690">
        <v>953.27170000000001</v>
      </c>
      <c r="I219" s="687">
        <v>4311.3740500000004</v>
      </c>
      <c r="J219" s="688">
        <v>123.239514657236</v>
      </c>
      <c r="K219" s="695">
        <v>0.42892744705399999</v>
      </c>
    </row>
    <row r="220" spans="1:11" ht="14.4" customHeight="1" thickBot="1" x14ac:dyDescent="0.35">
      <c r="A220" s="706" t="s">
        <v>535</v>
      </c>
      <c r="B220" s="682">
        <v>0</v>
      </c>
      <c r="C220" s="682">
        <v>0</v>
      </c>
      <c r="D220" s="683">
        <v>0</v>
      </c>
      <c r="E220" s="684">
        <v>1</v>
      </c>
      <c r="F220" s="682">
        <v>226.495159206951</v>
      </c>
      <c r="G220" s="683">
        <v>94.372983002896007</v>
      </c>
      <c r="H220" s="685">
        <v>16.662960000000002</v>
      </c>
      <c r="I220" s="682">
        <v>89.410539999999997</v>
      </c>
      <c r="J220" s="683">
        <v>-4.9624430028960003</v>
      </c>
      <c r="K220" s="686">
        <v>0.39475695777800002</v>
      </c>
    </row>
    <row r="221" spans="1:11" ht="14.4" customHeight="1" thickBot="1" x14ac:dyDescent="0.35">
      <c r="A221" s="704" t="s">
        <v>536</v>
      </c>
      <c r="B221" s="682">
        <v>0</v>
      </c>
      <c r="C221" s="682">
        <v>0</v>
      </c>
      <c r="D221" s="683">
        <v>0</v>
      </c>
      <c r="E221" s="684">
        <v>1</v>
      </c>
      <c r="F221" s="682">
        <v>226.495159206951</v>
      </c>
      <c r="G221" s="683">
        <v>94.372983002896007</v>
      </c>
      <c r="H221" s="685">
        <v>16.662960000000002</v>
      </c>
      <c r="I221" s="682">
        <v>89.410539999999997</v>
      </c>
      <c r="J221" s="683">
        <v>-4.9624430028960003</v>
      </c>
      <c r="K221" s="686">
        <v>0.39475695777800002</v>
      </c>
    </row>
    <row r="222" spans="1:11" ht="14.4" customHeight="1" thickBot="1" x14ac:dyDescent="0.35">
      <c r="A222" s="703" t="s">
        <v>537</v>
      </c>
      <c r="B222" s="687">
        <v>142.02386125935101</v>
      </c>
      <c r="C222" s="687">
        <v>131.01300000000001</v>
      </c>
      <c r="D222" s="688">
        <v>-11.010861259349999</v>
      </c>
      <c r="E222" s="694">
        <v>0.92247175114199997</v>
      </c>
      <c r="F222" s="687">
        <v>141.52540220686899</v>
      </c>
      <c r="G222" s="688">
        <v>58.968917586194998</v>
      </c>
      <c r="H222" s="690">
        <v>10.741</v>
      </c>
      <c r="I222" s="687">
        <v>55.363999999999997</v>
      </c>
      <c r="J222" s="688">
        <v>-3.604917586195</v>
      </c>
      <c r="K222" s="695">
        <v>0.39119479002800001</v>
      </c>
    </row>
    <row r="223" spans="1:11" ht="14.4" customHeight="1" thickBot="1" x14ac:dyDescent="0.35">
      <c r="A223" s="704" t="s">
        <v>538</v>
      </c>
      <c r="B223" s="682">
        <v>142.02386125935101</v>
      </c>
      <c r="C223" s="682">
        <v>131.01300000000001</v>
      </c>
      <c r="D223" s="683">
        <v>-11.010861259349999</v>
      </c>
      <c r="E223" s="684">
        <v>0.92247175114199997</v>
      </c>
      <c r="F223" s="682">
        <v>141.52540220686899</v>
      </c>
      <c r="G223" s="683">
        <v>58.968917586194998</v>
      </c>
      <c r="H223" s="685">
        <v>10.741</v>
      </c>
      <c r="I223" s="682">
        <v>55.363999999999997</v>
      </c>
      <c r="J223" s="683">
        <v>-3.604917586195</v>
      </c>
      <c r="K223" s="686">
        <v>0.39119479002800001</v>
      </c>
    </row>
    <row r="224" spans="1:11" ht="14.4" customHeight="1" thickBot="1" x14ac:dyDescent="0.35">
      <c r="A224" s="703" t="s">
        <v>539</v>
      </c>
      <c r="B224" s="687">
        <v>1886.59560972031</v>
      </c>
      <c r="C224" s="687">
        <v>1566.8581200000001</v>
      </c>
      <c r="D224" s="688">
        <v>-319.73748972031302</v>
      </c>
      <c r="E224" s="694">
        <v>0.83052144928500005</v>
      </c>
      <c r="F224" s="687">
        <v>1949.45550060908</v>
      </c>
      <c r="G224" s="688">
        <v>812.27312525378397</v>
      </c>
      <c r="H224" s="690">
        <v>125.69662</v>
      </c>
      <c r="I224" s="687">
        <v>601.38351999999998</v>
      </c>
      <c r="J224" s="688">
        <v>-210.889605253784</v>
      </c>
      <c r="K224" s="695">
        <v>0.308487944357</v>
      </c>
    </row>
    <row r="225" spans="1:11" ht="14.4" customHeight="1" thickBot="1" x14ac:dyDescent="0.35">
      <c r="A225" s="704" t="s">
        <v>540</v>
      </c>
      <c r="B225" s="682">
        <v>1498.4030786421899</v>
      </c>
      <c r="C225" s="682">
        <v>1331.9960000000001</v>
      </c>
      <c r="D225" s="683">
        <v>-166.40707864219101</v>
      </c>
      <c r="E225" s="684">
        <v>0.88894371546999995</v>
      </c>
      <c r="F225" s="682">
        <v>1555.68926979254</v>
      </c>
      <c r="G225" s="683">
        <v>648.20386241355902</v>
      </c>
      <c r="H225" s="685">
        <v>116.042</v>
      </c>
      <c r="I225" s="682">
        <v>536.23400000000004</v>
      </c>
      <c r="J225" s="683">
        <v>-111.969862413559</v>
      </c>
      <c r="K225" s="686">
        <v>0.344692227691</v>
      </c>
    </row>
    <row r="226" spans="1:11" ht="14.4" customHeight="1" thickBot="1" x14ac:dyDescent="0.35">
      <c r="A226" s="704" t="s">
        <v>541</v>
      </c>
      <c r="B226" s="682">
        <v>336.25361276808201</v>
      </c>
      <c r="C226" s="682">
        <v>183.52090000000001</v>
      </c>
      <c r="D226" s="683">
        <v>-152.732712768082</v>
      </c>
      <c r="E226" s="684">
        <v>0.54578119916400003</v>
      </c>
      <c r="F226" s="682">
        <v>338.798899097228</v>
      </c>
      <c r="G226" s="683">
        <v>141.16620795717901</v>
      </c>
      <c r="H226" s="685">
        <v>5.7944000000000004</v>
      </c>
      <c r="I226" s="682">
        <v>48.926600000000001</v>
      </c>
      <c r="J226" s="683">
        <v>-92.239607957177995</v>
      </c>
      <c r="K226" s="686">
        <v>0.144411921438</v>
      </c>
    </row>
    <row r="227" spans="1:11" ht="14.4" customHeight="1" thickBot="1" x14ac:dyDescent="0.35">
      <c r="A227" s="704" t="s">
        <v>542</v>
      </c>
      <c r="B227" s="682">
        <v>51.938918310039</v>
      </c>
      <c r="C227" s="682">
        <v>51.34122</v>
      </c>
      <c r="D227" s="683">
        <v>-0.59769831003899998</v>
      </c>
      <c r="E227" s="684">
        <v>0.98849228421599999</v>
      </c>
      <c r="F227" s="682">
        <v>54.967331719310998</v>
      </c>
      <c r="G227" s="683">
        <v>22.903054883046</v>
      </c>
      <c r="H227" s="685">
        <v>3.86022</v>
      </c>
      <c r="I227" s="682">
        <v>16.222919999999998</v>
      </c>
      <c r="J227" s="683">
        <v>-6.6801348830459997</v>
      </c>
      <c r="K227" s="686">
        <v>0.29513748425699998</v>
      </c>
    </row>
    <row r="228" spans="1:11" ht="14.4" customHeight="1" thickBot="1" x14ac:dyDescent="0.35">
      <c r="A228" s="703" t="s">
        <v>543</v>
      </c>
      <c r="B228" s="687">
        <v>1256.5665955647801</v>
      </c>
      <c r="C228" s="687">
        <v>1305.64923</v>
      </c>
      <c r="D228" s="688">
        <v>49.082634435221998</v>
      </c>
      <c r="E228" s="694">
        <v>1.0390609097900001</v>
      </c>
      <c r="F228" s="687">
        <v>1277.6080120162201</v>
      </c>
      <c r="G228" s="688">
        <v>532.33667167342696</v>
      </c>
      <c r="H228" s="690">
        <v>118.9464</v>
      </c>
      <c r="I228" s="687">
        <v>536.73708999999997</v>
      </c>
      <c r="J228" s="688">
        <v>4.4004183265729999</v>
      </c>
      <c r="K228" s="695">
        <v>0.42011092991799998</v>
      </c>
    </row>
    <row r="229" spans="1:11" ht="14.4" customHeight="1" thickBot="1" x14ac:dyDescent="0.35">
      <c r="A229" s="704" t="s">
        <v>544</v>
      </c>
      <c r="B229" s="682">
        <v>1256.5665955647801</v>
      </c>
      <c r="C229" s="682">
        <v>1305.64923</v>
      </c>
      <c r="D229" s="683">
        <v>49.082634435221998</v>
      </c>
      <c r="E229" s="684">
        <v>1.0390609097900001</v>
      </c>
      <c r="F229" s="682">
        <v>1277.6080120162201</v>
      </c>
      <c r="G229" s="683">
        <v>532.33667167342696</v>
      </c>
      <c r="H229" s="685">
        <v>118.9464</v>
      </c>
      <c r="I229" s="682">
        <v>536.73708999999997</v>
      </c>
      <c r="J229" s="683">
        <v>4.4004183265729999</v>
      </c>
      <c r="K229" s="686">
        <v>0.42011092991799998</v>
      </c>
    </row>
    <row r="230" spans="1:11" ht="14.4" customHeight="1" thickBot="1" x14ac:dyDescent="0.35">
      <c r="A230" s="703" t="s">
        <v>545</v>
      </c>
      <c r="B230" s="687">
        <v>0</v>
      </c>
      <c r="C230" s="687">
        <v>4.883</v>
      </c>
      <c r="D230" s="688">
        <v>4.883</v>
      </c>
      <c r="E230" s="689" t="s">
        <v>338</v>
      </c>
      <c r="F230" s="687">
        <v>0</v>
      </c>
      <c r="G230" s="688">
        <v>0</v>
      </c>
      <c r="H230" s="690">
        <v>0.58599999999999997</v>
      </c>
      <c r="I230" s="687">
        <v>2.2229999999999999</v>
      </c>
      <c r="J230" s="688">
        <v>2.2229999999999999</v>
      </c>
      <c r="K230" s="691" t="s">
        <v>338</v>
      </c>
    </row>
    <row r="231" spans="1:11" ht="14.4" customHeight="1" thickBot="1" x14ac:dyDescent="0.35">
      <c r="A231" s="704" t="s">
        <v>546</v>
      </c>
      <c r="B231" s="682">
        <v>0</v>
      </c>
      <c r="C231" s="682">
        <v>4.883</v>
      </c>
      <c r="D231" s="683">
        <v>4.883</v>
      </c>
      <c r="E231" s="692" t="s">
        <v>338</v>
      </c>
      <c r="F231" s="682">
        <v>0</v>
      </c>
      <c r="G231" s="683">
        <v>0</v>
      </c>
      <c r="H231" s="685">
        <v>0.58599999999999997</v>
      </c>
      <c r="I231" s="682">
        <v>2.2229999999999999</v>
      </c>
      <c r="J231" s="683">
        <v>2.2229999999999999</v>
      </c>
      <c r="K231" s="693" t="s">
        <v>338</v>
      </c>
    </row>
    <row r="232" spans="1:11" ht="14.4" customHeight="1" thickBot="1" x14ac:dyDescent="0.35">
      <c r="A232" s="703" t="s">
        <v>547</v>
      </c>
      <c r="B232" s="687">
        <v>1038.4199821213101</v>
      </c>
      <c r="C232" s="687">
        <v>993.54763000000003</v>
      </c>
      <c r="D232" s="688">
        <v>-44.872352121309</v>
      </c>
      <c r="E232" s="694">
        <v>0.95678785761600005</v>
      </c>
      <c r="F232" s="687">
        <v>850.19427841607205</v>
      </c>
      <c r="G232" s="688">
        <v>354.247616006697</v>
      </c>
      <c r="H232" s="690">
        <v>51.420720000000003</v>
      </c>
      <c r="I232" s="687">
        <v>272.16568999999998</v>
      </c>
      <c r="J232" s="688">
        <v>-82.081926006695994</v>
      </c>
      <c r="K232" s="695">
        <v>0.320121761472</v>
      </c>
    </row>
    <row r="233" spans="1:11" ht="14.4" customHeight="1" thickBot="1" x14ac:dyDescent="0.35">
      <c r="A233" s="704" t="s">
        <v>548</v>
      </c>
      <c r="B233" s="682">
        <v>1038.4199821213101</v>
      </c>
      <c r="C233" s="682">
        <v>993.54763000000003</v>
      </c>
      <c r="D233" s="683">
        <v>-44.872352121309</v>
      </c>
      <c r="E233" s="684">
        <v>0.95678785761600005</v>
      </c>
      <c r="F233" s="682">
        <v>850.19427841607205</v>
      </c>
      <c r="G233" s="683">
        <v>354.247616006697</v>
      </c>
      <c r="H233" s="685">
        <v>51.420720000000003</v>
      </c>
      <c r="I233" s="682">
        <v>272.16568999999998</v>
      </c>
      <c r="J233" s="683">
        <v>-82.081926006695994</v>
      </c>
      <c r="K233" s="686">
        <v>0.320121761472</v>
      </c>
    </row>
    <row r="234" spans="1:11" ht="14.4" customHeight="1" thickBot="1" x14ac:dyDescent="0.35">
      <c r="A234" s="703" t="s">
        <v>549</v>
      </c>
      <c r="B234" s="687">
        <v>0</v>
      </c>
      <c r="C234" s="687">
        <v>654.34747000000004</v>
      </c>
      <c r="D234" s="688">
        <v>654.34747000000004</v>
      </c>
      <c r="E234" s="689" t="s">
        <v>338</v>
      </c>
      <c r="F234" s="687">
        <v>0</v>
      </c>
      <c r="G234" s="688">
        <v>0</v>
      </c>
      <c r="H234" s="690">
        <v>53.571759999999998</v>
      </c>
      <c r="I234" s="687">
        <v>305.85169000000002</v>
      </c>
      <c r="J234" s="688">
        <v>305.85169000000002</v>
      </c>
      <c r="K234" s="691" t="s">
        <v>338</v>
      </c>
    </row>
    <row r="235" spans="1:11" ht="14.4" customHeight="1" thickBot="1" x14ac:dyDescent="0.35">
      <c r="A235" s="704" t="s">
        <v>550</v>
      </c>
      <c r="B235" s="682">
        <v>0</v>
      </c>
      <c r="C235" s="682">
        <v>654.34747000000004</v>
      </c>
      <c r="D235" s="683">
        <v>654.34747000000004</v>
      </c>
      <c r="E235" s="692" t="s">
        <v>338</v>
      </c>
      <c r="F235" s="682">
        <v>0</v>
      </c>
      <c r="G235" s="683">
        <v>0</v>
      </c>
      <c r="H235" s="685">
        <v>53.571759999999998</v>
      </c>
      <c r="I235" s="682">
        <v>305.85169000000002</v>
      </c>
      <c r="J235" s="683">
        <v>305.85169000000002</v>
      </c>
      <c r="K235" s="693" t="s">
        <v>338</v>
      </c>
    </row>
    <row r="236" spans="1:11" ht="14.4" customHeight="1" thickBot="1" x14ac:dyDescent="0.35">
      <c r="A236" s="703" t="s">
        <v>551</v>
      </c>
      <c r="B236" s="687">
        <v>5940.5760851590903</v>
      </c>
      <c r="C236" s="687">
        <v>6122.2064300000002</v>
      </c>
      <c r="D236" s="688">
        <v>181.630344840909</v>
      </c>
      <c r="E236" s="694">
        <v>1.030574533889</v>
      </c>
      <c r="F236" s="687">
        <v>5606.2445323674401</v>
      </c>
      <c r="G236" s="688">
        <v>2335.93522181977</v>
      </c>
      <c r="H236" s="690">
        <v>575.64624000000003</v>
      </c>
      <c r="I236" s="687">
        <v>2448.2385199999999</v>
      </c>
      <c r="J236" s="688">
        <v>112.303298180235</v>
      </c>
      <c r="K236" s="695">
        <v>0.43669848966899999</v>
      </c>
    </row>
    <row r="237" spans="1:11" ht="14.4" customHeight="1" thickBot="1" x14ac:dyDescent="0.35">
      <c r="A237" s="704" t="s">
        <v>552</v>
      </c>
      <c r="B237" s="682">
        <v>5940.5760851590903</v>
      </c>
      <c r="C237" s="682">
        <v>6122.2064300000002</v>
      </c>
      <c r="D237" s="683">
        <v>181.630344840909</v>
      </c>
      <c r="E237" s="684">
        <v>1.030574533889</v>
      </c>
      <c r="F237" s="682">
        <v>5606.2445323674401</v>
      </c>
      <c r="G237" s="683">
        <v>2335.93522181977</v>
      </c>
      <c r="H237" s="685">
        <v>575.64624000000003</v>
      </c>
      <c r="I237" s="682">
        <v>2448.2385199999999</v>
      </c>
      <c r="J237" s="683">
        <v>112.303298180235</v>
      </c>
      <c r="K237" s="686">
        <v>0.43669848966899999</v>
      </c>
    </row>
    <row r="238" spans="1:11" ht="14.4" customHeight="1" thickBot="1" x14ac:dyDescent="0.35">
      <c r="A238" s="708"/>
      <c r="B238" s="682">
        <v>-26936.891672034599</v>
      </c>
      <c r="C238" s="682">
        <v>-24316.255980000002</v>
      </c>
      <c r="D238" s="683">
        <v>2620.6356920345702</v>
      </c>
      <c r="E238" s="684">
        <v>0.90271202319999999</v>
      </c>
      <c r="F238" s="682">
        <v>-23347.4680551819</v>
      </c>
      <c r="G238" s="683">
        <v>-9728.1116896591102</v>
      </c>
      <c r="H238" s="685">
        <v>-461.76106000000101</v>
      </c>
      <c r="I238" s="682">
        <v>-11804.643319999999</v>
      </c>
      <c r="J238" s="683">
        <v>-2076.5316303408999</v>
      </c>
      <c r="K238" s="686">
        <v>0.50560700167100003</v>
      </c>
    </row>
    <row r="239" spans="1:11" ht="14.4" customHeight="1" thickBot="1" x14ac:dyDescent="0.35">
      <c r="A239" s="709" t="s">
        <v>66</v>
      </c>
      <c r="B239" s="696">
        <v>-26936.891672034599</v>
      </c>
      <c r="C239" s="696">
        <v>-24316.255980000002</v>
      </c>
      <c r="D239" s="697">
        <v>2620.6356920345802</v>
      </c>
      <c r="E239" s="698">
        <v>-1.0278926946110001</v>
      </c>
      <c r="F239" s="696">
        <v>-23347.4680551819</v>
      </c>
      <c r="G239" s="697">
        <v>-9728.1116896591193</v>
      </c>
      <c r="H239" s="696">
        <v>-461.76106000000101</v>
      </c>
      <c r="I239" s="696">
        <v>-11804.643319999999</v>
      </c>
      <c r="J239" s="697">
        <v>-2076.5316303408899</v>
      </c>
      <c r="K239" s="699">
        <v>0.50560700167100003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176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81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253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553</v>
      </c>
      <c r="B5" s="711" t="s">
        <v>554</v>
      </c>
      <c r="C5" s="712" t="s">
        <v>555</v>
      </c>
      <c r="D5" s="712" t="s">
        <v>555</v>
      </c>
      <c r="E5" s="712"/>
      <c r="F5" s="712" t="s">
        <v>555</v>
      </c>
      <c r="G5" s="712" t="s">
        <v>555</v>
      </c>
      <c r="H5" s="712" t="s">
        <v>555</v>
      </c>
      <c r="I5" s="713" t="s">
        <v>555</v>
      </c>
      <c r="J5" s="714" t="s">
        <v>74</v>
      </c>
    </row>
    <row r="6" spans="1:10" ht="14.4" customHeight="1" x14ac:dyDescent="0.3">
      <c r="A6" s="710" t="s">
        <v>553</v>
      </c>
      <c r="B6" s="711" t="s">
        <v>556</v>
      </c>
      <c r="C6" s="712">
        <v>1625.5654</v>
      </c>
      <c r="D6" s="712">
        <v>1788.0370099999996</v>
      </c>
      <c r="E6" s="712"/>
      <c r="F6" s="712">
        <v>2017.9165999999996</v>
      </c>
      <c r="G6" s="712">
        <v>2085.1955740966796</v>
      </c>
      <c r="H6" s="712">
        <v>-67.278974096680031</v>
      </c>
      <c r="I6" s="713">
        <v>0.96773493338828631</v>
      </c>
      <c r="J6" s="714" t="s">
        <v>1</v>
      </c>
    </row>
    <row r="7" spans="1:10" ht="14.4" customHeight="1" x14ac:dyDescent="0.3">
      <c r="A7" s="710" t="s">
        <v>553</v>
      </c>
      <c r="B7" s="711" t="s">
        <v>557</v>
      </c>
      <c r="C7" s="712">
        <v>0</v>
      </c>
      <c r="D7" s="712">
        <v>93.683060000000012</v>
      </c>
      <c r="E7" s="712"/>
      <c r="F7" s="712">
        <v>147.16164999999998</v>
      </c>
      <c r="G7" s="712">
        <v>91.715039062499997</v>
      </c>
      <c r="H7" s="712">
        <v>55.446610937499983</v>
      </c>
      <c r="I7" s="713">
        <v>1.6045530973357098</v>
      </c>
      <c r="J7" s="714" t="s">
        <v>1</v>
      </c>
    </row>
    <row r="8" spans="1:10" ht="14.4" customHeight="1" x14ac:dyDescent="0.3">
      <c r="A8" s="710" t="s">
        <v>553</v>
      </c>
      <c r="B8" s="711" t="s">
        <v>558</v>
      </c>
      <c r="C8" s="712">
        <v>148.99852999999999</v>
      </c>
      <c r="D8" s="712">
        <v>76.129340000000013</v>
      </c>
      <c r="E8" s="712"/>
      <c r="F8" s="712">
        <v>86.001480000000001</v>
      </c>
      <c r="G8" s="712">
        <v>66.666662601470946</v>
      </c>
      <c r="H8" s="712">
        <v>19.334817398529054</v>
      </c>
      <c r="I8" s="713">
        <v>1.2900222786628956</v>
      </c>
      <c r="J8" s="714" t="s">
        <v>1</v>
      </c>
    </row>
    <row r="9" spans="1:10" ht="14.4" customHeight="1" x14ac:dyDescent="0.3">
      <c r="A9" s="710" t="s">
        <v>553</v>
      </c>
      <c r="B9" s="711" t="s">
        <v>559</v>
      </c>
      <c r="C9" s="712">
        <v>0</v>
      </c>
      <c r="D9" s="712">
        <v>0</v>
      </c>
      <c r="E9" s="712"/>
      <c r="F9" s="712">
        <v>0</v>
      </c>
      <c r="G9" s="712">
        <v>0</v>
      </c>
      <c r="H9" s="712">
        <v>0</v>
      </c>
      <c r="I9" s="713" t="s">
        <v>555</v>
      </c>
      <c r="J9" s="714" t="s">
        <v>1</v>
      </c>
    </row>
    <row r="10" spans="1:10" ht="14.4" customHeight="1" x14ac:dyDescent="0.3">
      <c r="A10" s="710" t="s">
        <v>553</v>
      </c>
      <c r="B10" s="711" t="s">
        <v>560</v>
      </c>
      <c r="C10" s="712">
        <v>216.77083000000002</v>
      </c>
      <c r="D10" s="712">
        <v>219.57539999999997</v>
      </c>
      <c r="E10" s="712"/>
      <c r="F10" s="712">
        <v>237.89091999999999</v>
      </c>
      <c r="G10" s="712">
        <v>233.33334375000001</v>
      </c>
      <c r="H10" s="712">
        <v>4.5575762499999826</v>
      </c>
      <c r="I10" s="713">
        <v>1.0195324687708718</v>
      </c>
      <c r="J10" s="714" t="s">
        <v>1</v>
      </c>
    </row>
    <row r="11" spans="1:10" ht="14.4" customHeight="1" x14ac:dyDescent="0.3">
      <c r="A11" s="710" t="s">
        <v>553</v>
      </c>
      <c r="B11" s="711" t="s">
        <v>561</v>
      </c>
      <c r="C11" s="712">
        <v>9.6101299999999998</v>
      </c>
      <c r="D11" s="712">
        <v>8.2242499999999996</v>
      </c>
      <c r="E11" s="712"/>
      <c r="F11" s="712">
        <v>0</v>
      </c>
      <c r="G11" s="712">
        <v>7.6931098632812498</v>
      </c>
      <c r="H11" s="712">
        <v>-7.6931098632812498</v>
      </c>
      <c r="I11" s="713">
        <v>0</v>
      </c>
      <c r="J11" s="714" t="s">
        <v>1</v>
      </c>
    </row>
    <row r="12" spans="1:10" ht="14.4" customHeight="1" x14ac:dyDescent="0.3">
      <c r="A12" s="710" t="s">
        <v>553</v>
      </c>
      <c r="B12" s="711" t="s">
        <v>562</v>
      </c>
      <c r="C12" s="712">
        <v>0</v>
      </c>
      <c r="D12" s="712">
        <v>101.21414999999999</v>
      </c>
      <c r="E12" s="712"/>
      <c r="F12" s="712">
        <v>0</v>
      </c>
      <c r="G12" s="712">
        <v>54.166664062499997</v>
      </c>
      <c r="H12" s="712">
        <v>-54.166664062499997</v>
      </c>
      <c r="I12" s="713">
        <v>0</v>
      </c>
      <c r="J12" s="714" t="s">
        <v>1</v>
      </c>
    </row>
    <row r="13" spans="1:10" ht="14.4" customHeight="1" x14ac:dyDescent="0.3">
      <c r="A13" s="710" t="s">
        <v>553</v>
      </c>
      <c r="B13" s="711" t="s">
        <v>563</v>
      </c>
      <c r="C13" s="712">
        <v>120.15516999999997</v>
      </c>
      <c r="D13" s="712">
        <v>136.26353999999995</v>
      </c>
      <c r="E13" s="712"/>
      <c r="F13" s="712">
        <v>255.49637999999996</v>
      </c>
      <c r="G13" s="712">
        <v>154.04076960754392</v>
      </c>
      <c r="H13" s="712">
        <v>101.45561039245604</v>
      </c>
      <c r="I13" s="713">
        <v>1.6586283011370218</v>
      </c>
      <c r="J13" s="714" t="s">
        <v>1</v>
      </c>
    </row>
    <row r="14" spans="1:10" ht="14.4" customHeight="1" x14ac:dyDescent="0.3">
      <c r="A14" s="710" t="s">
        <v>553</v>
      </c>
      <c r="B14" s="711" t="s">
        <v>564</v>
      </c>
      <c r="C14" s="712">
        <v>2.2001700000000004</v>
      </c>
      <c r="D14" s="712">
        <v>4.3789299999999995</v>
      </c>
      <c r="E14" s="712"/>
      <c r="F14" s="712">
        <v>2.9478000000000004</v>
      </c>
      <c r="G14" s="712">
        <v>6.2874653244018548</v>
      </c>
      <c r="H14" s="712">
        <v>-3.3396653244018544</v>
      </c>
      <c r="I14" s="713">
        <v>0.46883757570153017</v>
      </c>
      <c r="J14" s="714" t="s">
        <v>1</v>
      </c>
    </row>
    <row r="15" spans="1:10" ht="14.4" customHeight="1" x14ac:dyDescent="0.3">
      <c r="A15" s="710" t="s">
        <v>553</v>
      </c>
      <c r="B15" s="711" t="s">
        <v>565</v>
      </c>
      <c r="C15" s="712">
        <v>0</v>
      </c>
      <c r="D15" s="712">
        <v>130.48808</v>
      </c>
      <c r="E15" s="712"/>
      <c r="F15" s="712">
        <v>0</v>
      </c>
      <c r="G15" s="712">
        <v>95.833328124999994</v>
      </c>
      <c r="H15" s="712">
        <v>-95.833328124999994</v>
      </c>
      <c r="I15" s="713">
        <v>0</v>
      </c>
      <c r="J15" s="714" t="s">
        <v>1</v>
      </c>
    </row>
    <row r="16" spans="1:10" ht="14.4" customHeight="1" x14ac:dyDescent="0.3">
      <c r="A16" s="710" t="s">
        <v>553</v>
      </c>
      <c r="B16" s="711" t="s">
        <v>566</v>
      </c>
      <c r="C16" s="712">
        <v>124.97490999999999</v>
      </c>
      <c r="D16" s="712">
        <v>122.74918</v>
      </c>
      <c r="E16" s="712"/>
      <c r="F16" s="712">
        <v>116.09162000000001</v>
      </c>
      <c r="G16" s="712">
        <v>114.58333300781248</v>
      </c>
      <c r="H16" s="712">
        <v>1.5082869921875215</v>
      </c>
      <c r="I16" s="713">
        <v>1.0131632319692139</v>
      </c>
      <c r="J16" s="714" t="s">
        <v>1</v>
      </c>
    </row>
    <row r="17" spans="1:10" ht="14.4" customHeight="1" x14ac:dyDescent="0.3">
      <c r="A17" s="710" t="s">
        <v>553</v>
      </c>
      <c r="B17" s="711" t="s">
        <v>567</v>
      </c>
      <c r="C17" s="712">
        <v>2248.2751399999997</v>
      </c>
      <c r="D17" s="712">
        <v>2680.7429399999992</v>
      </c>
      <c r="E17" s="712"/>
      <c r="F17" s="712">
        <v>2863.5064499999994</v>
      </c>
      <c r="G17" s="712">
        <v>2909.5152895011902</v>
      </c>
      <c r="H17" s="712">
        <v>-46.008839501190778</v>
      </c>
      <c r="I17" s="713">
        <v>0.98418676826782425</v>
      </c>
      <c r="J17" s="714" t="s">
        <v>568</v>
      </c>
    </row>
    <row r="19" spans="1:10" ht="14.4" customHeight="1" x14ac:dyDescent="0.3">
      <c r="A19" s="710" t="s">
        <v>553</v>
      </c>
      <c r="B19" s="711" t="s">
        <v>554</v>
      </c>
      <c r="C19" s="712" t="s">
        <v>555</v>
      </c>
      <c r="D19" s="712" t="s">
        <v>555</v>
      </c>
      <c r="E19" s="712"/>
      <c r="F19" s="712" t="s">
        <v>555</v>
      </c>
      <c r="G19" s="712" t="s">
        <v>555</v>
      </c>
      <c r="H19" s="712" t="s">
        <v>555</v>
      </c>
      <c r="I19" s="713" t="s">
        <v>555</v>
      </c>
      <c r="J19" s="714" t="s">
        <v>74</v>
      </c>
    </row>
    <row r="20" spans="1:10" ht="14.4" customHeight="1" x14ac:dyDescent="0.3">
      <c r="A20" s="710" t="s">
        <v>569</v>
      </c>
      <c r="B20" s="711" t="s">
        <v>570</v>
      </c>
      <c r="C20" s="712" t="s">
        <v>555</v>
      </c>
      <c r="D20" s="712" t="s">
        <v>555</v>
      </c>
      <c r="E20" s="712"/>
      <c r="F20" s="712" t="s">
        <v>555</v>
      </c>
      <c r="G20" s="712" t="s">
        <v>555</v>
      </c>
      <c r="H20" s="712" t="s">
        <v>555</v>
      </c>
      <c r="I20" s="713" t="s">
        <v>555</v>
      </c>
      <c r="J20" s="714" t="s">
        <v>0</v>
      </c>
    </row>
    <row r="21" spans="1:10" ht="14.4" customHeight="1" x14ac:dyDescent="0.3">
      <c r="A21" s="710" t="s">
        <v>569</v>
      </c>
      <c r="B21" s="711" t="s">
        <v>556</v>
      </c>
      <c r="C21" s="712">
        <v>67.45547000000002</v>
      </c>
      <c r="D21" s="712">
        <v>74.334900000000005</v>
      </c>
      <c r="E21" s="712"/>
      <c r="F21" s="712">
        <v>84.792910000000006</v>
      </c>
      <c r="G21" s="712">
        <v>74</v>
      </c>
      <c r="H21" s="712">
        <v>10.792910000000006</v>
      </c>
      <c r="I21" s="713">
        <v>1.1458501351351351</v>
      </c>
      <c r="J21" s="714" t="s">
        <v>1</v>
      </c>
    </row>
    <row r="22" spans="1:10" ht="14.4" customHeight="1" x14ac:dyDescent="0.3">
      <c r="A22" s="710" t="s">
        <v>569</v>
      </c>
      <c r="B22" s="711" t="s">
        <v>560</v>
      </c>
      <c r="C22" s="712">
        <v>0</v>
      </c>
      <c r="D22" s="712">
        <v>0</v>
      </c>
      <c r="E22" s="712"/>
      <c r="F22" s="712">
        <v>0</v>
      </c>
      <c r="G22" s="712">
        <v>0</v>
      </c>
      <c r="H22" s="712">
        <v>0</v>
      </c>
      <c r="I22" s="713" t="s">
        <v>555</v>
      </c>
      <c r="J22" s="714" t="s">
        <v>1</v>
      </c>
    </row>
    <row r="23" spans="1:10" ht="14.4" customHeight="1" x14ac:dyDescent="0.3">
      <c r="A23" s="710" t="s">
        <v>569</v>
      </c>
      <c r="B23" s="711" t="s">
        <v>563</v>
      </c>
      <c r="C23" s="712">
        <v>16.992799999999995</v>
      </c>
      <c r="D23" s="712">
        <v>12.267690000000005</v>
      </c>
      <c r="E23" s="712"/>
      <c r="F23" s="712">
        <v>9.4107500000000037</v>
      </c>
      <c r="G23" s="712">
        <v>17</v>
      </c>
      <c r="H23" s="712">
        <v>-7.5892499999999963</v>
      </c>
      <c r="I23" s="713">
        <v>0.55357352941176496</v>
      </c>
      <c r="J23" s="714" t="s">
        <v>1</v>
      </c>
    </row>
    <row r="24" spans="1:10" ht="14.4" customHeight="1" x14ac:dyDescent="0.3">
      <c r="A24" s="710" t="s">
        <v>569</v>
      </c>
      <c r="B24" s="711" t="s">
        <v>564</v>
      </c>
      <c r="C24" s="712">
        <v>0</v>
      </c>
      <c r="D24" s="712">
        <v>0</v>
      </c>
      <c r="E24" s="712"/>
      <c r="F24" s="712">
        <v>0.28523999999999999</v>
      </c>
      <c r="G24" s="712">
        <v>0</v>
      </c>
      <c r="H24" s="712">
        <v>0.28523999999999999</v>
      </c>
      <c r="I24" s="713" t="s">
        <v>555</v>
      </c>
      <c r="J24" s="714" t="s">
        <v>1</v>
      </c>
    </row>
    <row r="25" spans="1:10" ht="14.4" customHeight="1" x14ac:dyDescent="0.3">
      <c r="A25" s="710" t="s">
        <v>569</v>
      </c>
      <c r="B25" s="711" t="s">
        <v>566</v>
      </c>
      <c r="C25" s="712">
        <v>14.304819999999998</v>
      </c>
      <c r="D25" s="712">
        <v>14.071860000000001</v>
      </c>
      <c r="E25" s="712"/>
      <c r="F25" s="712">
        <v>13.144359999999999</v>
      </c>
      <c r="G25" s="712">
        <v>12</v>
      </c>
      <c r="H25" s="712">
        <v>1.1443599999999989</v>
      </c>
      <c r="I25" s="713">
        <v>1.0953633333333332</v>
      </c>
      <c r="J25" s="714" t="s">
        <v>1</v>
      </c>
    </row>
    <row r="26" spans="1:10" ht="14.4" customHeight="1" x14ac:dyDescent="0.3">
      <c r="A26" s="710" t="s">
        <v>569</v>
      </c>
      <c r="B26" s="711" t="s">
        <v>571</v>
      </c>
      <c r="C26" s="712">
        <v>98.75309</v>
      </c>
      <c r="D26" s="712">
        <v>100.67445000000001</v>
      </c>
      <c r="E26" s="712"/>
      <c r="F26" s="712">
        <v>107.63326000000001</v>
      </c>
      <c r="G26" s="712">
        <v>103</v>
      </c>
      <c r="H26" s="712">
        <v>4.633260000000007</v>
      </c>
      <c r="I26" s="713">
        <v>1.0449831067961166</v>
      </c>
      <c r="J26" s="714" t="s">
        <v>572</v>
      </c>
    </row>
    <row r="27" spans="1:10" ht="14.4" customHeight="1" x14ac:dyDescent="0.3">
      <c r="A27" s="710" t="s">
        <v>555</v>
      </c>
      <c r="B27" s="711" t="s">
        <v>555</v>
      </c>
      <c r="C27" s="712" t="s">
        <v>555</v>
      </c>
      <c r="D27" s="712" t="s">
        <v>555</v>
      </c>
      <c r="E27" s="712"/>
      <c r="F27" s="712" t="s">
        <v>555</v>
      </c>
      <c r="G27" s="712" t="s">
        <v>555</v>
      </c>
      <c r="H27" s="712" t="s">
        <v>555</v>
      </c>
      <c r="I27" s="713" t="s">
        <v>555</v>
      </c>
      <c r="J27" s="714" t="s">
        <v>573</v>
      </c>
    </row>
    <row r="28" spans="1:10" ht="14.4" customHeight="1" x14ac:dyDescent="0.3">
      <c r="A28" s="710" t="s">
        <v>574</v>
      </c>
      <c r="B28" s="711" t="s">
        <v>575</v>
      </c>
      <c r="C28" s="712" t="s">
        <v>555</v>
      </c>
      <c r="D28" s="712" t="s">
        <v>555</v>
      </c>
      <c r="E28" s="712"/>
      <c r="F28" s="712" t="s">
        <v>555</v>
      </c>
      <c r="G28" s="712" t="s">
        <v>555</v>
      </c>
      <c r="H28" s="712" t="s">
        <v>555</v>
      </c>
      <c r="I28" s="713" t="s">
        <v>555</v>
      </c>
      <c r="J28" s="714" t="s">
        <v>0</v>
      </c>
    </row>
    <row r="29" spans="1:10" ht="14.4" customHeight="1" x14ac:dyDescent="0.3">
      <c r="A29" s="710" t="s">
        <v>574</v>
      </c>
      <c r="B29" s="711" t="s">
        <v>556</v>
      </c>
      <c r="C29" s="712">
        <v>98.852720000000033</v>
      </c>
      <c r="D29" s="712">
        <v>98.61624999999998</v>
      </c>
      <c r="E29" s="712"/>
      <c r="F29" s="712">
        <v>98.318469999999976</v>
      </c>
      <c r="G29" s="712">
        <v>100</v>
      </c>
      <c r="H29" s="712">
        <v>-1.6815300000000235</v>
      </c>
      <c r="I29" s="713">
        <v>0.9831846999999998</v>
      </c>
      <c r="J29" s="714" t="s">
        <v>1</v>
      </c>
    </row>
    <row r="30" spans="1:10" ht="14.4" customHeight="1" x14ac:dyDescent="0.3">
      <c r="A30" s="710" t="s">
        <v>574</v>
      </c>
      <c r="B30" s="711" t="s">
        <v>558</v>
      </c>
      <c r="C30" s="712">
        <v>0</v>
      </c>
      <c r="D30" s="712">
        <v>0.15336000000000002</v>
      </c>
      <c r="E30" s="712"/>
      <c r="F30" s="712">
        <v>0</v>
      </c>
      <c r="G30" s="712">
        <v>0</v>
      </c>
      <c r="H30" s="712">
        <v>0</v>
      </c>
      <c r="I30" s="713" t="s">
        <v>555</v>
      </c>
      <c r="J30" s="714" t="s">
        <v>1</v>
      </c>
    </row>
    <row r="31" spans="1:10" ht="14.4" customHeight="1" x14ac:dyDescent="0.3">
      <c r="A31" s="710" t="s">
        <v>574</v>
      </c>
      <c r="B31" s="711" t="s">
        <v>563</v>
      </c>
      <c r="C31" s="712">
        <v>19.36045</v>
      </c>
      <c r="D31" s="712">
        <v>17.921210000000009</v>
      </c>
      <c r="E31" s="712"/>
      <c r="F31" s="712">
        <v>50.717439999999954</v>
      </c>
      <c r="G31" s="712">
        <v>22</v>
      </c>
      <c r="H31" s="712">
        <v>28.717439999999954</v>
      </c>
      <c r="I31" s="713">
        <v>2.3053381818181795</v>
      </c>
      <c r="J31" s="714" t="s">
        <v>1</v>
      </c>
    </row>
    <row r="32" spans="1:10" ht="14.4" customHeight="1" x14ac:dyDescent="0.3">
      <c r="A32" s="710" t="s">
        <v>574</v>
      </c>
      <c r="B32" s="711" t="s">
        <v>564</v>
      </c>
      <c r="C32" s="712">
        <v>0</v>
      </c>
      <c r="D32" s="712">
        <v>0.19140000000000001</v>
      </c>
      <c r="E32" s="712"/>
      <c r="F32" s="712">
        <v>0</v>
      </c>
      <c r="G32" s="712">
        <v>0</v>
      </c>
      <c r="H32" s="712">
        <v>0</v>
      </c>
      <c r="I32" s="713" t="s">
        <v>555</v>
      </c>
      <c r="J32" s="714" t="s">
        <v>1</v>
      </c>
    </row>
    <row r="33" spans="1:10" ht="14.4" customHeight="1" x14ac:dyDescent="0.3">
      <c r="A33" s="710" t="s">
        <v>574</v>
      </c>
      <c r="B33" s="711" t="s">
        <v>576</v>
      </c>
      <c r="C33" s="712">
        <v>118.21317000000003</v>
      </c>
      <c r="D33" s="712">
        <v>116.88222</v>
      </c>
      <c r="E33" s="712"/>
      <c r="F33" s="712">
        <v>149.03590999999994</v>
      </c>
      <c r="G33" s="712">
        <v>122</v>
      </c>
      <c r="H33" s="712">
        <v>27.035909999999944</v>
      </c>
      <c r="I33" s="713">
        <v>1.2216058196721307</v>
      </c>
      <c r="J33" s="714" t="s">
        <v>572</v>
      </c>
    </row>
    <row r="34" spans="1:10" ht="14.4" customHeight="1" x14ac:dyDescent="0.3">
      <c r="A34" s="710" t="s">
        <v>555</v>
      </c>
      <c r="B34" s="711" t="s">
        <v>555</v>
      </c>
      <c r="C34" s="712" t="s">
        <v>555</v>
      </c>
      <c r="D34" s="712" t="s">
        <v>555</v>
      </c>
      <c r="E34" s="712"/>
      <c r="F34" s="712" t="s">
        <v>555</v>
      </c>
      <c r="G34" s="712" t="s">
        <v>555</v>
      </c>
      <c r="H34" s="712" t="s">
        <v>555</v>
      </c>
      <c r="I34" s="713" t="s">
        <v>555</v>
      </c>
      <c r="J34" s="714" t="s">
        <v>573</v>
      </c>
    </row>
    <row r="35" spans="1:10" ht="14.4" customHeight="1" x14ac:dyDescent="0.3">
      <c r="A35" s="710" t="s">
        <v>577</v>
      </c>
      <c r="B35" s="711" t="s">
        <v>578</v>
      </c>
      <c r="C35" s="712" t="s">
        <v>555</v>
      </c>
      <c r="D35" s="712" t="s">
        <v>555</v>
      </c>
      <c r="E35" s="712"/>
      <c r="F35" s="712" t="s">
        <v>555</v>
      </c>
      <c r="G35" s="712" t="s">
        <v>555</v>
      </c>
      <c r="H35" s="712" t="s">
        <v>555</v>
      </c>
      <c r="I35" s="713" t="s">
        <v>555</v>
      </c>
      <c r="J35" s="714" t="s">
        <v>0</v>
      </c>
    </row>
    <row r="36" spans="1:10" ht="14.4" customHeight="1" x14ac:dyDescent="0.3">
      <c r="A36" s="710" t="s">
        <v>577</v>
      </c>
      <c r="B36" s="711" t="s">
        <v>556</v>
      </c>
      <c r="C36" s="712">
        <v>1.2311800000000002</v>
      </c>
      <c r="D36" s="712">
        <v>1.6797599999999999</v>
      </c>
      <c r="E36" s="712"/>
      <c r="F36" s="712">
        <v>1.2542599999999999</v>
      </c>
      <c r="G36" s="712">
        <v>1</v>
      </c>
      <c r="H36" s="712">
        <v>0.25425999999999993</v>
      </c>
      <c r="I36" s="713">
        <v>1.2542599999999999</v>
      </c>
      <c r="J36" s="714" t="s">
        <v>1</v>
      </c>
    </row>
    <row r="37" spans="1:10" ht="14.4" customHeight="1" x14ac:dyDescent="0.3">
      <c r="A37" s="710" t="s">
        <v>577</v>
      </c>
      <c r="B37" s="711" t="s">
        <v>565</v>
      </c>
      <c r="C37" s="712">
        <v>0</v>
      </c>
      <c r="D37" s="712">
        <v>130.48808</v>
      </c>
      <c r="E37" s="712"/>
      <c r="F37" s="712">
        <v>0</v>
      </c>
      <c r="G37" s="712">
        <v>96</v>
      </c>
      <c r="H37" s="712">
        <v>-96</v>
      </c>
      <c r="I37" s="713">
        <v>0</v>
      </c>
      <c r="J37" s="714" t="s">
        <v>1</v>
      </c>
    </row>
    <row r="38" spans="1:10" ht="14.4" customHeight="1" x14ac:dyDescent="0.3">
      <c r="A38" s="710" t="s">
        <v>577</v>
      </c>
      <c r="B38" s="711" t="s">
        <v>579</v>
      </c>
      <c r="C38" s="712">
        <v>1.2311800000000002</v>
      </c>
      <c r="D38" s="712">
        <v>132.16783999999998</v>
      </c>
      <c r="E38" s="712"/>
      <c r="F38" s="712">
        <v>1.2542599999999999</v>
      </c>
      <c r="G38" s="712">
        <v>97</v>
      </c>
      <c r="H38" s="712">
        <v>-95.745739999999998</v>
      </c>
      <c r="I38" s="713">
        <v>1.2930515463917524E-2</v>
      </c>
      <c r="J38" s="714" t="s">
        <v>572</v>
      </c>
    </row>
    <row r="39" spans="1:10" ht="14.4" customHeight="1" x14ac:dyDescent="0.3">
      <c r="A39" s="710" t="s">
        <v>555</v>
      </c>
      <c r="B39" s="711" t="s">
        <v>555</v>
      </c>
      <c r="C39" s="712" t="s">
        <v>555</v>
      </c>
      <c r="D39" s="712" t="s">
        <v>555</v>
      </c>
      <c r="E39" s="712"/>
      <c r="F39" s="712" t="s">
        <v>555</v>
      </c>
      <c r="G39" s="712" t="s">
        <v>555</v>
      </c>
      <c r="H39" s="712" t="s">
        <v>555</v>
      </c>
      <c r="I39" s="713" t="s">
        <v>555</v>
      </c>
      <c r="J39" s="714" t="s">
        <v>573</v>
      </c>
    </row>
    <row r="40" spans="1:10" ht="14.4" customHeight="1" x14ac:dyDescent="0.3">
      <c r="A40" s="710" t="s">
        <v>580</v>
      </c>
      <c r="B40" s="711" t="s">
        <v>581</v>
      </c>
      <c r="C40" s="712" t="s">
        <v>555</v>
      </c>
      <c r="D40" s="712" t="s">
        <v>555</v>
      </c>
      <c r="E40" s="712"/>
      <c r="F40" s="712" t="s">
        <v>555</v>
      </c>
      <c r="G40" s="712" t="s">
        <v>555</v>
      </c>
      <c r="H40" s="712" t="s">
        <v>555</v>
      </c>
      <c r="I40" s="713" t="s">
        <v>555</v>
      </c>
      <c r="J40" s="714" t="s">
        <v>0</v>
      </c>
    </row>
    <row r="41" spans="1:10" ht="14.4" customHeight="1" x14ac:dyDescent="0.3">
      <c r="A41" s="710" t="s">
        <v>580</v>
      </c>
      <c r="B41" s="711" t="s">
        <v>556</v>
      </c>
      <c r="C41" s="712">
        <v>914.24228999999991</v>
      </c>
      <c r="D41" s="712">
        <v>969.9670299999998</v>
      </c>
      <c r="E41" s="712"/>
      <c r="F41" s="712">
        <v>750.03180999999984</v>
      </c>
      <c r="G41" s="712">
        <v>931</v>
      </c>
      <c r="H41" s="712">
        <v>-180.96819000000016</v>
      </c>
      <c r="I41" s="713">
        <v>0.80561955961331888</v>
      </c>
      <c r="J41" s="714" t="s">
        <v>1</v>
      </c>
    </row>
    <row r="42" spans="1:10" ht="14.4" customHeight="1" x14ac:dyDescent="0.3">
      <c r="A42" s="710" t="s">
        <v>580</v>
      </c>
      <c r="B42" s="711" t="s">
        <v>557</v>
      </c>
      <c r="C42" s="712">
        <v>0</v>
      </c>
      <c r="D42" s="712">
        <v>93.683060000000012</v>
      </c>
      <c r="E42" s="712"/>
      <c r="F42" s="712">
        <v>147.16164999999998</v>
      </c>
      <c r="G42" s="712">
        <v>92</v>
      </c>
      <c r="H42" s="712">
        <v>55.16164999999998</v>
      </c>
      <c r="I42" s="713">
        <v>1.5995831521739128</v>
      </c>
      <c r="J42" s="714" t="s">
        <v>1</v>
      </c>
    </row>
    <row r="43" spans="1:10" ht="14.4" customHeight="1" x14ac:dyDescent="0.3">
      <c r="A43" s="710" t="s">
        <v>580</v>
      </c>
      <c r="B43" s="711" t="s">
        <v>558</v>
      </c>
      <c r="C43" s="712">
        <v>148.99852999999999</v>
      </c>
      <c r="D43" s="712">
        <v>75.975980000000007</v>
      </c>
      <c r="E43" s="712"/>
      <c r="F43" s="712">
        <v>86.001480000000001</v>
      </c>
      <c r="G43" s="712">
        <v>67</v>
      </c>
      <c r="H43" s="712">
        <v>19.001480000000001</v>
      </c>
      <c r="I43" s="713">
        <v>1.2836041791044777</v>
      </c>
      <c r="J43" s="714" t="s">
        <v>1</v>
      </c>
    </row>
    <row r="44" spans="1:10" ht="14.4" customHeight="1" x14ac:dyDescent="0.3">
      <c r="A44" s="710" t="s">
        <v>580</v>
      </c>
      <c r="B44" s="711" t="s">
        <v>560</v>
      </c>
      <c r="C44" s="712">
        <v>216.77083000000002</v>
      </c>
      <c r="D44" s="712">
        <v>219.57539999999997</v>
      </c>
      <c r="E44" s="712"/>
      <c r="F44" s="712">
        <v>237.89091999999999</v>
      </c>
      <c r="G44" s="712">
        <v>233</v>
      </c>
      <c r="H44" s="712">
        <v>4.8909199999999942</v>
      </c>
      <c r="I44" s="713">
        <v>1.0209910729613734</v>
      </c>
      <c r="J44" s="714" t="s">
        <v>1</v>
      </c>
    </row>
    <row r="45" spans="1:10" ht="14.4" customHeight="1" x14ac:dyDescent="0.3">
      <c r="A45" s="710" t="s">
        <v>580</v>
      </c>
      <c r="B45" s="711" t="s">
        <v>562</v>
      </c>
      <c r="C45" s="712">
        <v>0</v>
      </c>
      <c r="D45" s="712">
        <v>101.21414999999999</v>
      </c>
      <c r="E45" s="712"/>
      <c r="F45" s="712">
        <v>0</v>
      </c>
      <c r="G45" s="712">
        <v>54</v>
      </c>
      <c r="H45" s="712">
        <v>-54</v>
      </c>
      <c r="I45" s="713">
        <v>0</v>
      </c>
      <c r="J45" s="714" t="s">
        <v>1</v>
      </c>
    </row>
    <row r="46" spans="1:10" ht="14.4" customHeight="1" x14ac:dyDescent="0.3">
      <c r="A46" s="710" t="s">
        <v>580</v>
      </c>
      <c r="B46" s="711" t="s">
        <v>563</v>
      </c>
      <c r="C46" s="712">
        <v>83.318919999999977</v>
      </c>
      <c r="D46" s="712">
        <v>106.07463999999995</v>
      </c>
      <c r="E46" s="712"/>
      <c r="F46" s="712">
        <v>195.06195</v>
      </c>
      <c r="G46" s="712">
        <v>115</v>
      </c>
      <c r="H46" s="712">
        <v>80.061949999999996</v>
      </c>
      <c r="I46" s="713">
        <v>1.6961908695652173</v>
      </c>
      <c r="J46" s="714" t="s">
        <v>1</v>
      </c>
    </row>
    <row r="47" spans="1:10" ht="14.4" customHeight="1" x14ac:dyDescent="0.3">
      <c r="A47" s="710" t="s">
        <v>580</v>
      </c>
      <c r="B47" s="711" t="s">
        <v>564</v>
      </c>
      <c r="C47" s="712">
        <v>2.2001700000000004</v>
      </c>
      <c r="D47" s="712">
        <v>4.1875299999999998</v>
      </c>
      <c r="E47" s="712"/>
      <c r="F47" s="712">
        <v>2.6625600000000005</v>
      </c>
      <c r="G47" s="712">
        <v>6</v>
      </c>
      <c r="H47" s="712">
        <v>-3.3374399999999995</v>
      </c>
      <c r="I47" s="713">
        <v>0.4437600000000001</v>
      </c>
      <c r="J47" s="714" t="s">
        <v>1</v>
      </c>
    </row>
    <row r="48" spans="1:10" ht="14.4" customHeight="1" x14ac:dyDescent="0.3">
      <c r="A48" s="710" t="s">
        <v>580</v>
      </c>
      <c r="B48" s="711" t="s">
        <v>566</v>
      </c>
      <c r="C48" s="712">
        <v>46.825630000000004</v>
      </c>
      <c r="D48" s="712">
        <v>45.531729999999996</v>
      </c>
      <c r="E48" s="712"/>
      <c r="F48" s="712">
        <v>47.816699999999997</v>
      </c>
      <c r="G48" s="712">
        <v>48</v>
      </c>
      <c r="H48" s="712">
        <v>-0.18330000000000268</v>
      </c>
      <c r="I48" s="713">
        <v>0.99618124999999991</v>
      </c>
      <c r="J48" s="714" t="s">
        <v>1</v>
      </c>
    </row>
    <row r="49" spans="1:10" ht="14.4" customHeight="1" x14ac:dyDescent="0.3">
      <c r="A49" s="710" t="s">
        <v>580</v>
      </c>
      <c r="B49" s="711" t="s">
        <v>582</v>
      </c>
      <c r="C49" s="712">
        <v>1412.35637</v>
      </c>
      <c r="D49" s="712">
        <v>1616.2095199999997</v>
      </c>
      <c r="E49" s="712"/>
      <c r="F49" s="712">
        <v>1466.62707</v>
      </c>
      <c r="G49" s="712">
        <v>1545</v>
      </c>
      <c r="H49" s="712">
        <v>-78.372929999999997</v>
      </c>
      <c r="I49" s="713">
        <v>0.94927318446601938</v>
      </c>
      <c r="J49" s="714" t="s">
        <v>572</v>
      </c>
    </row>
    <row r="50" spans="1:10" ht="14.4" customHeight="1" x14ac:dyDescent="0.3">
      <c r="A50" s="710" t="s">
        <v>555</v>
      </c>
      <c r="B50" s="711" t="s">
        <v>555</v>
      </c>
      <c r="C50" s="712" t="s">
        <v>555</v>
      </c>
      <c r="D50" s="712" t="s">
        <v>555</v>
      </c>
      <c r="E50" s="712"/>
      <c r="F50" s="712" t="s">
        <v>555</v>
      </c>
      <c r="G50" s="712" t="s">
        <v>555</v>
      </c>
      <c r="H50" s="712" t="s">
        <v>555</v>
      </c>
      <c r="I50" s="713" t="s">
        <v>555</v>
      </c>
      <c r="J50" s="714" t="s">
        <v>573</v>
      </c>
    </row>
    <row r="51" spans="1:10" ht="14.4" customHeight="1" x14ac:dyDescent="0.3">
      <c r="A51" s="710" t="s">
        <v>583</v>
      </c>
      <c r="B51" s="711" t="s">
        <v>584</v>
      </c>
      <c r="C51" s="712" t="s">
        <v>555</v>
      </c>
      <c r="D51" s="712" t="s">
        <v>555</v>
      </c>
      <c r="E51" s="712"/>
      <c r="F51" s="712" t="s">
        <v>555</v>
      </c>
      <c r="G51" s="712" t="s">
        <v>555</v>
      </c>
      <c r="H51" s="712" t="s">
        <v>555</v>
      </c>
      <c r="I51" s="713" t="s">
        <v>555</v>
      </c>
      <c r="J51" s="714" t="s">
        <v>0</v>
      </c>
    </row>
    <row r="52" spans="1:10" ht="14.4" customHeight="1" x14ac:dyDescent="0.3">
      <c r="A52" s="710" t="s">
        <v>583</v>
      </c>
      <c r="B52" s="711" t="s">
        <v>556</v>
      </c>
      <c r="C52" s="712">
        <v>543.78374000000008</v>
      </c>
      <c r="D52" s="712">
        <v>643.4390699999999</v>
      </c>
      <c r="E52" s="712"/>
      <c r="F52" s="712">
        <v>1083.5191499999999</v>
      </c>
      <c r="G52" s="712">
        <v>979</v>
      </c>
      <c r="H52" s="712">
        <v>104.51914999999985</v>
      </c>
      <c r="I52" s="713">
        <v>1.1067611338100101</v>
      </c>
      <c r="J52" s="714" t="s">
        <v>1</v>
      </c>
    </row>
    <row r="53" spans="1:10" ht="14.4" customHeight="1" x14ac:dyDescent="0.3">
      <c r="A53" s="710" t="s">
        <v>583</v>
      </c>
      <c r="B53" s="711" t="s">
        <v>559</v>
      </c>
      <c r="C53" s="712">
        <v>0</v>
      </c>
      <c r="D53" s="712">
        <v>0</v>
      </c>
      <c r="E53" s="712"/>
      <c r="F53" s="712">
        <v>0</v>
      </c>
      <c r="G53" s="712">
        <v>0</v>
      </c>
      <c r="H53" s="712">
        <v>0</v>
      </c>
      <c r="I53" s="713" t="s">
        <v>555</v>
      </c>
      <c r="J53" s="714" t="s">
        <v>1</v>
      </c>
    </row>
    <row r="54" spans="1:10" ht="14.4" customHeight="1" x14ac:dyDescent="0.3">
      <c r="A54" s="710" t="s">
        <v>583</v>
      </c>
      <c r="B54" s="711" t="s">
        <v>561</v>
      </c>
      <c r="C54" s="712">
        <v>9.6101299999999998</v>
      </c>
      <c r="D54" s="712">
        <v>8.2242499999999996</v>
      </c>
      <c r="E54" s="712"/>
      <c r="F54" s="712">
        <v>0</v>
      </c>
      <c r="G54" s="712">
        <v>8</v>
      </c>
      <c r="H54" s="712">
        <v>-8</v>
      </c>
      <c r="I54" s="713">
        <v>0</v>
      </c>
      <c r="J54" s="714" t="s">
        <v>1</v>
      </c>
    </row>
    <row r="55" spans="1:10" ht="14.4" customHeight="1" x14ac:dyDescent="0.3">
      <c r="A55" s="710" t="s">
        <v>583</v>
      </c>
      <c r="B55" s="711" t="s">
        <v>563</v>
      </c>
      <c r="C55" s="712">
        <v>0.48299999999999998</v>
      </c>
      <c r="D55" s="712">
        <v>0</v>
      </c>
      <c r="E55" s="712"/>
      <c r="F55" s="712">
        <v>0.30624000000000001</v>
      </c>
      <c r="G55" s="712">
        <v>0</v>
      </c>
      <c r="H55" s="712">
        <v>0.30624000000000001</v>
      </c>
      <c r="I55" s="713" t="s">
        <v>555</v>
      </c>
      <c r="J55" s="714" t="s">
        <v>1</v>
      </c>
    </row>
    <row r="56" spans="1:10" ht="14.4" customHeight="1" x14ac:dyDescent="0.3">
      <c r="A56" s="710" t="s">
        <v>583</v>
      </c>
      <c r="B56" s="711" t="s">
        <v>566</v>
      </c>
      <c r="C56" s="712">
        <v>63.844459999999991</v>
      </c>
      <c r="D56" s="712">
        <v>63.145590000000006</v>
      </c>
      <c r="E56" s="712"/>
      <c r="F56" s="712">
        <v>55.130560000000003</v>
      </c>
      <c r="G56" s="712">
        <v>55</v>
      </c>
      <c r="H56" s="712">
        <v>0.13056000000000267</v>
      </c>
      <c r="I56" s="713">
        <v>1.0023738181818183</v>
      </c>
      <c r="J56" s="714" t="s">
        <v>1</v>
      </c>
    </row>
    <row r="57" spans="1:10" ht="14.4" customHeight="1" x14ac:dyDescent="0.3">
      <c r="A57" s="710" t="s">
        <v>583</v>
      </c>
      <c r="B57" s="711" t="s">
        <v>585</v>
      </c>
      <c r="C57" s="712">
        <v>617.72133000000008</v>
      </c>
      <c r="D57" s="712">
        <v>714.80890999999986</v>
      </c>
      <c r="E57" s="712"/>
      <c r="F57" s="712">
        <v>1138.9559499999998</v>
      </c>
      <c r="G57" s="712">
        <v>1042</v>
      </c>
      <c r="H57" s="712">
        <v>96.955949999999802</v>
      </c>
      <c r="I57" s="713">
        <v>1.0930479366602686</v>
      </c>
      <c r="J57" s="714" t="s">
        <v>572</v>
      </c>
    </row>
    <row r="58" spans="1:10" ht="14.4" customHeight="1" x14ac:dyDescent="0.3">
      <c r="A58" s="710" t="s">
        <v>555</v>
      </c>
      <c r="B58" s="711" t="s">
        <v>555</v>
      </c>
      <c r="C58" s="712" t="s">
        <v>555</v>
      </c>
      <c r="D58" s="712" t="s">
        <v>555</v>
      </c>
      <c r="E58" s="712"/>
      <c r="F58" s="712" t="s">
        <v>555</v>
      </c>
      <c r="G58" s="712" t="s">
        <v>555</v>
      </c>
      <c r="H58" s="712" t="s">
        <v>555</v>
      </c>
      <c r="I58" s="713" t="s">
        <v>555</v>
      </c>
      <c r="J58" s="714" t="s">
        <v>573</v>
      </c>
    </row>
    <row r="59" spans="1:10" ht="14.4" customHeight="1" x14ac:dyDescent="0.3">
      <c r="A59" s="710" t="s">
        <v>553</v>
      </c>
      <c r="B59" s="711" t="s">
        <v>567</v>
      </c>
      <c r="C59" s="712">
        <v>2248.2751400000002</v>
      </c>
      <c r="D59" s="712">
        <v>2680.7429400000001</v>
      </c>
      <c r="E59" s="712"/>
      <c r="F59" s="712">
        <v>2863.5064499999994</v>
      </c>
      <c r="G59" s="712">
        <v>2910</v>
      </c>
      <c r="H59" s="712">
        <v>-46.493550000000596</v>
      </c>
      <c r="I59" s="713">
        <v>0.9840228350515462</v>
      </c>
      <c r="J59" s="714" t="s">
        <v>568</v>
      </c>
    </row>
  </sheetData>
  <mergeCells count="3">
    <mergeCell ref="F3:I3"/>
    <mergeCell ref="C4:D4"/>
    <mergeCell ref="A1:I1"/>
  </mergeCells>
  <conditionalFormatting sqref="F18 F60:F65537">
    <cfRule type="cellIs" dxfId="80" priority="18" stopIfTrue="1" operator="greaterThan">
      <formula>1</formula>
    </cfRule>
  </conditionalFormatting>
  <conditionalFormatting sqref="H5:H17">
    <cfRule type="expression" dxfId="79" priority="14">
      <formula>$H5&gt;0</formula>
    </cfRule>
  </conditionalFormatting>
  <conditionalFormatting sqref="I5:I17">
    <cfRule type="expression" dxfId="78" priority="15">
      <formula>$I5&gt;1</formula>
    </cfRule>
  </conditionalFormatting>
  <conditionalFormatting sqref="B5:B17">
    <cfRule type="expression" dxfId="77" priority="11">
      <formula>OR($J5="NS",$J5="SumaNS",$J5="Účet")</formula>
    </cfRule>
  </conditionalFormatting>
  <conditionalFormatting sqref="B5:D17 F5:I17">
    <cfRule type="expression" dxfId="76" priority="17">
      <formula>AND($J5&lt;&gt;"",$J5&lt;&gt;"mezeraKL")</formula>
    </cfRule>
  </conditionalFormatting>
  <conditionalFormatting sqref="B5:D17 F5:I17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74" priority="13">
      <formula>OR($J5="SumaNS",$J5="NS")</formula>
    </cfRule>
  </conditionalFormatting>
  <conditionalFormatting sqref="A5:A17">
    <cfRule type="expression" dxfId="73" priority="9">
      <formula>AND($J5&lt;&gt;"mezeraKL",$J5&lt;&gt;"")</formula>
    </cfRule>
  </conditionalFormatting>
  <conditionalFormatting sqref="A5:A17">
    <cfRule type="expression" dxfId="72" priority="10">
      <formula>AND($J5&lt;&gt;"",$J5&lt;&gt;"mezeraKL")</formula>
    </cfRule>
  </conditionalFormatting>
  <conditionalFormatting sqref="H19:H59">
    <cfRule type="expression" dxfId="71" priority="5">
      <formula>$H19&gt;0</formula>
    </cfRule>
  </conditionalFormatting>
  <conditionalFormatting sqref="A19:A59">
    <cfRule type="expression" dxfId="70" priority="2">
      <formula>AND($J19&lt;&gt;"mezeraKL",$J19&lt;&gt;"")</formula>
    </cfRule>
  </conditionalFormatting>
  <conditionalFormatting sqref="I19:I59">
    <cfRule type="expression" dxfId="69" priority="6">
      <formula>$I19&gt;1</formula>
    </cfRule>
  </conditionalFormatting>
  <conditionalFormatting sqref="B19:B59">
    <cfRule type="expression" dxfId="68" priority="1">
      <formula>OR($J19="NS",$J19="SumaNS",$J19="Účet")</formula>
    </cfRule>
  </conditionalFormatting>
  <conditionalFormatting sqref="A19:D59 F19:I59">
    <cfRule type="expression" dxfId="67" priority="8">
      <formula>AND($J19&lt;&gt;"",$J19&lt;&gt;"mezeraKL")</formula>
    </cfRule>
  </conditionalFormatting>
  <conditionalFormatting sqref="B19:D59 F19:I59">
    <cfRule type="expression" dxfId="6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9 F19:I59">
    <cfRule type="expression" dxfId="6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9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2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5" t="s">
        <v>205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</row>
    <row r="2" spans="1:14" ht="14.4" customHeight="1" thickBot="1" x14ac:dyDescent="0.35">
      <c r="A2" s="374" t="s">
        <v>323</v>
      </c>
      <c r="B2" s="66"/>
      <c r="C2" s="333"/>
      <c r="D2" s="333"/>
      <c r="E2" s="520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61"/>
      <c r="D3" s="562"/>
      <c r="E3" s="562"/>
      <c r="F3" s="562"/>
      <c r="G3" s="562"/>
      <c r="H3" s="562"/>
      <c r="I3" s="562"/>
      <c r="J3" s="563" t="s">
        <v>159</v>
      </c>
      <c r="K3" s="564"/>
      <c r="L3" s="203">
        <f>IF(M3&lt;&gt;0,N3/M3,0)</f>
        <v>291.66225263684578</v>
      </c>
      <c r="M3" s="203">
        <f>SUBTOTAL(9,M5:M1048576)</f>
        <v>9419.8499999999985</v>
      </c>
      <c r="N3" s="204">
        <f>SUBTOTAL(9,N5:N1048576)</f>
        <v>2747414.6705011912</v>
      </c>
    </row>
    <row r="4" spans="1:14" s="330" customFormat="1" ht="14.4" customHeight="1" thickBot="1" x14ac:dyDescent="0.35">
      <c r="A4" s="715" t="s">
        <v>4</v>
      </c>
      <c r="B4" s="716" t="s">
        <v>5</v>
      </c>
      <c r="C4" s="716" t="s">
        <v>0</v>
      </c>
      <c r="D4" s="716" t="s">
        <v>6</v>
      </c>
      <c r="E4" s="717" t="s">
        <v>7</v>
      </c>
      <c r="F4" s="716" t="s">
        <v>1</v>
      </c>
      <c r="G4" s="716" t="s">
        <v>8</v>
      </c>
      <c r="H4" s="716" t="s">
        <v>9</v>
      </c>
      <c r="I4" s="716" t="s">
        <v>10</v>
      </c>
      <c r="J4" s="718" t="s">
        <v>11</v>
      </c>
      <c r="K4" s="718" t="s">
        <v>12</v>
      </c>
      <c r="L4" s="719" t="s">
        <v>184</v>
      </c>
      <c r="M4" s="719" t="s">
        <v>13</v>
      </c>
      <c r="N4" s="720" t="s">
        <v>201</v>
      </c>
    </row>
    <row r="5" spans="1:14" ht="14.4" customHeight="1" x14ac:dyDescent="0.3">
      <c r="A5" s="721" t="s">
        <v>553</v>
      </c>
      <c r="B5" s="722" t="s">
        <v>554</v>
      </c>
      <c r="C5" s="723" t="s">
        <v>569</v>
      </c>
      <c r="D5" s="724" t="s">
        <v>570</v>
      </c>
      <c r="E5" s="725">
        <v>50113001</v>
      </c>
      <c r="F5" s="724" t="s">
        <v>586</v>
      </c>
      <c r="G5" s="723" t="s">
        <v>587</v>
      </c>
      <c r="H5" s="723">
        <v>100362</v>
      </c>
      <c r="I5" s="723">
        <v>362</v>
      </c>
      <c r="J5" s="723" t="s">
        <v>588</v>
      </c>
      <c r="K5" s="723" t="s">
        <v>589</v>
      </c>
      <c r="L5" s="726">
        <v>87.029999999999987</v>
      </c>
      <c r="M5" s="726">
        <v>1</v>
      </c>
      <c r="N5" s="727">
        <v>87.029999999999987</v>
      </c>
    </row>
    <row r="6" spans="1:14" ht="14.4" customHeight="1" x14ac:dyDescent="0.3">
      <c r="A6" s="728" t="s">
        <v>553</v>
      </c>
      <c r="B6" s="729" t="s">
        <v>554</v>
      </c>
      <c r="C6" s="730" t="s">
        <v>569</v>
      </c>
      <c r="D6" s="731" t="s">
        <v>570</v>
      </c>
      <c r="E6" s="732">
        <v>50113001</v>
      </c>
      <c r="F6" s="731" t="s">
        <v>586</v>
      </c>
      <c r="G6" s="730" t="s">
        <v>587</v>
      </c>
      <c r="H6" s="730">
        <v>990178</v>
      </c>
      <c r="I6" s="730">
        <v>0</v>
      </c>
      <c r="J6" s="730" t="s">
        <v>590</v>
      </c>
      <c r="K6" s="730" t="s">
        <v>555</v>
      </c>
      <c r="L6" s="733">
        <v>54.859999999999992</v>
      </c>
      <c r="M6" s="733">
        <v>2</v>
      </c>
      <c r="N6" s="734">
        <v>109.71999999999998</v>
      </c>
    </row>
    <row r="7" spans="1:14" ht="14.4" customHeight="1" x14ac:dyDescent="0.3">
      <c r="A7" s="728" t="s">
        <v>553</v>
      </c>
      <c r="B7" s="729" t="s">
        <v>554</v>
      </c>
      <c r="C7" s="730" t="s">
        <v>569</v>
      </c>
      <c r="D7" s="731" t="s">
        <v>570</v>
      </c>
      <c r="E7" s="732">
        <v>50113001</v>
      </c>
      <c r="F7" s="731" t="s">
        <v>586</v>
      </c>
      <c r="G7" s="730" t="s">
        <v>587</v>
      </c>
      <c r="H7" s="730">
        <v>202701</v>
      </c>
      <c r="I7" s="730">
        <v>202701</v>
      </c>
      <c r="J7" s="730" t="s">
        <v>591</v>
      </c>
      <c r="K7" s="730" t="s">
        <v>592</v>
      </c>
      <c r="L7" s="733">
        <v>131.11000000000007</v>
      </c>
      <c r="M7" s="733">
        <v>1</v>
      </c>
      <c r="N7" s="734">
        <v>131.11000000000007</v>
      </c>
    </row>
    <row r="8" spans="1:14" ht="14.4" customHeight="1" x14ac:dyDescent="0.3">
      <c r="A8" s="728" t="s">
        <v>553</v>
      </c>
      <c r="B8" s="729" t="s">
        <v>554</v>
      </c>
      <c r="C8" s="730" t="s">
        <v>569</v>
      </c>
      <c r="D8" s="731" t="s">
        <v>570</v>
      </c>
      <c r="E8" s="732">
        <v>50113001</v>
      </c>
      <c r="F8" s="731" t="s">
        <v>586</v>
      </c>
      <c r="G8" s="730" t="s">
        <v>587</v>
      </c>
      <c r="H8" s="730">
        <v>845008</v>
      </c>
      <c r="I8" s="730">
        <v>107806</v>
      </c>
      <c r="J8" s="730" t="s">
        <v>591</v>
      </c>
      <c r="K8" s="730" t="s">
        <v>593</v>
      </c>
      <c r="L8" s="733">
        <v>67.389841126041134</v>
      </c>
      <c r="M8" s="733">
        <v>7</v>
      </c>
      <c r="N8" s="734">
        <v>471.72888788228795</v>
      </c>
    </row>
    <row r="9" spans="1:14" ht="14.4" customHeight="1" x14ac:dyDescent="0.3">
      <c r="A9" s="728" t="s">
        <v>553</v>
      </c>
      <c r="B9" s="729" t="s">
        <v>554</v>
      </c>
      <c r="C9" s="730" t="s">
        <v>569</v>
      </c>
      <c r="D9" s="731" t="s">
        <v>570</v>
      </c>
      <c r="E9" s="732">
        <v>50113001</v>
      </c>
      <c r="F9" s="731" t="s">
        <v>586</v>
      </c>
      <c r="G9" s="730" t="s">
        <v>587</v>
      </c>
      <c r="H9" s="730">
        <v>167547</v>
      </c>
      <c r="I9" s="730">
        <v>67547</v>
      </c>
      <c r="J9" s="730" t="s">
        <v>594</v>
      </c>
      <c r="K9" s="730" t="s">
        <v>595</v>
      </c>
      <c r="L9" s="733">
        <v>46.943999999999996</v>
      </c>
      <c r="M9" s="733">
        <v>5</v>
      </c>
      <c r="N9" s="734">
        <v>234.71999999999997</v>
      </c>
    </row>
    <row r="10" spans="1:14" ht="14.4" customHeight="1" x14ac:dyDescent="0.3">
      <c r="A10" s="728" t="s">
        <v>553</v>
      </c>
      <c r="B10" s="729" t="s">
        <v>554</v>
      </c>
      <c r="C10" s="730" t="s">
        <v>569</v>
      </c>
      <c r="D10" s="731" t="s">
        <v>570</v>
      </c>
      <c r="E10" s="732">
        <v>50113001</v>
      </c>
      <c r="F10" s="731" t="s">
        <v>586</v>
      </c>
      <c r="G10" s="730" t="s">
        <v>587</v>
      </c>
      <c r="H10" s="730">
        <v>196610</v>
      </c>
      <c r="I10" s="730">
        <v>96610</v>
      </c>
      <c r="J10" s="730" t="s">
        <v>596</v>
      </c>
      <c r="K10" s="730" t="s">
        <v>597</v>
      </c>
      <c r="L10" s="733">
        <v>46.389999999999993</v>
      </c>
      <c r="M10" s="733">
        <v>2</v>
      </c>
      <c r="N10" s="734">
        <v>92.779999999999987</v>
      </c>
    </row>
    <row r="11" spans="1:14" ht="14.4" customHeight="1" x14ac:dyDescent="0.3">
      <c r="A11" s="728" t="s">
        <v>553</v>
      </c>
      <c r="B11" s="729" t="s">
        <v>554</v>
      </c>
      <c r="C11" s="730" t="s">
        <v>569</v>
      </c>
      <c r="D11" s="731" t="s">
        <v>570</v>
      </c>
      <c r="E11" s="732">
        <v>50113001</v>
      </c>
      <c r="F11" s="731" t="s">
        <v>586</v>
      </c>
      <c r="G11" s="730" t="s">
        <v>587</v>
      </c>
      <c r="H11" s="730">
        <v>847974</v>
      </c>
      <c r="I11" s="730">
        <v>125525</v>
      </c>
      <c r="J11" s="730" t="s">
        <v>598</v>
      </c>
      <c r="K11" s="730" t="s">
        <v>599</v>
      </c>
      <c r="L11" s="733">
        <v>45.849999999999994</v>
      </c>
      <c r="M11" s="733">
        <v>3</v>
      </c>
      <c r="N11" s="734">
        <v>137.54999999999998</v>
      </c>
    </row>
    <row r="12" spans="1:14" ht="14.4" customHeight="1" x14ac:dyDescent="0.3">
      <c r="A12" s="728" t="s">
        <v>553</v>
      </c>
      <c r="B12" s="729" t="s">
        <v>554</v>
      </c>
      <c r="C12" s="730" t="s">
        <v>569</v>
      </c>
      <c r="D12" s="731" t="s">
        <v>570</v>
      </c>
      <c r="E12" s="732">
        <v>50113001</v>
      </c>
      <c r="F12" s="731" t="s">
        <v>586</v>
      </c>
      <c r="G12" s="730" t="s">
        <v>587</v>
      </c>
      <c r="H12" s="730">
        <v>169743</v>
      </c>
      <c r="I12" s="730">
        <v>69743</v>
      </c>
      <c r="J12" s="730" t="s">
        <v>600</v>
      </c>
      <c r="K12" s="730" t="s">
        <v>601</v>
      </c>
      <c r="L12" s="733">
        <v>37.659999999999997</v>
      </c>
      <c r="M12" s="733">
        <v>50</v>
      </c>
      <c r="N12" s="734">
        <v>1882.9999999999998</v>
      </c>
    </row>
    <row r="13" spans="1:14" ht="14.4" customHeight="1" x14ac:dyDescent="0.3">
      <c r="A13" s="728" t="s">
        <v>553</v>
      </c>
      <c r="B13" s="729" t="s">
        <v>554</v>
      </c>
      <c r="C13" s="730" t="s">
        <v>569</v>
      </c>
      <c r="D13" s="731" t="s">
        <v>570</v>
      </c>
      <c r="E13" s="732">
        <v>50113001</v>
      </c>
      <c r="F13" s="731" t="s">
        <v>586</v>
      </c>
      <c r="G13" s="730" t="s">
        <v>555</v>
      </c>
      <c r="H13" s="730">
        <v>132853</v>
      </c>
      <c r="I13" s="730">
        <v>132853</v>
      </c>
      <c r="J13" s="730" t="s">
        <v>602</v>
      </c>
      <c r="K13" s="730" t="s">
        <v>603</v>
      </c>
      <c r="L13" s="733">
        <v>103.31999999999998</v>
      </c>
      <c r="M13" s="733">
        <v>1</v>
      </c>
      <c r="N13" s="734">
        <v>103.31999999999998</v>
      </c>
    </row>
    <row r="14" spans="1:14" ht="14.4" customHeight="1" x14ac:dyDescent="0.3">
      <c r="A14" s="728" t="s">
        <v>553</v>
      </c>
      <c r="B14" s="729" t="s">
        <v>554</v>
      </c>
      <c r="C14" s="730" t="s">
        <v>569</v>
      </c>
      <c r="D14" s="731" t="s">
        <v>570</v>
      </c>
      <c r="E14" s="732">
        <v>50113001</v>
      </c>
      <c r="F14" s="731" t="s">
        <v>586</v>
      </c>
      <c r="G14" s="730" t="s">
        <v>604</v>
      </c>
      <c r="H14" s="730">
        <v>112891</v>
      </c>
      <c r="I14" s="730">
        <v>12891</v>
      </c>
      <c r="J14" s="730" t="s">
        <v>602</v>
      </c>
      <c r="K14" s="730" t="s">
        <v>605</v>
      </c>
      <c r="L14" s="733">
        <v>58.739999999999995</v>
      </c>
      <c r="M14" s="733">
        <v>5</v>
      </c>
      <c r="N14" s="734">
        <v>293.7</v>
      </c>
    </row>
    <row r="15" spans="1:14" ht="14.4" customHeight="1" x14ac:dyDescent="0.3">
      <c r="A15" s="728" t="s">
        <v>553</v>
      </c>
      <c r="B15" s="729" t="s">
        <v>554</v>
      </c>
      <c r="C15" s="730" t="s">
        <v>569</v>
      </c>
      <c r="D15" s="731" t="s">
        <v>570</v>
      </c>
      <c r="E15" s="732">
        <v>50113001</v>
      </c>
      <c r="F15" s="731" t="s">
        <v>586</v>
      </c>
      <c r="G15" s="730" t="s">
        <v>587</v>
      </c>
      <c r="H15" s="730">
        <v>162315</v>
      </c>
      <c r="I15" s="730">
        <v>62315</v>
      </c>
      <c r="J15" s="730" t="s">
        <v>606</v>
      </c>
      <c r="K15" s="730" t="s">
        <v>607</v>
      </c>
      <c r="L15" s="733">
        <v>74.870000000000019</v>
      </c>
      <c r="M15" s="733">
        <v>1</v>
      </c>
      <c r="N15" s="734">
        <v>74.870000000000019</v>
      </c>
    </row>
    <row r="16" spans="1:14" ht="14.4" customHeight="1" x14ac:dyDescent="0.3">
      <c r="A16" s="728" t="s">
        <v>553</v>
      </c>
      <c r="B16" s="729" t="s">
        <v>554</v>
      </c>
      <c r="C16" s="730" t="s">
        <v>569</v>
      </c>
      <c r="D16" s="731" t="s">
        <v>570</v>
      </c>
      <c r="E16" s="732">
        <v>50113001</v>
      </c>
      <c r="F16" s="731" t="s">
        <v>586</v>
      </c>
      <c r="G16" s="730" t="s">
        <v>587</v>
      </c>
      <c r="H16" s="730">
        <v>196620</v>
      </c>
      <c r="I16" s="730">
        <v>96620</v>
      </c>
      <c r="J16" s="730" t="s">
        <v>608</v>
      </c>
      <c r="K16" s="730" t="s">
        <v>609</v>
      </c>
      <c r="L16" s="733">
        <v>168.17</v>
      </c>
      <c r="M16" s="733">
        <v>2</v>
      </c>
      <c r="N16" s="734">
        <v>336.34</v>
      </c>
    </row>
    <row r="17" spans="1:14" ht="14.4" customHeight="1" x14ac:dyDescent="0.3">
      <c r="A17" s="728" t="s">
        <v>553</v>
      </c>
      <c r="B17" s="729" t="s">
        <v>554</v>
      </c>
      <c r="C17" s="730" t="s">
        <v>569</v>
      </c>
      <c r="D17" s="731" t="s">
        <v>570</v>
      </c>
      <c r="E17" s="732">
        <v>50113001</v>
      </c>
      <c r="F17" s="731" t="s">
        <v>586</v>
      </c>
      <c r="G17" s="730" t="s">
        <v>587</v>
      </c>
      <c r="H17" s="730">
        <v>203954</v>
      </c>
      <c r="I17" s="730">
        <v>203954</v>
      </c>
      <c r="J17" s="730" t="s">
        <v>610</v>
      </c>
      <c r="K17" s="730" t="s">
        <v>611</v>
      </c>
      <c r="L17" s="733">
        <v>99.847999999999985</v>
      </c>
      <c r="M17" s="733">
        <v>5</v>
      </c>
      <c r="N17" s="734">
        <v>499.23999999999995</v>
      </c>
    </row>
    <row r="18" spans="1:14" ht="14.4" customHeight="1" x14ac:dyDescent="0.3">
      <c r="A18" s="728" t="s">
        <v>553</v>
      </c>
      <c r="B18" s="729" t="s">
        <v>554</v>
      </c>
      <c r="C18" s="730" t="s">
        <v>569</v>
      </c>
      <c r="D18" s="731" t="s">
        <v>570</v>
      </c>
      <c r="E18" s="732">
        <v>50113001</v>
      </c>
      <c r="F18" s="731" t="s">
        <v>586</v>
      </c>
      <c r="G18" s="730" t="s">
        <v>587</v>
      </c>
      <c r="H18" s="730">
        <v>171571</v>
      </c>
      <c r="I18" s="730">
        <v>171571</v>
      </c>
      <c r="J18" s="730" t="s">
        <v>612</v>
      </c>
      <c r="K18" s="730" t="s">
        <v>613</v>
      </c>
      <c r="L18" s="733">
        <v>60.17</v>
      </c>
      <c r="M18" s="733">
        <v>1</v>
      </c>
      <c r="N18" s="734">
        <v>60.17</v>
      </c>
    </row>
    <row r="19" spans="1:14" ht="14.4" customHeight="1" x14ac:dyDescent="0.3">
      <c r="A19" s="728" t="s">
        <v>553</v>
      </c>
      <c r="B19" s="729" t="s">
        <v>554</v>
      </c>
      <c r="C19" s="730" t="s">
        <v>569</v>
      </c>
      <c r="D19" s="731" t="s">
        <v>570</v>
      </c>
      <c r="E19" s="732">
        <v>50113001</v>
      </c>
      <c r="F19" s="731" t="s">
        <v>586</v>
      </c>
      <c r="G19" s="730" t="s">
        <v>604</v>
      </c>
      <c r="H19" s="730">
        <v>110252</v>
      </c>
      <c r="I19" s="730">
        <v>10252</v>
      </c>
      <c r="J19" s="730" t="s">
        <v>614</v>
      </c>
      <c r="K19" s="730" t="s">
        <v>615</v>
      </c>
      <c r="L19" s="733">
        <v>90.38</v>
      </c>
      <c r="M19" s="733">
        <v>4</v>
      </c>
      <c r="N19" s="734">
        <v>361.52</v>
      </c>
    </row>
    <row r="20" spans="1:14" ht="14.4" customHeight="1" x14ac:dyDescent="0.3">
      <c r="A20" s="728" t="s">
        <v>553</v>
      </c>
      <c r="B20" s="729" t="s">
        <v>554</v>
      </c>
      <c r="C20" s="730" t="s">
        <v>569</v>
      </c>
      <c r="D20" s="731" t="s">
        <v>570</v>
      </c>
      <c r="E20" s="732">
        <v>50113001</v>
      </c>
      <c r="F20" s="731" t="s">
        <v>586</v>
      </c>
      <c r="G20" s="730" t="s">
        <v>587</v>
      </c>
      <c r="H20" s="730">
        <v>156993</v>
      </c>
      <c r="I20" s="730">
        <v>56993</v>
      </c>
      <c r="J20" s="730" t="s">
        <v>616</v>
      </c>
      <c r="K20" s="730" t="s">
        <v>617</v>
      </c>
      <c r="L20" s="733">
        <v>73.659939613256981</v>
      </c>
      <c r="M20" s="733">
        <v>2</v>
      </c>
      <c r="N20" s="734">
        <v>147.31987922651396</v>
      </c>
    </row>
    <row r="21" spans="1:14" ht="14.4" customHeight="1" x14ac:dyDescent="0.3">
      <c r="A21" s="728" t="s">
        <v>553</v>
      </c>
      <c r="B21" s="729" t="s">
        <v>554</v>
      </c>
      <c r="C21" s="730" t="s">
        <v>569</v>
      </c>
      <c r="D21" s="731" t="s">
        <v>570</v>
      </c>
      <c r="E21" s="732">
        <v>50113001</v>
      </c>
      <c r="F21" s="731" t="s">
        <v>586</v>
      </c>
      <c r="G21" s="730" t="s">
        <v>604</v>
      </c>
      <c r="H21" s="730">
        <v>214435</v>
      </c>
      <c r="I21" s="730">
        <v>214435</v>
      </c>
      <c r="J21" s="730" t="s">
        <v>618</v>
      </c>
      <c r="K21" s="730" t="s">
        <v>619</v>
      </c>
      <c r="L21" s="733">
        <v>77.150000000000006</v>
      </c>
      <c r="M21" s="733">
        <v>6</v>
      </c>
      <c r="N21" s="734">
        <v>462.90000000000003</v>
      </c>
    </row>
    <row r="22" spans="1:14" ht="14.4" customHeight="1" x14ac:dyDescent="0.3">
      <c r="A22" s="728" t="s">
        <v>553</v>
      </c>
      <c r="B22" s="729" t="s">
        <v>554</v>
      </c>
      <c r="C22" s="730" t="s">
        <v>569</v>
      </c>
      <c r="D22" s="731" t="s">
        <v>570</v>
      </c>
      <c r="E22" s="732">
        <v>50113001</v>
      </c>
      <c r="F22" s="731" t="s">
        <v>586</v>
      </c>
      <c r="G22" s="730" t="s">
        <v>604</v>
      </c>
      <c r="H22" s="730">
        <v>214427</v>
      </c>
      <c r="I22" s="730">
        <v>214427</v>
      </c>
      <c r="J22" s="730" t="s">
        <v>620</v>
      </c>
      <c r="K22" s="730" t="s">
        <v>621</v>
      </c>
      <c r="L22" s="733">
        <v>67.405000000000001</v>
      </c>
      <c r="M22" s="733">
        <v>14</v>
      </c>
      <c r="N22" s="734">
        <v>943.67</v>
      </c>
    </row>
    <row r="23" spans="1:14" ht="14.4" customHeight="1" x14ac:dyDescent="0.3">
      <c r="A23" s="728" t="s">
        <v>553</v>
      </c>
      <c r="B23" s="729" t="s">
        <v>554</v>
      </c>
      <c r="C23" s="730" t="s">
        <v>569</v>
      </c>
      <c r="D23" s="731" t="s">
        <v>570</v>
      </c>
      <c r="E23" s="732">
        <v>50113001</v>
      </c>
      <c r="F23" s="731" t="s">
        <v>586</v>
      </c>
      <c r="G23" s="730" t="s">
        <v>587</v>
      </c>
      <c r="H23" s="730">
        <v>193104</v>
      </c>
      <c r="I23" s="730">
        <v>93104</v>
      </c>
      <c r="J23" s="730" t="s">
        <v>622</v>
      </c>
      <c r="K23" s="730" t="s">
        <v>623</v>
      </c>
      <c r="L23" s="733">
        <v>47.649999999999991</v>
      </c>
      <c r="M23" s="733">
        <v>1</v>
      </c>
      <c r="N23" s="734">
        <v>47.649999999999991</v>
      </c>
    </row>
    <row r="24" spans="1:14" ht="14.4" customHeight="1" x14ac:dyDescent="0.3">
      <c r="A24" s="728" t="s">
        <v>553</v>
      </c>
      <c r="B24" s="729" t="s">
        <v>554</v>
      </c>
      <c r="C24" s="730" t="s">
        <v>569</v>
      </c>
      <c r="D24" s="731" t="s">
        <v>570</v>
      </c>
      <c r="E24" s="732">
        <v>50113001</v>
      </c>
      <c r="F24" s="731" t="s">
        <v>586</v>
      </c>
      <c r="G24" s="730" t="s">
        <v>587</v>
      </c>
      <c r="H24" s="730">
        <v>988310</v>
      </c>
      <c r="I24" s="730">
        <v>0</v>
      </c>
      <c r="J24" s="730" t="s">
        <v>624</v>
      </c>
      <c r="K24" s="730" t="s">
        <v>555</v>
      </c>
      <c r="L24" s="733">
        <v>96.59999999999998</v>
      </c>
      <c r="M24" s="733">
        <v>6</v>
      </c>
      <c r="N24" s="734">
        <v>579.59999999999991</v>
      </c>
    </row>
    <row r="25" spans="1:14" ht="14.4" customHeight="1" x14ac:dyDescent="0.3">
      <c r="A25" s="728" t="s">
        <v>553</v>
      </c>
      <c r="B25" s="729" t="s">
        <v>554</v>
      </c>
      <c r="C25" s="730" t="s">
        <v>569</v>
      </c>
      <c r="D25" s="731" t="s">
        <v>570</v>
      </c>
      <c r="E25" s="732">
        <v>50113001</v>
      </c>
      <c r="F25" s="731" t="s">
        <v>586</v>
      </c>
      <c r="G25" s="730" t="s">
        <v>587</v>
      </c>
      <c r="H25" s="730">
        <v>184090</v>
      </c>
      <c r="I25" s="730">
        <v>84090</v>
      </c>
      <c r="J25" s="730" t="s">
        <v>625</v>
      </c>
      <c r="K25" s="730" t="s">
        <v>626</v>
      </c>
      <c r="L25" s="733">
        <v>60.139922216370742</v>
      </c>
      <c r="M25" s="733">
        <v>9</v>
      </c>
      <c r="N25" s="734">
        <v>541.25929994733667</v>
      </c>
    </row>
    <row r="26" spans="1:14" ht="14.4" customHeight="1" x14ac:dyDescent="0.3">
      <c r="A26" s="728" t="s">
        <v>553</v>
      </c>
      <c r="B26" s="729" t="s">
        <v>554</v>
      </c>
      <c r="C26" s="730" t="s">
        <v>569</v>
      </c>
      <c r="D26" s="731" t="s">
        <v>570</v>
      </c>
      <c r="E26" s="732">
        <v>50113001</v>
      </c>
      <c r="F26" s="731" t="s">
        <v>586</v>
      </c>
      <c r="G26" s="730" t="s">
        <v>587</v>
      </c>
      <c r="H26" s="730">
        <v>102477</v>
      </c>
      <c r="I26" s="730">
        <v>2477</v>
      </c>
      <c r="J26" s="730" t="s">
        <v>627</v>
      </c>
      <c r="K26" s="730" t="s">
        <v>628</v>
      </c>
      <c r="L26" s="733">
        <v>40.202000000000005</v>
      </c>
      <c r="M26" s="733">
        <v>10</v>
      </c>
      <c r="N26" s="734">
        <v>402.02000000000004</v>
      </c>
    </row>
    <row r="27" spans="1:14" ht="14.4" customHeight="1" x14ac:dyDescent="0.3">
      <c r="A27" s="728" t="s">
        <v>553</v>
      </c>
      <c r="B27" s="729" t="s">
        <v>554</v>
      </c>
      <c r="C27" s="730" t="s">
        <v>569</v>
      </c>
      <c r="D27" s="731" t="s">
        <v>570</v>
      </c>
      <c r="E27" s="732">
        <v>50113001</v>
      </c>
      <c r="F27" s="731" t="s">
        <v>586</v>
      </c>
      <c r="G27" s="730" t="s">
        <v>587</v>
      </c>
      <c r="H27" s="730">
        <v>102478</v>
      </c>
      <c r="I27" s="730">
        <v>2478</v>
      </c>
      <c r="J27" s="730" t="s">
        <v>627</v>
      </c>
      <c r="K27" s="730" t="s">
        <v>629</v>
      </c>
      <c r="L27" s="733">
        <v>77.551964386609754</v>
      </c>
      <c r="M27" s="733">
        <v>29</v>
      </c>
      <c r="N27" s="734">
        <v>2249.0069672116829</v>
      </c>
    </row>
    <row r="28" spans="1:14" ht="14.4" customHeight="1" x14ac:dyDescent="0.3">
      <c r="A28" s="728" t="s">
        <v>553</v>
      </c>
      <c r="B28" s="729" t="s">
        <v>554</v>
      </c>
      <c r="C28" s="730" t="s">
        <v>569</v>
      </c>
      <c r="D28" s="731" t="s">
        <v>570</v>
      </c>
      <c r="E28" s="732">
        <v>50113001</v>
      </c>
      <c r="F28" s="731" t="s">
        <v>586</v>
      </c>
      <c r="G28" s="730" t="s">
        <v>587</v>
      </c>
      <c r="H28" s="730">
        <v>108499</v>
      </c>
      <c r="I28" s="730">
        <v>8499</v>
      </c>
      <c r="J28" s="730" t="s">
        <v>630</v>
      </c>
      <c r="K28" s="730" t="s">
        <v>631</v>
      </c>
      <c r="L28" s="733">
        <v>111.52000000000002</v>
      </c>
      <c r="M28" s="733">
        <v>110</v>
      </c>
      <c r="N28" s="734">
        <v>12267.200000000003</v>
      </c>
    </row>
    <row r="29" spans="1:14" ht="14.4" customHeight="1" x14ac:dyDescent="0.3">
      <c r="A29" s="728" t="s">
        <v>553</v>
      </c>
      <c r="B29" s="729" t="s">
        <v>554</v>
      </c>
      <c r="C29" s="730" t="s">
        <v>569</v>
      </c>
      <c r="D29" s="731" t="s">
        <v>570</v>
      </c>
      <c r="E29" s="732">
        <v>50113001</v>
      </c>
      <c r="F29" s="731" t="s">
        <v>586</v>
      </c>
      <c r="G29" s="730" t="s">
        <v>587</v>
      </c>
      <c r="H29" s="730">
        <v>58880</v>
      </c>
      <c r="I29" s="730">
        <v>58880</v>
      </c>
      <c r="J29" s="730" t="s">
        <v>632</v>
      </c>
      <c r="K29" s="730" t="s">
        <v>633</v>
      </c>
      <c r="L29" s="733">
        <v>46.659999999999982</v>
      </c>
      <c r="M29" s="733">
        <v>1</v>
      </c>
      <c r="N29" s="734">
        <v>46.659999999999982</v>
      </c>
    </row>
    <row r="30" spans="1:14" ht="14.4" customHeight="1" x14ac:dyDescent="0.3">
      <c r="A30" s="728" t="s">
        <v>553</v>
      </c>
      <c r="B30" s="729" t="s">
        <v>554</v>
      </c>
      <c r="C30" s="730" t="s">
        <v>569</v>
      </c>
      <c r="D30" s="731" t="s">
        <v>570</v>
      </c>
      <c r="E30" s="732">
        <v>50113001</v>
      </c>
      <c r="F30" s="731" t="s">
        <v>586</v>
      </c>
      <c r="G30" s="730" t="s">
        <v>587</v>
      </c>
      <c r="H30" s="730">
        <v>158425</v>
      </c>
      <c r="I30" s="730">
        <v>58425</v>
      </c>
      <c r="J30" s="730" t="s">
        <v>634</v>
      </c>
      <c r="K30" s="730" t="s">
        <v>635</v>
      </c>
      <c r="L30" s="733">
        <v>82.569999999999979</v>
      </c>
      <c r="M30" s="733">
        <v>2</v>
      </c>
      <c r="N30" s="734">
        <v>165.13999999999996</v>
      </c>
    </row>
    <row r="31" spans="1:14" ht="14.4" customHeight="1" x14ac:dyDescent="0.3">
      <c r="A31" s="728" t="s">
        <v>553</v>
      </c>
      <c r="B31" s="729" t="s">
        <v>554</v>
      </c>
      <c r="C31" s="730" t="s">
        <v>569</v>
      </c>
      <c r="D31" s="731" t="s">
        <v>570</v>
      </c>
      <c r="E31" s="732">
        <v>50113001</v>
      </c>
      <c r="F31" s="731" t="s">
        <v>586</v>
      </c>
      <c r="G31" s="730" t="s">
        <v>587</v>
      </c>
      <c r="H31" s="730">
        <v>23987</v>
      </c>
      <c r="I31" s="730">
        <v>23987</v>
      </c>
      <c r="J31" s="730" t="s">
        <v>636</v>
      </c>
      <c r="K31" s="730" t="s">
        <v>637</v>
      </c>
      <c r="L31" s="733">
        <v>175.03008352293872</v>
      </c>
      <c r="M31" s="733">
        <v>3</v>
      </c>
      <c r="N31" s="734">
        <v>525.09025056881615</v>
      </c>
    </row>
    <row r="32" spans="1:14" ht="14.4" customHeight="1" x14ac:dyDescent="0.3">
      <c r="A32" s="728" t="s">
        <v>553</v>
      </c>
      <c r="B32" s="729" t="s">
        <v>554</v>
      </c>
      <c r="C32" s="730" t="s">
        <v>569</v>
      </c>
      <c r="D32" s="731" t="s">
        <v>570</v>
      </c>
      <c r="E32" s="732">
        <v>50113001</v>
      </c>
      <c r="F32" s="731" t="s">
        <v>586</v>
      </c>
      <c r="G32" s="730" t="s">
        <v>587</v>
      </c>
      <c r="H32" s="730">
        <v>500845</v>
      </c>
      <c r="I32" s="730">
        <v>82015</v>
      </c>
      <c r="J32" s="730" t="s">
        <v>638</v>
      </c>
      <c r="K32" s="730" t="s">
        <v>555</v>
      </c>
      <c r="L32" s="733">
        <v>248.96333333333334</v>
      </c>
      <c r="M32" s="733">
        <v>1</v>
      </c>
      <c r="N32" s="734">
        <v>248.96333333333334</v>
      </c>
    </row>
    <row r="33" spans="1:14" ht="14.4" customHeight="1" x14ac:dyDescent="0.3">
      <c r="A33" s="728" t="s">
        <v>553</v>
      </c>
      <c r="B33" s="729" t="s">
        <v>554</v>
      </c>
      <c r="C33" s="730" t="s">
        <v>569</v>
      </c>
      <c r="D33" s="731" t="s">
        <v>570</v>
      </c>
      <c r="E33" s="732">
        <v>50113001</v>
      </c>
      <c r="F33" s="731" t="s">
        <v>586</v>
      </c>
      <c r="G33" s="730" t="s">
        <v>587</v>
      </c>
      <c r="H33" s="730">
        <v>102818</v>
      </c>
      <c r="I33" s="730">
        <v>2818</v>
      </c>
      <c r="J33" s="730" t="s">
        <v>639</v>
      </c>
      <c r="K33" s="730" t="s">
        <v>640</v>
      </c>
      <c r="L33" s="733">
        <v>111.72</v>
      </c>
      <c r="M33" s="733">
        <v>1</v>
      </c>
      <c r="N33" s="734">
        <v>111.72</v>
      </c>
    </row>
    <row r="34" spans="1:14" ht="14.4" customHeight="1" x14ac:dyDescent="0.3">
      <c r="A34" s="728" t="s">
        <v>553</v>
      </c>
      <c r="B34" s="729" t="s">
        <v>554</v>
      </c>
      <c r="C34" s="730" t="s">
        <v>569</v>
      </c>
      <c r="D34" s="731" t="s">
        <v>570</v>
      </c>
      <c r="E34" s="732">
        <v>50113001</v>
      </c>
      <c r="F34" s="731" t="s">
        <v>586</v>
      </c>
      <c r="G34" s="730" t="s">
        <v>587</v>
      </c>
      <c r="H34" s="730">
        <v>202924</v>
      </c>
      <c r="I34" s="730">
        <v>202924</v>
      </c>
      <c r="J34" s="730" t="s">
        <v>639</v>
      </c>
      <c r="K34" s="730" t="s">
        <v>641</v>
      </c>
      <c r="L34" s="733">
        <v>83.589625459270565</v>
      </c>
      <c r="M34" s="733">
        <v>2</v>
      </c>
      <c r="N34" s="734">
        <v>167.17925091854113</v>
      </c>
    </row>
    <row r="35" spans="1:14" ht="14.4" customHeight="1" x14ac:dyDescent="0.3">
      <c r="A35" s="728" t="s">
        <v>553</v>
      </c>
      <c r="B35" s="729" t="s">
        <v>554</v>
      </c>
      <c r="C35" s="730" t="s">
        <v>569</v>
      </c>
      <c r="D35" s="731" t="s">
        <v>570</v>
      </c>
      <c r="E35" s="732">
        <v>50113001</v>
      </c>
      <c r="F35" s="731" t="s">
        <v>586</v>
      </c>
      <c r="G35" s="730" t="s">
        <v>587</v>
      </c>
      <c r="H35" s="730">
        <v>152334</v>
      </c>
      <c r="I35" s="730">
        <v>52334</v>
      </c>
      <c r="J35" s="730" t="s">
        <v>642</v>
      </c>
      <c r="K35" s="730" t="s">
        <v>643</v>
      </c>
      <c r="L35" s="733">
        <v>289.93428571428575</v>
      </c>
      <c r="M35" s="733">
        <v>7</v>
      </c>
      <c r="N35" s="734">
        <v>2029.5400000000002</v>
      </c>
    </row>
    <row r="36" spans="1:14" ht="14.4" customHeight="1" x14ac:dyDescent="0.3">
      <c r="A36" s="728" t="s">
        <v>553</v>
      </c>
      <c r="B36" s="729" t="s">
        <v>554</v>
      </c>
      <c r="C36" s="730" t="s">
        <v>569</v>
      </c>
      <c r="D36" s="731" t="s">
        <v>570</v>
      </c>
      <c r="E36" s="732">
        <v>50113001</v>
      </c>
      <c r="F36" s="731" t="s">
        <v>586</v>
      </c>
      <c r="G36" s="730" t="s">
        <v>604</v>
      </c>
      <c r="H36" s="730">
        <v>213477</v>
      </c>
      <c r="I36" s="730">
        <v>213477</v>
      </c>
      <c r="J36" s="730" t="s">
        <v>644</v>
      </c>
      <c r="K36" s="730" t="s">
        <v>645</v>
      </c>
      <c r="L36" s="733">
        <v>3300</v>
      </c>
      <c r="M36" s="733">
        <v>5</v>
      </c>
      <c r="N36" s="734">
        <v>16500</v>
      </c>
    </row>
    <row r="37" spans="1:14" ht="14.4" customHeight="1" x14ac:dyDescent="0.3">
      <c r="A37" s="728" t="s">
        <v>553</v>
      </c>
      <c r="B37" s="729" t="s">
        <v>554</v>
      </c>
      <c r="C37" s="730" t="s">
        <v>569</v>
      </c>
      <c r="D37" s="731" t="s">
        <v>570</v>
      </c>
      <c r="E37" s="732">
        <v>50113001</v>
      </c>
      <c r="F37" s="731" t="s">
        <v>586</v>
      </c>
      <c r="G37" s="730" t="s">
        <v>604</v>
      </c>
      <c r="H37" s="730">
        <v>213487</v>
      </c>
      <c r="I37" s="730">
        <v>213487</v>
      </c>
      <c r="J37" s="730" t="s">
        <v>646</v>
      </c>
      <c r="K37" s="730" t="s">
        <v>647</v>
      </c>
      <c r="L37" s="733">
        <v>301.46999999999997</v>
      </c>
      <c r="M37" s="733">
        <v>7</v>
      </c>
      <c r="N37" s="734">
        <v>2110.29</v>
      </c>
    </row>
    <row r="38" spans="1:14" ht="14.4" customHeight="1" x14ac:dyDescent="0.3">
      <c r="A38" s="728" t="s">
        <v>553</v>
      </c>
      <c r="B38" s="729" t="s">
        <v>554</v>
      </c>
      <c r="C38" s="730" t="s">
        <v>569</v>
      </c>
      <c r="D38" s="731" t="s">
        <v>570</v>
      </c>
      <c r="E38" s="732">
        <v>50113001</v>
      </c>
      <c r="F38" s="731" t="s">
        <v>586</v>
      </c>
      <c r="G38" s="730" t="s">
        <v>587</v>
      </c>
      <c r="H38" s="730">
        <v>31915</v>
      </c>
      <c r="I38" s="730">
        <v>31915</v>
      </c>
      <c r="J38" s="730" t="s">
        <v>648</v>
      </c>
      <c r="K38" s="730" t="s">
        <v>649</v>
      </c>
      <c r="L38" s="733">
        <v>173.69</v>
      </c>
      <c r="M38" s="733">
        <v>5</v>
      </c>
      <c r="N38" s="734">
        <v>868.45</v>
      </c>
    </row>
    <row r="39" spans="1:14" ht="14.4" customHeight="1" x14ac:dyDescent="0.3">
      <c r="A39" s="728" t="s">
        <v>553</v>
      </c>
      <c r="B39" s="729" t="s">
        <v>554</v>
      </c>
      <c r="C39" s="730" t="s">
        <v>569</v>
      </c>
      <c r="D39" s="731" t="s">
        <v>570</v>
      </c>
      <c r="E39" s="732">
        <v>50113001</v>
      </c>
      <c r="F39" s="731" t="s">
        <v>586</v>
      </c>
      <c r="G39" s="730" t="s">
        <v>587</v>
      </c>
      <c r="H39" s="730">
        <v>47244</v>
      </c>
      <c r="I39" s="730">
        <v>47244</v>
      </c>
      <c r="J39" s="730" t="s">
        <v>650</v>
      </c>
      <c r="K39" s="730" t="s">
        <v>649</v>
      </c>
      <c r="L39" s="733">
        <v>143</v>
      </c>
      <c r="M39" s="733">
        <v>2</v>
      </c>
      <c r="N39" s="734">
        <v>286</v>
      </c>
    </row>
    <row r="40" spans="1:14" ht="14.4" customHeight="1" x14ac:dyDescent="0.3">
      <c r="A40" s="728" t="s">
        <v>553</v>
      </c>
      <c r="B40" s="729" t="s">
        <v>554</v>
      </c>
      <c r="C40" s="730" t="s">
        <v>569</v>
      </c>
      <c r="D40" s="731" t="s">
        <v>570</v>
      </c>
      <c r="E40" s="732">
        <v>50113001</v>
      </c>
      <c r="F40" s="731" t="s">
        <v>586</v>
      </c>
      <c r="G40" s="730" t="s">
        <v>587</v>
      </c>
      <c r="H40" s="730">
        <v>215605</v>
      </c>
      <c r="I40" s="730">
        <v>215605</v>
      </c>
      <c r="J40" s="730" t="s">
        <v>651</v>
      </c>
      <c r="K40" s="730" t="s">
        <v>652</v>
      </c>
      <c r="L40" s="733">
        <v>28.600000000000016</v>
      </c>
      <c r="M40" s="733">
        <v>2</v>
      </c>
      <c r="N40" s="734">
        <v>57.200000000000031</v>
      </c>
    </row>
    <row r="41" spans="1:14" ht="14.4" customHeight="1" x14ac:dyDescent="0.3">
      <c r="A41" s="728" t="s">
        <v>553</v>
      </c>
      <c r="B41" s="729" t="s">
        <v>554</v>
      </c>
      <c r="C41" s="730" t="s">
        <v>569</v>
      </c>
      <c r="D41" s="731" t="s">
        <v>570</v>
      </c>
      <c r="E41" s="732">
        <v>50113001</v>
      </c>
      <c r="F41" s="731" t="s">
        <v>586</v>
      </c>
      <c r="G41" s="730" t="s">
        <v>587</v>
      </c>
      <c r="H41" s="730">
        <v>103575</v>
      </c>
      <c r="I41" s="730">
        <v>3575</v>
      </c>
      <c r="J41" s="730" t="s">
        <v>653</v>
      </c>
      <c r="K41" s="730" t="s">
        <v>654</v>
      </c>
      <c r="L41" s="733">
        <v>66.720000000000027</v>
      </c>
      <c r="M41" s="733">
        <v>1</v>
      </c>
      <c r="N41" s="734">
        <v>66.720000000000027</v>
      </c>
    </row>
    <row r="42" spans="1:14" ht="14.4" customHeight="1" x14ac:dyDescent="0.3">
      <c r="A42" s="728" t="s">
        <v>553</v>
      </c>
      <c r="B42" s="729" t="s">
        <v>554</v>
      </c>
      <c r="C42" s="730" t="s">
        <v>569</v>
      </c>
      <c r="D42" s="731" t="s">
        <v>570</v>
      </c>
      <c r="E42" s="732">
        <v>50113001</v>
      </c>
      <c r="F42" s="731" t="s">
        <v>586</v>
      </c>
      <c r="G42" s="730" t="s">
        <v>587</v>
      </c>
      <c r="H42" s="730">
        <v>147193</v>
      </c>
      <c r="I42" s="730">
        <v>47193</v>
      </c>
      <c r="J42" s="730" t="s">
        <v>655</v>
      </c>
      <c r="K42" s="730" t="s">
        <v>656</v>
      </c>
      <c r="L42" s="733">
        <v>216.68000000000009</v>
      </c>
      <c r="M42" s="733">
        <v>4</v>
      </c>
      <c r="N42" s="734">
        <v>866.72000000000037</v>
      </c>
    </row>
    <row r="43" spans="1:14" ht="14.4" customHeight="1" x14ac:dyDescent="0.3">
      <c r="A43" s="728" t="s">
        <v>553</v>
      </c>
      <c r="B43" s="729" t="s">
        <v>554</v>
      </c>
      <c r="C43" s="730" t="s">
        <v>569</v>
      </c>
      <c r="D43" s="731" t="s">
        <v>570</v>
      </c>
      <c r="E43" s="732">
        <v>50113001</v>
      </c>
      <c r="F43" s="731" t="s">
        <v>586</v>
      </c>
      <c r="G43" s="730" t="s">
        <v>587</v>
      </c>
      <c r="H43" s="730">
        <v>176205</v>
      </c>
      <c r="I43" s="730">
        <v>180825</v>
      </c>
      <c r="J43" s="730" t="s">
        <v>657</v>
      </c>
      <c r="K43" s="730" t="s">
        <v>629</v>
      </c>
      <c r="L43" s="733">
        <v>105.49</v>
      </c>
      <c r="M43" s="733">
        <v>3</v>
      </c>
      <c r="N43" s="734">
        <v>316.46999999999997</v>
      </c>
    </row>
    <row r="44" spans="1:14" ht="14.4" customHeight="1" x14ac:dyDescent="0.3">
      <c r="A44" s="728" t="s">
        <v>553</v>
      </c>
      <c r="B44" s="729" t="s">
        <v>554</v>
      </c>
      <c r="C44" s="730" t="s">
        <v>569</v>
      </c>
      <c r="D44" s="731" t="s">
        <v>570</v>
      </c>
      <c r="E44" s="732">
        <v>50113001</v>
      </c>
      <c r="F44" s="731" t="s">
        <v>586</v>
      </c>
      <c r="G44" s="730" t="s">
        <v>587</v>
      </c>
      <c r="H44" s="730">
        <v>124067</v>
      </c>
      <c r="I44" s="730">
        <v>124067</v>
      </c>
      <c r="J44" s="730" t="s">
        <v>658</v>
      </c>
      <c r="K44" s="730" t="s">
        <v>659</v>
      </c>
      <c r="L44" s="733">
        <v>36.703043817415107</v>
      </c>
      <c r="M44" s="733">
        <v>46</v>
      </c>
      <c r="N44" s="734">
        <v>1688.3400156010948</v>
      </c>
    </row>
    <row r="45" spans="1:14" ht="14.4" customHeight="1" x14ac:dyDescent="0.3">
      <c r="A45" s="728" t="s">
        <v>553</v>
      </c>
      <c r="B45" s="729" t="s">
        <v>554</v>
      </c>
      <c r="C45" s="730" t="s">
        <v>569</v>
      </c>
      <c r="D45" s="731" t="s">
        <v>570</v>
      </c>
      <c r="E45" s="732">
        <v>50113001</v>
      </c>
      <c r="F45" s="731" t="s">
        <v>586</v>
      </c>
      <c r="G45" s="730" t="s">
        <v>587</v>
      </c>
      <c r="H45" s="730">
        <v>216572</v>
      </c>
      <c r="I45" s="730">
        <v>216572</v>
      </c>
      <c r="J45" s="730" t="s">
        <v>658</v>
      </c>
      <c r="K45" s="730" t="s">
        <v>659</v>
      </c>
      <c r="L45" s="733">
        <v>36.290000000000006</v>
      </c>
      <c r="M45" s="733">
        <v>6</v>
      </c>
      <c r="N45" s="734">
        <v>217.74000000000004</v>
      </c>
    </row>
    <row r="46" spans="1:14" ht="14.4" customHeight="1" x14ac:dyDescent="0.3">
      <c r="A46" s="728" t="s">
        <v>553</v>
      </c>
      <c r="B46" s="729" t="s">
        <v>554</v>
      </c>
      <c r="C46" s="730" t="s">
        <v>569</v>
      </c>
      <c r="D46" s="731" t="s">
        <v>570</v>
      </c>
      <c r="E46" s="732">
        <v>50113001</v>
      </c>
      <c r="F46" s="731" t="s">
        <v>586</v>
      </c>
      <c r="G46" s="730" t="s">
        <v>587</v>
      </c>
      <c r="H46" s="730">
        <v>51366</v>
      </c>
      <c r="I46" s="730">
        <v>51366</v>
      </c>
      <c r="J46" s="730" t="s">
        <v>660</v>
      </c>
      <c r="K46" s="730" t="s">
        <v>661</v>
      </c>
      <c r="L46" s="733">
        <v>171.60000015260053</v>
      </c>
      <c r="M46" s="733">
        <v>17</v>
      </c>
      <c r="N46" s="734">
        <v>2917.2000025942089</v>
      </c>
    </row>
    <row r="47" spans="1:14" ht="14.4" customHeight="1" x14ac:dyDescent="0.3">
      <c r="A47" s="728" t="s">
        <v>553</v>
      </c>
      <c r="B47" s="729" t="s">
        <v>554</v>
      </c>
      <c r="C47" s="730" t="s">
        <v>569</v>
      </c>
      <c r="D47" s="731" t="s">
        <v>570</v>
      </c>
      <c r="E47" s="732">
        <v>50113001</v>
      </c>
      <c r="F47" s="731" t="s">
        <v>586</v>
      </c>
      <c r="G47" s="730" t="s">
        <v>587</v>
      </c>
      <c r="H47" s="730">
        <v>51383</v>
      </c>
      <c r="I47" s="730">
        <v>51383</v>
      </c>
      <c r="J47" s="730" t="s">
        <v>660</v>
      </c>
      <c r="K47" s="730" t="s">
        <v>662</v>
      </c>
      <c r="L47" s="733">
        <v>93.5</v>
      </c>
      <c r="M47" s="733">
        <v>3</v>
      </c>
      <c r="N47" s="734">
        <v>280.5</v>
      </c>
    </row>
    <row r="48" spans="1:14" ht="14.4" customHeight="1" x14ac:dyDescent="0.3">
      <c r="A48" s="728" t="s">
        <v>553</v>
      </c>
      <c r="B48" s="729" t="s">
        <v>554</v>
      </c>
      <c r="C48" s="730" t="s">
        <v>569</v>
      </c>
      <c r="D48" s="731" t="s">
        <v>570</v>
      </c>
      <c r="E48" s="732">
        <v>50113001</v>
      </c>
      <c r="F48" s="731" t="s">
        <v>586</v>
      </c>
      <c r="G48" s="730" t="s">
        <v>587</v>
      </c>
      <c r="H48" s="730">
        <v>132082</v>
      </c>
      <c r="I48" s="730">
        <v>32082</v>
      </c>
      <c r="J48" s="730" t="s">
        <v>663</v>
      </c>
      <c r="K48" s="730" t="s">
        <v>664</v>
      </c>
      <c r="L48" s="733">
        <v>83.044999999999987</v>
      </c>
      <c r="M48" s="733">
        <v>2</v>
      </c>
      <c r="N48" s="734">
        <v>166.08999999999997</v>
      </c>
    </row>
    <row r="49" spans="1:14" ht="14.4" customHeight="1" x14ac:dyDescent="0.3">
      <c r="A49" s="728" t="s">
        <v>553</v>
      </c>
      <c r="B49" s="729" t="s">
        <v>554</v>
      </c>
      <c r="C49" s="730" t="s">
        <v>569</v>
      </c>
      <c r="D49" s="731" t="s">
        <v>570</v>
      </c>
      <c r="E49" s="732">
        <v>50113001</v>
      </c>
      <c r="F49" s="731" t="s">
        <v>586</v>
      </c>
      <c r="G49" s="730" t="s">
        <v>587</v>
      </c>
      <c r="H49" s="730">
        <v>146991</v>
      </c>
      <c r="I49" s="730">
        <v>46991</v>
      </c>
      <c r="J49" s="730" t="s">
        <v>665</v>
      </c>
      <c r="K49" s="730" t="s">
        <v>666</v>
      </c>
      <c r="L49" s="733">
        <v>138.83999999999997</v>
      </c>
      <c r="M49" s="733">
        <v>2</v>
      </c>
      <c r="N49" s="734">
        <v>277.67999999999995</v>
      </c>
    </row>
    <row r="50" spans="1:14" ht="14.4" customHeight="1" x14ac:dyDescent="0.3">
      <c r="A50" s="728" t="s">
        <v>553</v>
      </c>
      <c r="B50" s="729" t="s">
        <v>554</v>
      </c>
      <c r="C50" s="730" t="s">
        <v>569</v>
      </c>
      <c r="D50" s="731" t="s">
        <v>570</v>
      </c>
      <c r="E50" s="732">
        <v>50113001</v>
      </c>
      <c r="F50" s="731" t="s">
        <v>586</v>
      </c>
      <c r="G50" s="730" t="s">
        <v>587</v>
      </c>
      <c r="H50" s="730">
        <v>100802</v>
      </c>
      <c r="I50" s="730">
        <v>1000</v>
      </c>
      <c r="J50" s="730" t="s">
        <v>667</v>
      </c>
      <c r="K50" s="730" t="s">
        <v>668</v>
      </c>
      <c r="L50" s="733">
        <v>72.211685862922863</v>
      </c>
      <c r="M50" s="733">
        <v>16</v>
      </c>
      <c r="N50" s="734">
        <v>1155.3869738067658</v>
      </c>
    </row>
    <row r="51" spans="1:14" ht="14.4" customHeight="1" x14ac:dyDescent="0.3">
      <c r="A51" s="728" t="s">
        <v>553</v>
      </c>
      <c r="B51" s="729" t="s">
        <v>554</v>
      </c>
      <c r="C51" s="730" t="s">
        <v>569</v>
      </c>
      <c r="D51" s="731" t="s">
        <v>570</v>
      </c>
      <c r="E51" s="732">
        <v>50113001</v>
      </c>
      <c r="F51" s="731" t="s">
        <v>586</v>
      </c>
      <c r="G51" s="730" t="s">
        <v>587</v>
      </c>
      <c r="H51" s="730">
        <v>102486</v>
      </c>
      <c r="I51" s="730">
        <v>2486</v>
      </c>
      <c r="J51" s="730" t="s">
        <v>669</v>
      </c>
      <c r="K51" s="730" t="s">
        <v>670</v>
      </c>
      <c r="L51" s="733">
        <v>115.94000000000001</v>
      </c>
      <c r="M51" s="733">
        <v>1</v>
      </c>
      <c r="N51" s="734">
        <v>115.94000000000001</v>
      </c>
    </row>
    <row r="52" spans="1:14" ht="14.4" customHeight="1" x14ac:dyDescent="0.3">
      <c r="A52" s="728" t="s">
        <v>553</v>
      </c>
      <c r="B52" s="729" t="s">
        <v>554</v>
      </c>
      <c r="C52" s="730" t="s">
        <v>569</v>
      </c>
      <c r="D52" s="731" t="s">
        <v>570</v>
      </c>
      <c r="E52" s="732">
        <v>50113001</v>
      </c>
      <c r="F52" s="731" t="s">
        <v>586</v>
      </c>
      <c r="G52" s="730" t="s">
        <v>587</v>
      </c>
      <c r="H52" s="730">
        <v>930661</v>
      </c>
      <c r="I52" s="730">
        <v>0</v>
      </c>
      <c r="J52" s="730" t="s">
        <v>671</v>
      </c>
      <c r="K52" s="730" t="s">
        <v>555</v>
      </c>
      <c r="L52" s="733">
        <v>316.90011813931852</v>
      </c>
      <c r="M52" s="733">
        <v>1</v>
      </c>
      <c r="N52" s="734">
        <v>316.90011813931852</v>
      </c>
    </row>
    <row r="53" spans="1:14" ht="14.4" customHeight="1" x14ac:dyDescent="0.3">
      <c r="A53" s="728" t="s">
        <v>553</v>
      </c>
      <c r="B53" s="729" t="s">
        <v>554</v>
      </c>
      <c r="C53" s="730" t="s">
        <v>569</v>
      </c>
      <c r="D53" s="731" t="s">
        <v>570</v>
      </c>
      <c r="E53" s="732">
        <v>50113001</v>
      </c>
      <c r="F53" s="731" t="s">
        <v>586</v>
      </c>
      <c r="G53" s="730" t="s">
        <v>587</v>
      </c>
      <c r="H53" s="730">
        <v>920356</v>
      </c>
      <c r="I53" s="730">
        <v>0</v>
      </c>
      <c r="J53" s="730" t="s">
        <v>672</v>
      </c>
      <c r="K53" s="730" t="s">
        <v>555</v>
      </c>
      <c r="L53" s="733">
        <v>99.018646858114764</v>
      </c>
      <c r="M53" s="733">
        <v>3</v>
      </c>
      <c r="N53" s="734">
        <v>297.05594057434428</v>
      </c>
    </row>
    <row r="54" spans="1:14" ht="14.4" customHeight="1" x14ac:dyDescent="0.3">
      <c r="A54" s="728" t="s">
        <v>553</v>
      </c>
      <c r="B54" s="729" t="s">
        <v>554</v>
      </c>
      <c r="C54" s="730" t="s">
        <v>569</v>
      </c>
      <c r="D54" s="731" t="s">
        <v>570</v>
      </c>
      <c r="E54" s="732">
        <v>50113001</v>
      </c>
      <c r="F54" s="731" t="s">
        <v>586</v>
      </c>
      <c r="G54" s="730" t="s">
        <v>587</v>
      </c>
      <c r="H54" s="730">
        <v>920358</v>
      </c>
      <c r="I54" s="730">
        <v>0</v>
      </c>
      <c r="J54" s="730" t="s">
        <v>673</v>
      </c>
      <c r="K54" s="730" t="s">
        <v>555</v>
      </c>
      <c r="L54" s="733">
        <v>138.92280966328755</v>
      </c>
      <c r="M54" s="733">
        <v>2</v>
      </c>
      <c r="N54" s="734">
        <v>277.8456193265751</v>
      </c>
    </row>
    <row r="55" spans="1:14" ht="14.4" customHeight="1" x14ac:dyDescent="0.3">
      <c r="A55" s="728" t="s">
        <v>553</v>
      </c>
      <c r="B55" s="729" t="s">
        <v>554</v>
      </c>
      <c r="C55" s="730" t="s">
        <v>569</v>
      </c>
      <c r="D55" s="731" t="s">
        <v>570</v>
      </c>
      <c r="E55" s="732">
        <v>50113001</v>
      </c>
      <c r="F55" s="731" t="s">
        <v>586</v>
      </c>
      <c r="G55" s="730" t="s">
        <v>587</v>
      </c>
      <c r="H55" s="730">
        <v>900493</v>
      </c>
      <c r="I55" s="730">
        <v>0</v>
      </c>
      <c r="J55" s="730" t="s">
        <v>674</v>
      </c>
      <c r="K55" s="730" t="s">
        <v>555</v>
      </c>
      <c r="L55" s="733">
        <v>291.86944693433884</v>
      </c>
      <c r="M55" s="733">
        <v>3</v>
      </c>
      <c r="N55" s="734">
        <v>875.60834080301652</v>
      </c>
    </row>
    <row r="56" spans="1:14" ht="14.4" customHeight="1" x14ac:dyDescent="0.3">
      <c r="A56" s="728" t="s">
        <v>553</v>
      </c>
      <c r="B56" s="729" t="s">
        <v>554</v>
      </c>
      <c r="C56" s="730" t="s">
        <v>569</v>
      </c>
      <c r="D56" s="731" t="s">
        <v>570</v>
      </c>
      <c r="E56" s="732">
        <v>50113001</v>
      </c>
      <c r="F56" s="731" t="s">
        <v>586</v>
      </c>
      <c r="G56" s="730" t="s">
        <v>587</v>
      </c>
      <c r="H56" s="730">
        <v>843067</v>
      </c>
      <c r="I56" s="730">
        <v>0</v>
      </c>
      <c r="J56" s="730" t="s">
        <v>675</v>
      </c>
      <c r="K56" s="730" t="s">
        <v>555</v>
      </c>
      <c r="L56" s="733">
        <v>368.42276944612979</v>
      </c>
      <c r="M56" s="733">
        <v>5</v>
      </c>
      <c r="N56" s="734">
        <v>1842.1138472306491</v>
      </c>
    </row>
    <row r="57" spans="1:14" ht="14.4" customHeight="1" x14ac:dyDescent="0.3">
      <c r="A57" s="728" t="s">
        <v>553</v>
      </c>
      <c r="B57" s="729" t="s">
        <v>554</v>
      </c>
      <c r="C57" s="730" t="s">
        <v>569</v>
      </c>
      <c r="D57" s="731" t="s">
        <v>570</v>
      </c>
      <c r="E57" s="732">
        <v>50113001</v>
      </c>
      <c r="F57" s="731" t="s">
        <v>586</v>
      </c>
      <c r="G57" s="730" t="s">
        <v>555</v>
      </c>
      <c r="H57" s="730">
        <v>187906</v>
      </c>
      <c r="I57" s="730">
        <v>87906</v>
      </c>
      <c r="J57" s="730" t="s">
        <v>676</v>
      </c>
      <c r="K57" s="730" t="s">
        <v>677</v>
      </c>
      <c r="L57" s="733">
        <v>46.54</v>
      </c>
      <c r="M57" s="733">
        <v>32</v>
      </c>
      <c r="N57" s="734">
        <v>1489.28</v>
      </c>
    </row>
    <row r="58" spans="1:14" ht="14.4" customHeight="1" x14ac:dyDescent="0.3">
      <c r="A58" s="728" t="s">
        <v>553</v>
      </c>
      <c r="B58" s="729" t="s">
        <v>554</v>
      </c>
      <c r="C58" s="730" t="s">
        <v>569</v>
      </c>
      <c r="D58" s="731" t="s">
        <v>570</v>
      </c>
      <c r="E58" s="732">
        <v>50113001</v>
      </c>
      <c r="F58" s="731" t="s">
        <v>586</v>
      </c>
      <c r="G58" s="730" t="s">
        <v>587</v>
      </c>
      <c r="H58" s="730">
        <v>188217</v>
      </c>
      <c r="I58" s="730">
        <v>88217</v>
      </c>
      <c r="J58" s="730" t="s">
        <v>678</v>
      </c>
      <c r="K58" s="730" t="s">
        <v>679</v>
      </c>
      <c r="L58" s="733">
        <v>127.44999999999999</v>
      </c>
      <c r="M58" s="733">
        <v>2</v>
      </c>
      <c r="N58" s="734">
        <v>254.89999999999998</v>
      </c>
    </row>
    <row r="59" spans="1:14" ht="14.4" customHeight="1" x14ac:dyDescent="0.3">
      <c r="A59" s="728" t="s">
        <v>553</v>
      </c>
      <c r="B59" s="729" t="s">
        <v>554</v>
      </c>
      <c r="C59" s="730" t="s">
        <v>569</v>
      </c>
      <c r="D59" s="731" t="s">
        <v>570</v>
      </c>
      <c r="E59" s="732">
        <v>50113001</v>
      </c>
      <c r="F59" s="731" t="s">
        <v>586</v>
      </c>
      <c r="G59" s="730" t="s">
        <v>604</v>
      </c>
      <c r="H59" s="730">
        <v>844554</v>
      </c>
      <c r="I59" s="730">
        <v>114065</v>
      </c>
      <c r="J59" s="730" t="s">
        <v>680</v>
      </c>
      <c r="K59" s="730" t="s">
        <v>681</v>
      </c>
      <c r="L59" s="733">
        <v>21.67</v>
      </c>
      <c r="M59" s="733">
        <v>1</v>
      </c>
      <c r="N59" s="734">
        <v>21.67</v>
      </c>
    </row>
    <row r="60" spans="1:14" ht="14.4" customHeight="1" x14ac:dyDescent="0.3">
      <c r="A60" s="728" t="s">
        <v>553</v>
      </c>
      <c r="B60" s="729" t="s">
        <v>554</v>
      </c>
      <c r="C60" s="730" t="s">
        <v>569</v>
      </c>
      <c r="D60" s="731" t="s">
        <v>570</v>
      </c>
      <c r="E60" s="732">
        <v>50113001</v>
      </c>
      <c r="F60" s="731" t="s">
        <v>586</v>
      </c>
      <c r="G60" s="730" t="s">
        <v>587</v>
      </c>
      <c r="H60" s="730">
        <v>67558</v>
      </c>
      <c r="I60" s="730">
        <v>67558</v>
      </c>
      <c r="J60" s="730" t="s">
        <v>682</v>
      </c>
      <c r="K60" s="730" t="s">
        <v>683</v>
      </c>
      <c r="L60" s="733">
        <v>27.336660255495296</v>
      </c>
      <c r="M60" s="733">
        <v>18</v>
      </c>
      <c r="N60" s="734">
        <v>492.05988459891535</v>
      </c>
    </row>
    <row r="61" spans="1:14" ht="14.4" customHeight="1" x14ac:dyDescent="0.3">
      <c r="A61" s="728" t="s">
        <v>553</v>
      </c>
      <c r="B61" s="729" t="s">
        <v>554</v>
      </c>
      <c r="C61" s="730" t="s">
        <v>569</v>
      </c>
      <c r="D61" s="731" t="s">
        <v>570</v>
      </c>
      <c r="E61" s="732">
        <v>50113001</v>
      </c>
      <c r="F61" s="731" t="s">
        <v>586</v>
      </c>
      <c r="G61" s="730" t="s">
        <v>587</v>
      </c>
      <c r="H61" s="730">
        <v>100498</v>
      </c>
      <c r="I61" s="730">
        <v>498</v>
      </c>
      <c r="J61" s="730" t="s">
        <v>684</v>
      </c>
      <c r="K61" s="730" t="s">
        <v>685</v>
      </c>
      <c r="L61" s="733">
        <v>96.82</v>
      </c>
      <c r="M61" s="733">
        <v>2</v>
      </c>
      <c r="N61" s="734">
        <v>193.64</v>
      </c>
    </row>
    <row r="62" spans="1:14" ht="14.4" customHeight="1" x14ac:dyDescent="0.3">
      <c r="A62" s="728" t="s">
        <v>553</v>
      </c>
      <c r="B62" s="729" t="s">
        <v>554</v>
      </c>
      <c r="C62" s="730" t="s">
        <v>569</v>
      </c>
      <c r="D62" s="731" t="s">
        <v>570</v>
      </c>
      <c r="E62" s="732">
        <v>50113001</v>
      </c>
      <c r="F62" s="731" t="s">
        <v>586</v>
      </c>
      <c r="G62" s="730" t="s">
        <v>587</v>
      </c>
      <c r="H62" s="730">
        <v>100499</v>
      </c>
      <c r="I62" s="730">
        <v>499</v>
      </c>
      <c r="J62" s="730" t="s">
        <v>684</v>
      </c>
      <c r="K62" s="730" t="s">
        <v>686</v>
      </c>
      <c r="L62" s="733">
        <v>100.76000000000003</v>
      </c>
      <c r="M62" s="733">
        <v>1</v>
      </c>
      <c r="N62" s="734">
        <v>100.76000000000003</v>
      </c>
    </row>
    <row r="63" spans="1:14" ht="14.4" customHeight="1" x14ac:dyDescent="0.3">
      <c r="A63" s="728" t="s">
        <v>553</v>
      </c>
      <c r="B63" s="729" t="s">
        <v>554</v>
      </c>
      <c r="C63" s="730" t="s">
        <v>569</v>
      </c>
      <c r="D63" s="731" t="s">
        <v>570</v>
      </c>
      <c r="E63" s="732">
        <v>50113001</v>
      </c>
      <c r="F63" s="731" t="s">
        <v>586</v>
      </c>
      <c r="G63" s="730" t="s">
        <v>587</v>
      </c>
      <c r="H63" s="730">
        <v>147271</v>
      </c>
      <c r="I63" s="730">
        <v>47271</v>
      </c>
      <c r="J63" s="730" t="s">
        <v>687</v>
      </c>
      <c r="K63" s="730" t="s">
        <v>688</v>
      </c>
      <c r="L63" s="733">
        <v>92.629999999999981</v>
      </c>
      <c r="M63" s="733">
        <v>1</v>
      </c>
      <c r="N63" s="734">
        <v>92.629999999999981</v>
      </c>
    </row>
    <row r="64" spans="1:14" ht="14.4" customHeight="1" x14ac:dyDescent="0.3">
      <c r="A64" s="728" t="s">
        <v>553</v>
      </c>
      <c r="B64" s="729" t="s">
        <v>554</v>
      </c>
      <c r="C64" s="730" t="s">
        <v>569</v>
      </c>
      <c r="D64" s="731" t="s">
        <v>570</v>
      </c>
      <c r="E64" s="732">
        <v>50113001</v>
      </c>
      <c r="F64" s="731" t="s">
        <v>586</v>
      </c>
      <c r="G64" s="730" t="s">
        <v>587</v>
      </c>
      <c r="H64" s="730">
        <v>849253</v>
      </c>
      <c r="I64" s="730">
        <v>141763</v>
      </c>
      <c r="J64" s="730" t="s">
        <v>689</v>
      </c>
      <c r="K64" s="730" t="s">
        <v>690</v>
      </c>
      <c r="L64" s="733">
        <v>74.599999999999994</v>
      </c>
      <c r="M64" s="733">
        <v>1</v>
      </c>
      <c r="N64" s="734">
        <v>74.599999999999994</v>
      </c>
    </row>
    <row r="65" spans="1:14" ht="14.4" customHeight="1" x14ac:dyDescent="0.3">
      <c r="A65" s="728" t="s">
        <v>553</v>
      </c>
      <c r="B65" s="729" t="s">
        <v>554</v>
      </c>
      <c r="C65" s="730" t="s">
        <v>569</v>
      </c>
      <c r="D65" s="731" t="s">
        <v>570</v>
      </c>
      <c r="E65" s="732">
        <v>50113001</v>
      </c>
      <c r="F65" s="731" t="s">
        <v>586</v>
      </c>
      <c r="G65" s="730" t="s">
        <v>587</v>
      </c>
      <c r="H65" s="730">
        <v>110086</v>
      </c>
      <c r="I65" s="730">
        <v>10086</v>
      </c>
      <c r="J65" s="730" t="s">
        <v>691</v>
      </c>
      <c r="K65" s="730" t="s">
        <v>692</v>
      </c>
      <c r="L65" s="733">
        <v>1592.8</v>
      </c>
      <c r="M65" s="733">
        <v>0.2</v>
      </c>
      <c r="N65" s="734">
        <v>318.56</v>
      </c>
    </row>
    <row r="66" spans="1:14" ht="14.4" customHeight="1" x14ac:dyDescent="0.3">
      <c r="A66" s="728" t="s">
        <v>553</v>
      </c>
      <c r="B66" s="729" t="s">
        <v>554</v>
      </c>
      <c r="C66" s="730" t="s">
        <v>569</v>
      </c>
      <c r="D66" s="731" t="s">
        <v>570</v>
      </c>
      <c r="E66" s="732">
        <v>50113001</v>
      </c>
      <c r="F66" s="731" t="s">
        <v>586</v>
      </c>
      <c r="G66" s="730" t="s">
        <v>604</v>
      </c>
      <c r="H66" s="730">
        <v>191788</v>
      </c>
      <c r="I66" s="730">
        <v>91788</v>
      </c>
      <c r="J66" s="730" t="s">
        <v>693</v>
      </c>
      <c r="K66" s="730" t="s">
        <v>694</v>
      </c>
      <c r="L66" s="733">
        <v>29.769999999999992</v>
      </c>
      <c r="M66" s="733">
        <v>2</v>
      </c>
      <c r="N66" s="734">
        <v>59.539999999999985</v>
      </c>
    </row>
    <row r="67" spans="1:14" ht="14.4" customHeight="1" x14ac:dyDescent="0.3">
      <c r="A67" s="728" t="s">
        <v>553</v>
      </c>
      <c r="B67" s="729" t="s">
        <v>554</v>
      </c>
      <c r="C67" s="730" t="s">
        <v>569</v>
      </c>
      <c r="D67" s="731" t="s">
        <v>570</v>
      </c>
      <c r="E67" s="732">
        <v>50113001</v>
      </c>
      <c r="F67" s="731" t="s">
        <v>586</v>
      </c>
      <c r="G67" s="730" t="s">
        <v>587</v>
      </c>
      <c r="H67" s="730">
        <v>184399</v>
      </c>
      <c r="I67" s="730">
        <v>84399</v>
      </c>
      <c r="J67" s="730" t="s">
        <v>695</v>
      </c>
      <c r="K67" s="730" t="s">
        <v>696</v>
      </c>
      <c r="L67" s="733">
        <v>322.49000000000007</v>
      </c>
      <c r="M67" s="733">
        <v>1</v>
      </c>
      <c r="N67" s="734">
        <v>322.49000000000007</v>
      </c>
    </row>
    <row r="68" spans="1:14" ht="14.4" customHeight="1" x14ac:dyDescent="0.3">
      <c r="A68" s="728" t="s">
        <v>553</v>
      </c>
      <c r="B68" s="729" t="s">
        <v>554</v>
      </c>
      <c r="C68" s="730" t="s">
        <v>569</v>
      </c>
      <c r="D68" s="731" t="s">
        <v>570</v>
      </c>
      <c r="E68" s="732">
        <v>50113001</v>
      </c>
      <c r="F68" s="731" t="s">
        <v>586</v>
      </c>
      <c r="G68" s="730" t="s">
        <v>587</v>
      </c>
      <c r="H68" s="730">
        <v>216963</v>
      </c>
      <c r="I68" s="730">
        <v>216963</v>
      </c>
      <c r="J68" s="730" t="s">
        <v>697</v>
      </c>
      <c r="K68" s="730" t="s">
        <v>698</v>
      </c>
      <c r="L68" s="733">
        <v>112.67000000000002</v>
      </c>
      <c r="M68" s="733">
        <v>1</v>
      </c>
      <c r="N68" s="734">
        <v>112.67000000000002</v>
      </c>
    </row>
    <row r="69" spans="1:14" ht="14.4" customHeight="1" x14ac:dyDescent="0.3">
      <c r="A69" s="728" t="s">
        <v>553</v>
      </c>
      <c r="B69" s="729" t="s">
        <v>554</v>
      </c>
      <c r="C69" s="730" t="s">
        <v>569</v>
      </c>
      <c r="D69" s="731" t="s">
        <v>570</v>
      </c>
      <c r="E69" s="732">
        <v>50113001</v>
      </c>
      <c r="F69" s="731" t="s">
        <v>586</v>
      </c>
      <c r="G69" s="730" t="s">
        <v>604</v>
      </c>
      <c r="H69" s="730">
        <v>107981</v>
      </c>
      <c r="I69" s="730">
        <v>7981</v>
      </c>
      <c r="J69" s="730" t="s">
        <v>699</v>
      </c>
      <c r="K69" s="730" t="s">
        <v>700</v>
      </c>
      <c r="L69" s="733">
        <v>55.340259740259746</v>
      </c>
      <c r="M69" s="733">
        <v>77</v>
      </c>
      <c r="N69" s="734">
        <v>4261.2000000000007</v>
      </c>
    </row>
    <row r="70" spans="1:14" ht="14.4" customHeight="1" x14ac:dyDescent="0.3">
      <c r="A70" s="728" t="s">
        <v>553</v>
      </c>
      <c r="B70" s="729" t="s">
        <v>554</v>
      </c>
      <c r="C70" s="730" t="s">
        <v>569</v>
      </c>
      <c r="D70" s="731" t="s">
        <v>570</v>
      </c>
      <c r="E70" s="732">
        <v>50113001</v>
      </c>
      <c r="F70" s="731" t="s">
        <v>586</v>
      </c>
      <c r="G70" s="730" t="s">
        <v>604</v>
      </c>
      <c r="H70" s="730">
        <v>155823</v>
      </c>
      <c r="I70" s="730">
        <v>55823</v>
      </c>
      <c r="J70" s="730" t="s">
        <v>699</v>
      </c>
      <c r="K70" s="730" t="s">
        <v>701</v>
      </c>
      <c r="L70" s="733">
        <v>41.735892990509775</v>
      </c>
      <c r="M70" s="733">
        <v>138</v>
      </c>
      <c r="N70" s="734">
        <v>5759.5532326903494</v>
      </c>
    </row>
    <row r="71" spans="1:14" ht="14.4" customHeight="1" x14ac:dyDescent="0.3">
      <c r="A71" s="728" t="s">
        <v>553</v>
      </c>
      <c r="B71" s="729" t="s">
        <v>554</v>
      </c>
      <c r="C71" s="730" t="s">
        <v>569</v>
      </c>
      <c r="D71" s="731" t="s">
        <v>570</v>
      </c>
      <c r="E71" s="732">
        <v>50113001</v>
      </c>
      <c r="F71" s="731" t="s">
        <v>586</v>
      </c>
      <c r="G71" s="730" t="s">
        <v>604</v>
      </c>
      <c r="H71" s="730">
        <v>155824</v>
      </c>
      <c r="I71" s="730">
        <v>55824</v>
      </c>
      <c r="J71" s="730" t="s">
        <v>699</v>
      </c>
      <c r="K71" s="730" t="s">
        <v>702</v>
      </c>
      <c r="L71" s="733">
        <v>55.542933611801466</v>
      </c>
      <c r="M71" s="733">
        <v>14</v>
      </c>
      <c r="N71" s="734">
        <v>777.60107056522054</v>
      </c>
    </row>
    <row r="72" spans="1:14" ht="14.4" customHeight="1" x14ac:dyDescent="0.3">
      <c r="A72" s="728" t="s">
        <v>553</v>
      </c>
      <c r="B72" s="729" t="s">
        <v>554</v>
      </c>
      <c r="C72" s="730" t="s">
        <v>569</v>
      </c>
      <c r="D72" s="731" t="s">
        <v>570</v>
      </c>
      <c r="E72" s="732">
        <v>50113001</v>
      </c>
      <c r="F72" s="731" t="s">
        <v>586</v>
      </c>
      <c r="G72" s="730" t="s">
        <v>587</v>
      </c>
      <c r="H72" s="730">
        <v>162579</v>
      </c>
      <c r="I72" s="730">
        <v>162579</v>
      </c>
      <c r="J72" s="730" t="s">
        <v>703</v>
      </c>
      <c r="K72" s="730" t="s">
        <v>704</v>
      </c>
      <c r="L72" s="733">
        <v>50.490000000000016</v>
      </c>
      <c r="M72" s="733">
        <v>1</v>
      </c>
      <c r="N72" s="734">
        <v>50.490000000000016</v>
      </c>
    </row>
    <row r="73" spans="1:14" ht="14.4" customHeight="1" x14ac:dyDescent="0.3">
      <c r="A73" s="728" t="s">
        <v>553</v>
      </c>
      <c r="B73" s="729" t="s">
        <v>554</v>
      </c>
      <c r="C73" s="730" t="s">
        <v>569</v>
      </c>
      <c r="D73" s="731" t="s">
        <v>570</v>
      </c>
      <c r="E73" s="732">
        <v>50113001</v>
      </c>
      <c r="F73" s="731" t="s">
        <v>586</v>
      </c>
      <c r="G73" s="730" t="s">
        <v>604</v>
      </c>
      <c r="H73" s="730">
        <v>24550</v>
      </c>
      <c r="I73" s="730">
        <v>24550</v>
      </c>
      <c r="J73" s="730" t="s">
        <v>705</v>
      </c>
      <c r="K73" s="730" t="s">
        <v>706</v>
      </c>
      <c r="L73" s="733">
        <v>57.699941424887825</v>
      </c>
      <c r="M73" s="733">
        <v>10</v>
      </c>
      <c r="N73" s="734">
        <v>576.99941424887822</v>
      </c>
    </row>
    <row r="74" spans="1:14" ht="14.4" customHeight="1" x14ac:dyDescent="0.3">
      <c r="A74" s="728" t="s">
        <v>553</v>
      </c>
      <c r="B74" s="729" t="s">
        <v>554</v>
      </c>
      <c r="C74" s="730" t="s">
        <v>569</v>
      </c>
      <c r="D74" s="731" t="s">
        <v>570</v>
      </c>
      <c r="E74" s="732">
        <v>50113001</v>
      </c>
      <c r="F74" s="731" t="s">
        <v>586</v>
      </c>
      <c r="G74" s="730" t="s">
        <v>587</v>
      </c>
      <c r="H74" s="730">
        <v>100876</v>
      </c>
      <c r="I74" s="730">
        <v>876</v>
      </c>
      <c r="J74" s="730" t="s">
        <v>707</v>
      </c>
      <c r="K74" s="730" t="s">
        <v>708</v>
      </c>
      <c r="L74" s="733">
        <v>66.720000000000013</v>
      </c>
      <c r="M74" s="733">
        <v>3</v>
      </c>
      <c r="N74" s="734">
        <v>200.16000000000003</v>
      </c>
    </row>
    <row r="75" spans="1:14" ht="14.4" customHeight="1" x14ac:dyDescent="0.3">
      <c r="A75" s="728" t="s">
        <v>553</v>
      </c>
      <c r="B75" s="729" t="s">
        <v>554</v>
      </c>
      <c r="C75" s="730" t="s">
        <v>569</v>
      </c>
      <c r="D75" s="731" t="s">
        <v>570</v>
      </c>
      <c r="E75" s="732">
        <v>50113001</v>
      </c>
      <c r="F75" s="731" t="s">
        <v>586</v>
      </c>
      <c r="G75" s="730" t="s">
        <v>587</v>
      </c>
      <c r="H75" s="730">
        <v>848950</v>
      </c>
      <c r="I75" s="730">
        <v>155148</v>
      </c>
      <c r="J75" s="730" t="s">
        <v>709</v>
      </c>
      <c r="K75" s="730" t="s">
        <v>710</v>
      </c>
      <c r="L75" s="733">
        <v>18.670000000000002</v>
      </c>
      <c r="M75" s="733">
        <v>16</v>
      </c>
      <c r="N75" s="734">
        <v>298.72000000000003</v>
      </c>
    </row>
    <row r="76" spans="1:14" ht="14.4" customHeight="1" x14ac:dyDescent="0.3">
      <c r="A76" s="728" t="s">
        <v>553</v>
      </c>
      <c r="B76" s="729" t="s">
        <v>554</v>
      </c>
      <c r="C76" s="730" t="s">
        <v>569</v>
      </c>
      <c r="D76" s="731" t="s">
        <v>570</v>
      </c>
      <c r="E76" s="732">
        <v>50113001</v>
      </c>
      <c r="F76" s="731" t="s">
        <v>586</v>
      </c>
      <c r="G76" s="730" t="s">
        <v>587</v>
      </c>
      <c r="H76" s="730">
        <v>849941</v>
      </c>
      <c r="I76" s="730">
        <v>162142</v>
      </c>
      <c r="J76" s="730" t="s">
        <v>709</v>
      </c>
      <c r="K76" s="730" t="s">
        <v>711</v>
      </c>
      <c r="L76" s="733">
        <v>28.409999999999997</v>
      </c>
      <c r="M76" s="733">
        <v>8</v>
      </c>
      <c r="N76" s="734">
        <v>227.27999999999997</v>
      </c>
    </row>
    <row r="77" spans="1:14" ht="14.4" customHeight="1" x14ac:dyDescent="0.3">
      <c r="A77" s="728" t="s">
        <v>553</v>
      </c>
      <c r="B77" s="729" t="s">
        <v>554</v>
      </c>
      <c r="C77" s="730" t="s">
        <v>569</v>
      </c>
      <c r="D77" s="731" t="s">
        <v>570</v>
      </c>
      <c r="E77" s="732">
        <v>50113001</v>
      </c>
      <c r="F77" s="731" t="s">
        <v>586</v>
      </c>
      <c r="G77" s="730" t="s">
        <v>587</v>
      </c>
      <c r="H77" s="730">
        <v>155911</v>
      </c>
      <c r="I77" s="730">
        <v>55911</v>
      </c>
      <c r="J77" s="730" t="s">
        <v>712</v>
      </c>
      <c r="K77" s="730" t="s">
        <v>713</v>
      </c>
      <c r="L77" s="733">
        <v>35.590000000000011</v>
      </c>
      <c r="M77" s="733">
        <v>2</v>
      </c>
      <c r="N77" s="734">
        <v>71.180000000000021</v>
      </c>
    </row>
    <row r="78" spans="1:14" ht="14.4" customHeight="1" x14ac:dyDescent="0.3">
      <c r="A78" s="728" t="s">
        <v>553</v>
      </c>
      <c r="B78" s="729" t="s">
        <v>554</v>
      </c>
      <c r="C78" s="730" t="s">
        <v>569</v>
      </c>
      <c r="D78" s="731" t="s">
        <v>570</v>
      </c>
      <c r="E78" s="732">
        <v>50113001</v>
      </c>
      <c r="F78" s="731" t="s">
        <v>586</v>
      </c>
      <c r="G78" s="730" t="s">
        <v>604</v>
      </c>
      <c r="H78" s="730">
        <v>846338</v>
      </c>
      <c r="I78" s="730">
        <v>122685</v>
      </c>
      <c r="J78" s="730" t="s">
        <v>714</v>
      </c>
      <c r="K78" s="730" t="s">
        <v>715</v>
      </c>
      <c r="L78" s="733">
        <v>116.83999999999992</v>
      </c>
      <c r="M78" s="733">
        <v>1</v>
      </c>
      <c r="N78" s="734">
        <v>116.83999999999992</v>
      </c>
    </row>
    <row r="79" spans="1:14" ht="14.4" customHeight="1" x14ac:dyDescent="0.3">
      <c r="A79" s="728" t="s">
        <v>553</v>
      </c>
      <c r="B79" s="729" t="s">
        <v>554</v>
      </c>
      <c r="C79" s="730" t="s">
        <v>569</v>
      </c>
      <c r="D79" s="731" t="s">
        <v>570</v>
      </c>
      <c r="E79" s="732">
        <v>50113001</v>
      </c>
      <c r="F79" s="731" t="s">
        <v>586</v>
      </c>
      <c r="G79" s="730" t="s">
        <v>587</v>
      </c>
      <c r="H79" s="730">
        <v>118305</v>
      </c>
      <c r="I79" s="730">
        <v>18305</v>
      </c>
      <c r="J79" s="730" t="s">
        <v>716</v>
      </c>
      <c r="K79" s="730" t="s">
        <v>717</v>
      </c>
      <c r="L79" s="733">
        <v>241.9999999424509</v>
      </c>
      <c r="M79" s="733">
        <v>21</v>
      </c>
      <c r="N79" s="734">
        <v>5081.9999987914689</v>
      </c>
    </row>
    <row r="80" spans="1:14" ht="14.4" customHeight="1" x14ac:dyDescent="0.3">
      <c r="A80" s="728" t="s">
        <v>553</v>
      </c>
      <c r="B80" s="729" t="s">
        <v>554</v>
      </c>
      <c r="C80" s="730" t="s">
        <v>569</v>
      </c>
      <c r="D80" s="731" t="s">
        <v>570</v>
      </c>
      <c r="E80" s="732">
        <v>50113001</v>
      </c>
      <c r="F80" s="731" t="s">
        <v>586</v>
      </c>
      <c r="G80" s="730" t="s">
        <v>587</v>
      </c>
      <c r="H80" s="730">
        <v>501621</v>
      </c>
      <c r="I80" s="730">
        <v>1000</v>
      </c>
      <c r="J80" s="730" t="s">
        <v>718</v>
      </c>
      <c r="K80" s="730" t="s">
        <v>555</v>
      </c>
      <c r="L80" s="733">
        <v>213.08688597771044</v>
      </c>
      <c r="M80" s="733">
        <v>1</v>
      </c>
      <c r="N80" s="734">
        <v>213.08688597771044</v>
      </c>
    </row>
    <row r="81" spans="1:14" ht="14.4" customHeight="1" x14ac:dyDescent="0.3">
      <c r="A81" s="728" t="s">
        <v>553</v>
      </c>
      <c r="B81" s="729" t="s">
        <v>554</v>
      </c>
      <c r="C81" s="730" t="s">
        <v>569</v>
      </c>
      <c r="D81" s="731" t="s">
        <v>570</v>
      </c>
      <c r="E81" s="732">
        <v>50113001</v>
      </c>
      <c r="F81" s="731" t="s">
        <v>586</v>
      </c>
      <c r="G81" s="730" t="s">
        <v>587</v>
      </c>
      <c r="H81" s="730">
        <v>845908</v>
      </c>
      <c r="I81" s="730">
        <v>122520</v>
      </c>
      <c r="J81" s="730" t="s">
        <v>719</v>
      </c>
      <c r="K81" s="730" t="s">
        <v>720</v>
      </c>
      <c r="L81" s="733">
        <v>82.390078139235101</v>
      </c>
      <c r="M81" s="733">
        <v>1</v>
      </c>
      <c r="N81" s="734">
        <v>82.390078139235101</v>
      </c>
    </row>
    <row r="82" spans="1:14" ht="14.4" customHeight="1" x14ac:dyDescent="0.3">
      <c r="A82" s="728" t="s">
        <v>553</v>
      </c>
      <c r="B82" s="729" t="s">
        <v>554</v>
      </c>
      <c r="C82" s="730" t="s">
        <v>569</v>
      </c>
      <c r="D82" s="731" t="s">
        <v>570</v>
      </c>
      <c r="E82" s="732">
        <v>50113001</v>
      </c>
      <c r="F82" s="731" t="s">
        <v>586</v>
      </c>
      <c r="G82" s="730" t="s">
        <v>587</v>
      </c>
      <c r="H82" s="730">
        <v>208207</v>
      </c>
      <c r="I82" s="730">
        <v>208207</v>
      </c>
      <c r="J82" s="730" t="s">
        <v>721</v>
      </c>
      <c r="K82" s="730" t="s">
        <v>722</v>
      </c>
      <c r="L82" s="733">
        <v>81.650000000000034</v>
      </c>
      <c r="M82" s="733">
        <v>1</v>
      </c>
      <c r="N82" s="734">
        <v>81.650000000000034</v>
      </c>
    </row>
    <row r="83" spans="1:14" ht="14.4" customHeight="1" x14ac:dyDescent="0.3">
      <c r="A83" s="728" t="s">
        <v>553</v>
      </c>
      <c r="B83" s="729" t="s">
        <v>554</v>
      </c>
      <c r="C83" s="730" t="s">
        <v>569</v>
      </c>
      <c r="D83" s="731" t="s">
        <v>570</v>
      </c>
      <c r="E83" s="732">
        <v>50113001</v>
      </c>
      <c r="F83" s="731" t="s">
        <v>586</v>
      </c>
      <c r="G83" s="730" t="s">
        <v>604</v>
      </c>
      <c r="H83" s="730">
        <v>109709</v>
      </c>
      <c r="I83" s="730">
        <v>9709</v>
      </c>
      <c r="J83" s="730" t="s">
        <v>723</v>
      </c>
      <c r="K83" s="730" t="s">
        <v>724</v>
      </c>
      <c r="L83" s="733">
        <v>34.75</v>
      </c>
      <c r="M83" s="733">
        <v>15</v>
      </c>
      <c r="N83" s="734">
        <v>521.25</v>
      </c>
    </row>
    <row r="84" spans="1:14" ht="14.4" customHeight="1" x14ac:dyDescent="0.3">
      <c r="A84" s="728" t="s">
        <v>553</v>
      </c>
      <c r="B84" s="729" t="s">
        <v>554</v>
      </c>
      <c r="C84" s="730" t="s">
        <v>569</v>
      </c>
      <c r="D84" s="731" t="s">
        <v>570</v>
      </c>
      <c r="E84" s="732">
        <v>50113001</v>
      </c>
      <c r="F84" s="731" t="s">
        <v>586</v>
      </c>
      <c r="G84" s="730" t="s">
        <v>587</v>
      </c>
      <c r="H84" s="730">
        <v>119653</v>
      </c>
      <c r="I84" s="730">
        <v>119653</v>
      </c>
      <c r="J84" s="730" t="s">
        <v>725</v>
      </c>
      <c r="K84" s="730" t="s">
        <v>726</v>
      </c>
      <c r="L84" s="733">
        <v>158.47999999999996</v>
      </c>
      <c r="M84" s="733">
        <v>1</v>
      </c>
      <c r="N84" s="734">
        <v>158.47999999999996</v>
      </c>
    </row>
    <row r="85" spans="1:14" ht="14.4" customHeight="1" x14ac:dyDescent="0.3">
      <c r="A85" s="728" t="s">
        <v>553</v>
      </c>
      <c r="B85" s="729" t="s">
        <v>554</v>
      </c>
      <c r="C85" s="730" t="s">
        <v>569</v>
      </c>
      <c r="D85" s="731" t="s">
        <v>570</v>
      </c>
      <c r="E85" s="732">
        <v>50113001</v>
      </c>
      <c r="F85" s="731" t="s">
        <v>586</v>
      </c>
      <c r="G85" s="730" t="s">
        <v>604</v>
      </c>
      <c r="H85" s="730">
        <v>193013</v>
      </c>
      <c r="I85" s="730">
        <v>93013</v>
      </c>
      <c r="J85" s="730" t="s">
        <v>727</v>
      </c>
      <c r="K85" s="730" t="s">
        <v>688</v>
      </c>
      <c r="L85" s="733">
        <v>44.120000000000005</v>
      </c>
      <c r="M85" s="733">
        <v>2</v>
      </c>
      <c r="N85" s="734">
        <v>88.240000000000009</v>
      </c>
    </row>
    <row r="86" spans="1:14" ht="14.4" customHeight="1" x14ac:dyDescent="0.3">
      <c r="A86" s="728" t="s">
        <v>553</v>
      </c>
      <c r="B86" s="729" t="s">
        <v>554</v>
      </c>
      <c r="C86" s="730" t="s">
        <v>569</v>
      </c>
      <c r="D86" s="731" t="s">
        <v>570</v>
      </c>
      <c r="E86" s="732">
        <v>50113001</v>
      </c>
      <c r="F86" s="731" t="s">
        <v>586</v>
      </c>
      <c r="G86" s="730" t="s">
        <v>587</v>
      </c>
      <c r="H86" s="730">
        <v>844145</v>
      </c>
      <c r="I86" s="730">
        <v>56350</v>
      </c>
      <c r="J86" s="730" t="s">
        <v>728</v>
      </c>
      <c r="K86" s="730" t="s">
        <v>729</v>
      </c>
      <c r="L86" s="733">
        <v>32.76</v>
      </c>
      <c r="M86" s="733">
        <v>7</v>
      </c>
      <c r="N86" s="734">
        <v>229.32</v>
      </c>
    </row>
    <row r="87" spans="1:14" ht="14.4" customHeight="1" x14ac:dyDescent="0.3">
      <c r="A87" s="728" t="s">
        <v>553</v>
      </c>
      <c r="B87" s="729" t="s">
        <v>554</v>
      </c>
      <c r="C87" s="730" t="s">
        <v>569</v>
      </c>
      <c r="D87" s="731" t="s">
        <v>570</v>
      </c>
      <c r="E87" s="732">
        <v>50113001</v>
      </c>
      <c r="F87" s="731" t="s">
        <v>586</v>
      </c>
      <c r="G87" s="730" t="s">
        <v>587</v>
      </c>
      <c r="H87" s="730">
        <v>100610</v>
      </c>
      <c r="I87" s="730">
        <v>610</v>
      </c>
      <c r="J87" s="730" t="s">
        <v>730</v>
      </c>
      <c r="K87" s="730" t="s">
        <v>731</v>
      </c>
      <c r="L87" s="733">
        <v>64.463999999999999</v>
      </c>
      <c r="M87" s="733">
        <v>5</v>
      </c>
      <c r="N87" s="734">
        <v>322.32</v>
      </c>
    </row>
    <row r="88" spans="1:14" ht="14.4" customHeight="1" x14ac:dyDescent="0.3">
      <c r="A88" s="728" t="s">
        <v>553</v>
      </c>
      <c r="B88" s="729" t="s">
        <v>554</v>
      </c>
      <c r="C88" s="730" t="s">
        <v>569</v>
      </c>
      <c r="D88" s="731" t="s">
        <v>570</v>
      </c>
      <c r="E88" s="732">
        <v>50113001</v>
      </c>
      <c r="F88" s="731" t="s">
        <v>586</v>
      </c>
      <c r="G88" s="730" t="s">
        <v>587</v>
      </c>
      <c r="H88" s="730">
        <v>100612</v>
      </c>
      <c r="I88" s="730">
        <v>612</v>
      </c>
      <c r="J88" s="730" t="s">
        <v>732</v>
      </c>
      <c r="K88" s="730" t="s">
        <v>733</v>
      </c>
      <c r="L88" s="733">
        <v>60.279901164461869</v>
      </c>
      <c r="M88" s="733">
        <v>1</v>
      </c>
      <c r="N88" s="734">
        <v>60.279901164461869</v>
      </c>
    </row>
    <row r="89" spans="1:14" ht="14.4" customHeight="1" x14ac:dyDescent="0.3">
      <c r="A89" s="728" t="s">
        <v>553</v>
      </c>
      <c r="B89" s="729" t="s">
        <v>554</v>
      </c>
      <c r="C89" s="730" t="s">
        <v>569</v>
      </c>
      <c r="D89" s="731" t="s">
        <v>570</v>
      </c>
      <c r="E89" s="732">
        <v>50113001</v>
      </c>
      <c r="F89" s="731" t="s">
        <v>586</v>
      </c>
      <c r="G89" s="730" t="s">
        <v>587</v>
      </c>
      <c r="H89" s="730">
        <v>128178</v>
      </c>
      <c r="I89" s="730">
        <v>28178</v>
      </c>
      <c r="J89" s="730" t="s">
        <v>734</v>
      </c>
      <c r="K89" s="730" t="s">
        <v>735</v>
      </c>
      <c r="L89" s="733">
        <v>1326.49</v>
      </c>
      <c r="M89" s="733">
        <v>2</v>
      </c>
      <c r="N89" s="734">
        <v>2652.98</v>
      </c>
    </row>
    <row r="90" spans="1:14" ht="14.4" customHeight="1" x14ac:dyDescent="0.3">
      <c r="A90" s="728" t="s">
        <v>553</v>
      </c>
      <c r="B90" s="729" t="s">
        <v>554</v>
      </c>
      <c r="C90" s="730" t="s">
        <v>569</v>
      </c>
      <c r="D90" s="731" t="s">
        <v>570</v>
      </c>
      <c r="E90" s="732">
        <v>50113001</v>
      </c>
      <c r="F90" s="731" t="s">
        <v>586</v>
      </c>
      <c r="G90" s="730" t="s">
        <v>587</v>
      </c>
      <c r="H90" s="730">
        <v>131385</v>
      </c>
      <c r="I90" s="730">
        <v>31385</v>
      </c>
      <c r="J90" s="730" t="s">
        <v>736</v>
      </c>
      <c r="K90" s="730" t="s">
        <v>737</v>
      </c>
      <c r="L90" s="733">
        <v>39.460000000000008</v>
      </c>
      <c r="M90" s="733">
        <v>1</v>
      </c>
      <c r="N90" s="734">
        <v>39.460000000000008</v>
      </c>
    </row>
    <row r="91" spans="1:14" ht="14.4" customHeight="1" x14ac:dyDescent="0.3">
      <c r="A91" s="728" t="s">
        <v>553</v>
      </c>
      <c r="B91" s="729" t="s">
        <v>554</v>
      </c>
      <c r="C91" s="730" t="s">
        <v>569</v>
      </c>
      <c r="D91" s="731" t="s">
        <v>570</v>
      </c>
      <c r="E91" s="732">
        <v>50113001</v>
      </c>
      <c r="F91" s="731" t="s">
        <v>586</v>
      </c>
      <c r="G91" s="730" t="s">
        <v>587</v>
      </c>
      <c r="H91" s="730">
        <v>148578</v>
      </c>
      <c r="I91" s="730">
        <v>48578</v>
      </c>
      <c r="J91" s="730" t="s">
        <v>738</v>
      </c>
      <c r="K91" s="730" t="s">
        <v>739</v>
      </c>
      <c r="L91" s="733">
        <v>54.98</v>
      </c>
      <c r="M91" s="733">
        <v>1</v>
      </c>
      <c r="N91" s="734">
        <v>54.98</v>
      </c>
    </row>
    <row r="92" spans="1:14" ht="14.4" customHeight="1" x14ac:dyDescent="0.3">
      <c r="A92" s="728" t="s">
        <v>553</v>
      </c>
      <c r="B92" s="729" t="s">
        <v>554</v>
      </c>
      <c r="C92" s="730" t="s">
        <v>569</v>
      </c>
      <c r="D92" s="731" t="s">
        <v>570</v>
      </c>
      <c r="E92" s="732">
        <v>50113001</v>
      </c>
      <c r="F92" s="731" t="s">
        <v>586</v>
      </c>
      <c r="G92" s="730" t="s">
        <v>587</v>
      </c>
      <c r="H92" s="730">
        <v>848632</v>
      </c>
      <c r="I92" s="730">
        <v>125315</v>
      </c>
      <c r="J92" s="730" t="s">
        <v>738</v>
      </c>
      <c r="K92" s="730" t="s">
        <v>740</v>
      </c>
      <c r="L92" s="733">
        <v>58.2</v>
      </c>
      <c r="M92" s="733">
        <v>1</v>
      </c>
      <c r="N92" s="734">
        <v>58.2</v>
      </c>
    </row>
    <row r="93" spans="1:14" ht="14.4" customHeight="1" x14ac:dyDescent="0.3">
      <c r="A93" s="728" t="s">
        <v>553</v>
      </c>
      <c r="B93" s="729" t="s">
        <v>554</v>
      </c>
      <c r="C93" s="730" t="s">
        <v>569</v>
      </c>
      <c r="D93" s="731" t="s">
        <v>570</v>
      </c>
      <c r="E93" s="732">
        <v>50113001</v>
      </c>
      <c r="F93" s="731" t="s">
        <v>586</v>
      </c>
      <c r="G93" s="730" t="s">
        <v>587</v>
      </c>
      <c r="H93" s="730">
        <v>191836</v>
      </c>
      <c r="I93" s="730">
        <v>91836</v>
      </c>
      <c r="J93" s="730" t="s">
        <v>741</v>
      </c>
      <c r="K93" s="730" t="s">
        <v>742</v>
      </c>
      <c r="L93" s="733">
        <v>44.67</v>
      </c>
      <c r="M93" s="733">
        <v>2</v>
      </c>
      <c r="N93" s="734">
        <v>89.34</v>
      </c>
    </row>
    <row r="94" spans="1:14" ht="14.4" customHeight="1" x14ac:dyDescent="0.3">
      <c r="A94" s="728" t="s">
        <v>553</v>
      </c>
      <c r="B94" s="729" t="s">
        <v>554</v>
      </c>
      <c r="C94" s="730" t="s">
        <v>569</v>
      </c>
      <c r="D94" s="731" t="s">
        <v>570</v>
      </c>
      <c r="E94" s="732">
        <v>50113001</v>
      </c>
      <c r="F94" s="731" t="s">
        <v>586</v>
      </c>
      <c r="G94" s="730" t="s">
        <v>587</v>
      </c>
      <c r="H94" s="730">
        <v>132086</v>
      </c>
      <c r="I94" s="730">
        <v>32086</v>
      </c>
      <c r="J94" s="730" t="s">
        <v>743</v>
      </c>
      <c r="K94" s="730" t="s">
        <v>744</v>
      </c>
      <c r="L94" s="733">
        <v>20.130000000000003</v>
      </c>
      <c r="M94" s="733">
        <v>4</v>
      </c>
      <c r="N94" s="734">
        <v>80.52000000000001</v>
      </c>
    </row>
    <row r="95" spans="1:14" ht="14.4" customHeight="1" x14ac:dyDescent="0.3">
      <c r="A95" s="728" t="s">
        <v>553</v>
      </c>
      <c r="B95" s="729" t="s">
        <v>554</v>
      </c>
      <c r="C95" s="730" t="s">
        <v>569</v>
      </c>
      <c r="D95" s="731" t="s">
        <v>570</v>
      </c>
      <c r="E95" s="732">
        <v>50113001</v>
      </c>
      <c r="F95" s="731" t="s">
        <v>586</v>
      </c>
      <c r="G95" s="730" t="s">
        <v>604</v>
      </c>
      <c r="H95" s="730">
        <v>845123</v>
      </c>
      <c r="I95" s="730">
        <v>109797</v>
      </c>
      <c r="J95" s="730" t="s">
        <v>745</v>
      </c>
      <c r="K95" s="730" t="s">
        <v>746</v>
      </c>
      <c r="L95" s="733">
        <v>38.970000000000013</v>
      </c>
      <c r="M95" s="733">
        <v>1</v>
      </c>
      <c r="N95" s="734">
        <v>38.970000000000013</v>
      </c>
    </row>
    <row r="96" spans="1:14" ht="14.4" customHeight="1" x14ac:dyDescent="0.3">
      <c r="A96" s="728" t="s">
        <v>553</v>
      </c>
      <c r="B96" s="729" t="s">
        <v>554</v>
      </c>
      <c r="C96" s="730" t="s">
        <v>569</v>
      </c>
      <c r="D96" s="731" t="s">
        <v>570</v>
      </c>
      <c r="E96" s="732">
        <v>50113001</v>
      </c>
      <c r="F96" s="731" t="s">
        <v>586</v>
      </c>
      <c r="G96" s="730" t="s">
        <v>604</v>
      </c>
      <c r="H96" s="730">
        <v>845240</v>
      </c>
      <c r="I96" s="730">
        <v>109799</v>
      </c>
      <c r="J96" s="730" t="s">
        <v>745</v>
      </c>
      <c r="K96" s="730" t="s">
        <v>747</v>
      </c>
      <c r="L96" s="733">
        <v>112.05537372723322</v>
      </c>
      <c r="M96" s="733">
        <v>15</v>
      </c>
      <c r="N96" s="734">
        <v>1680.8306059084982</v>
      </c>
    </row>
    <row r="97" spans="1:14" ht="14.4" customHeight="1" x14ac:dyDescent="0.3">
      <c r="A97" s="728" t="s">
        <v>553</v>
      </c>
      <c r="B97" s="729" t="s">
        <v>554</v>
      </c>
      <c r="C97" s="730" t="s">
        <v>569</v>
      </c>
      <c r="D97" s="731" t="s">
        <v>570</v>
      </c>
      <c r="E97" s="732">
        <v>50113001</v>
      </c>
      <c r="F97" s="731" t="s">
        <v>586</v>
      </c>
      <c r="G97" s="730" t="s">
        <v>587</v>
      </c>
      <c r="H97" s="730">
        <v>100643</v>
      </c>
      <c r="I97" s="730">
        <v>643</v>
      </c>
      <c r="J97" s="730" t="s">
        <v>748</v>
      </c>
      <c r="K97" s="730" t="s">
        <v>749</v>
      </c>
      <c r="L97" s="733">
        <v>43.61999999999999</v>
      </c>
      <c r="M97" s="733">
        <v>1</v>
      </c>
      <c r="N97" s="734">
        <v>43.61999999999999</v>
      </c>
    </row>
    <row r="98" spans="1:14" ht="14.4" customHeight="1" x14ac:dyDescent="0.3">
      <c r="A98" s="728" t="s">
        <v>553</v>
      </c>
      <c r="B98" s="729" t="s">
        <v>554</v>
      </c>
      <c r="C98" s="730" t="s">
        <v>569</v>
      </c>
      <c r="D98" s="731" t="s">
        <v>570</v>
      </c>
      <c r="E98" s="732">
        <v>50113001</v>
      </c>
      <c r="F98" s="731" t="s">
        <v>586</v>
      </c>
      <c r="G98" s="730" t="s">
        <v>604</v>
      </c>
      <c r="H98" s="730">
        <v>166030</v>
      </c>
      <c r="I98" s="730">
        <v>66030</v>
      </c>
      <c r="J98" s="730" t="s">
        <v>750</v>
      </c>
      <c r="K98" s="730" t="s">
        <v>688</v>
      </c>
      <c r="L98" s="733">
        <v>30.219999999999992</v>
      </c>
      <c r="M98" s="733">
        <v>1</v>
      </c>
      <c r="N98" s="734">
        <v>30.219999999999992</v>
      </c>
    </row>
    <row r="99" spans="1:14" ht="14.4" customHeight="1" x14ac:dyDescent="0.3">
      <c r="A99" s="728" t="s">
        <v>553</v>
      </c>
      <c r="B99" s="729" t="s">
        <v>554</v>
      </c>
      <c r="C99" s="730" t="s">
        <v>569</v>
      </c>
      <c r="D99" s="731" t="s">
        <v>570</v>
      </c>
      <c r="E99" s="732">
        <v>50113013</v>
      </c>
      <c r="F99" s="731" t="s">
        <v>751</v>
      </c>
      <c r="G99" s="730" t="s">
        <v>587</v>
      </c>
      <c r="H99" s="730">
        <v>172972</v>
      </c>
      <c r="I99" s="730">
        <v>72972</v>
      </c>
      <c r="J99" s="730" t="s">
        <v>752</v>
      </c>
      <c r="K99" s="730" t="s">
        <v>753</v>
      </c>
      <c r="L99" s="733">
        <v>181.65</v>
      </c>
      <c r="M99" s="733">
        <v>2</v>
      </c>
      <c r="N99" s="734">
        <v>363.3</v>
      </c>
    </row>
    <row r="100" spans="1:14" ht="14.4" customHeight="1" x14ac:dyDescent="0.3">
      <c r="A100" s="728" t="s">
        <v>553</v>
      </c>
      <c r="B100" s="729" t="s">
        <v>554</v>
      </c>
      <c r="C100" s="730" t="s">
        <v>569</v>
      </c>
      <c r="D100" s="731" t="s">
        <v>570</v>
      </c>
      <c r="E100" s="732">
        <v>50113013</v>
      </c>
      <c r="F100" s="731" t="s">
        <v>751</v>
      </c>
      <c r="G100" s="730" t="s">
        <v>604</v>
      </c>
      <c r="H100" s="730">
        <v>105951</v>
      </c>
      <c r="I100" s="730">
        <v>5951</v>
      </c>
      <c r="J100" s="730" t="s">
        <v>754</v>
      </c>
      <c r="K100" s="730" t="s">
        <v>755</v>
      </c>
      <c r="L100" s="733">
        <v>114.93000000000002</v>
      </c>
      <c r="M100" s="733">
        <v>2</v>
      </c>
      <c r="N100" s="734">
        <v>229.86000000000004</v>
      </c>
    </row>
    <row r="101" spans="1:14" ht="14.4" customHeight="1" x14ac:dyDescent="0.3">
      <c r="A101" s="728" t="s">
        <v>553</v>
      </c>
      <c r="B101" s="729" t="s">
        <v>554</v>
      </c>
      <c r="C101" s="730" t="s">
        <v>569</v>
      </c>
      <c r="D101" s="731" t="s">
        <v>570</v>
      </c>
      <c r="E101" s="732">
        <v>50113013</v>
      </c>
      <c r="F101" s="731" t="s">
        <v>751</v>
      </c>
      <c r="G101" s="730" t="s">
        <v>587</v>
      </c>
      <c r="H101" s="730">
        <v>164831</v>
      </c>
      <c r="I101" s="730">
        <v>64831</v>
      </c>
      <c r="J101" s="730" t="s">
        <v>756</v>
      </c>
      <c r="K101" s="730" t="s">
        <v>757</v>
      </c>
      <c r="L101" s="733">
        <v>198.88000000000002</v>
      </c>
      <c r="M101" s="733">
        <v>11.099999999999985</v>
      </c>
      <c r="N101" s="734">
        <v>2207.5679999999975</v>
      </c>
    </row>
    <row r="102" spans="1:14" ht="14.4" customHeight="1" x14ac:dyDescent="0.3">
      <c r="A102" s="728" t="s">
        <v>553</v>
      </c>
      <c r="B102" s="729" t="s">
        <v>554</v>
      </c>
      <c r="C102" s="730" t="s">
        <v>569</v>
      </c>
      <c r="D102" s="731" t="s">
        <v>570</v>
      </c>
      <c r="E102" s="732">
        <v>50113013</v>
      </c>
      <c r="F102" s="731" t="s">
        <v>751</v>
      </c>
      <c r="G102" s="730" t="s">
        <v>555</v>
      </c>
      <c r="H102" s="730">
        <v>203855</v>
      </c>
      <c r="I102" s="730">
        <v>203855</v>
      </c>
      <c r="J102" s="730" t="s">
        <v>758</v>
      </c>
      <c r="K102" s="730" t="s">
        <v>759</v>
      </c>
      <c r="L102" s="733">
        <v>316.03000000000003</v>
      </c>
      <c r="M102" s="733">
        <v>0.1</v>
      </c>
      <c r="N102" s="734">
        <v>31.603000000000005</v>
      </c>
    </row>
    <row r="103" spans="1:14" ht="14.4" customHeight="1" x14ac:dyDescent="0.3">
      <c r="A103" s="728" t="s">
        <v>553</v>
      </c>
      <c r="B103" s="729" t="s">
        <v>554</v>
      </c>
      <c r="C103" s="730" t="s">
        <v>569</v>
      </c>
      <c r="D103" s="731" t="s">
        <v>570</v>
      </c>
      <c r="E103" s="732">
        <v>50113013</v>
      </c>
      <c r="F103" s="731" t="s">
        <v>751</v>
      </c>
      <c r="G103" s="730" t="s">
        <v>587</v>
      </c>
      <c r="H103" s="730">
        <v>131654</v>
      </c>
      <c r="I103" s="730">
        <v>131654</v>
      </c>
      <c r="J103" s="730" t="s">
        <v>760</v>
      </c>
      <c r="K103" s="730" t="s">
        <v>761</v>
      </c>
      <c r="L103" s="733">
        <v>264</v>
      </c>
      <c r="M103" s="733">
        <v>1</v>
      </c>
      <c r="N103" s="734">
        <v>264</v>
      </c>
    </row>
    <row r="104" spans="1:14" ht="14.4" customHeight="1" x14ac:dyDescent="0.3">
      <c r="A104" s="728" t="s">
        <v>553</v>
      </c>
      <c r="B104" s="729" t="s">
        <v>554</v>
      </c>
      <c r="C104" s="730" t="s">
        <v>569</v>
      </c>
      <c r="D104" s="731" t="s">
        <v>570</v>
      </c>
      <c r="E104" s="732">
        <v>50113013</v>
      </c>
      <c r="F104" s="731" t="s">
        <v>751</v>
      </c>
      <c r="G104" s="730" t="s">
        <v>587</v>
      </c>
      <c r="H104" s="730">
        <v>151458</v>
      </c>
      <c r="I104" s="730">
        <v>151458</v>
      </c>
      <c r="J104" s="730" t="s">
        <v>762</v>
      </c>
      <c r="K104" s="730" t="s">
        <v>763</v>
      </c>
      <c r="L104" s="733">
        <v>217.80000000000018</v>
      </c>
      <c r="M104" s="733">
        <v>20.900000000000006</v>
      </c>
      <c r="N104" s="734">
        <v>4552.020000000005</v>
      </c>
    </row>
    <row r="105" spans="1:14" ht="14.4" customHeight="1" x14ac:dyDescent="0.3">
      <c r="A105" s="728" t="s">
        <v>553</v>
      </c>
      <c r="B105" s="729" t="s">
        <v>554</v>
      </c>
      <c r="C105" s="730" t="s">
        <v>569</v>
      </c>
      <c r="D105" s="731" t="s">
        <v>570</v>
      </c>
      <c r="E105" s="732">
        <v>50113013</v>
      </c>
      <c r="F105" s="731" t="s">
        <v>751</v>
      </c>
      <c r="G105" s="730" t="s">
        <v>587</v>
      </c>
      <c r="H105" s="730">
        <v>151460</v>
      </c>
      <c r="I105" s="730">
        <v>151460</v>
      </c>
      <c r="J105" s="730" t="s">
        <v>764</v>
      </c>
      <c r="K105" s="730" t="s">
        <v>765</v>
      </c>
      <c r="L105" s="733">
        <v>156.75</v>
      </c>
      <c r="M105" s="733">
        <v>0.2</v>
      </c>
      <c r="N105" s="734">
        <v>31.35</v>
      </c>
    </row>
    <row r="106" spans="1:14" ht="14.4" customHeight="1" x14ac:dyDescent="0.3">
      <c r="A106" s="728" t="s">
        <v>553</v>
      </c>
      <c r="B106" s="729" t="s">
        <v>554</v>
      </c>
      <c r="C106" s="730" t="s">
        <v>569</v>
      </c>
      <c r="D106" s="731" t="s">
        <v>570</v>
      </c>
      <c r="E106" s="732">
        <v>50113013</v>
      </c>
      <c r="F106" s="731" t="s">
        <v>751</v>
      </c>
      <c r="G106" s="730" t="s">
        <v>604</v>
      </c>
      <c r="H106" s="730">
        <v>849655</v>
      </c>
      <c r="I106" s="730">
        <v>129836</v>
      </c>
      <c r="J106" s="730" t="s">
        <v>766</v>
      </c>
      <c r="K106" s="730" t="s">
        <v>767</v>
      </c>
      <c r="L106" s="733">
        <v>263.83333333333309</v>
      </c>
      <c r="M106" s="733">
        <v>3.3000000000000016</v>
      </c>
      <c r="N106" s="734">
        <v>870.64999999999964</v>
      </c>
    </row>
    <row r="107" spans="1:14" ht="14.4" customHeight="1" x14ac:dyDescent="0.3">
      <c r="A107" s="728" t="s">
        <v>553</v>
      </c>
      <c r="B107" s="729" t="s">
        <v>554</v>
      </c>
      <c r="C107" s="730" t="s">
        <v>569</v>
      </c>
      <c r="D107" s="731" t="s">
        <v>570</v>
      </c>
      <c r="E107" s="732">
        <v>50113013</v>
      </c>
      <c r="F107" s="731" t="s">
        <v>751</v>
      </c>
      <c r="G107" s="730" t="s">
        <v>587</v>
      </c>
      <c r="H107" s="730">
        <v>101066</v>
      </c>
      <c r="I107" s="730">
        <v>1066</v>
      </c>
      <c r="J107" s="730" t="s">
        <v>768</v>
      </c>
      <c r="K107" s="730" t="s">
        <v>769</v>
      </c>
      <c r="L107" s="733">
        <v>51.039999999999992</v>
      </c>
      <c r="M107" s="733">
        <v>2</v>
      </c>
      <c r="N107" s="734">
        <v>102.07999999999998</v>
      </c>
    </row>
    <row r="108" spans="1:14" ht="14.4" customHeight="1" x14ac:dyDescent="0.3">
      <c r="A108" s="728" t="s">
        <v>553</v>
      </c>
      <c r="B108" s="729" t="s">
        <v>554</v>
      </c>
      <c r="C108" s="730" t="s">
        <v>569</v>
      </c>
      <c r="D108" s="731" t="s">
        <v>570</v>
      </c>
      <c r="E108" s="732">
        <v>50113013</v>
      </c>
      <c r="F108" s="731" t="s">
        <v>751</v>
      </c>
      <c r="G108" s="730" t="s">
        <v>587</v>
      </c>
      <c r="H108" s="730">
        <v>847476</v>
      </c>
      <c r="I108" s="730">
        <v>112782</v>
      </c>
      <c r="J108" s="730" t="s">
        <v>770</v>
      </c>
      <c r="K108" s="730" t="s">
        <v>771</v>
      </c>
      <c r="L108" s="733">
        <v>674.31</v>
      </c>
      <c r="M108" s="733">
        <v>0.25</v>
      </c>
      <c r="N108" s="734">
        <v>168.57749999999999</v>
      </c>
    </row>
    <row r="109" spans="1:14" ht="14.4" customHeight="1" x14ac:dyDescent="0.3">
      <c r="A109" s="728" t="s">
        <v>553</v>
      </c>
      <c r="B109" s="729" t="s">
        <v>554</v>
      </c>
      <c r="C109" s="730" t="s">
        <v>569</v>
      </c>
      <c r="D109" s="731" t="s">
        <v>570</v>
      </c>
      <c r="E109" s="732">
        <v>50113013</v>
      </c>
      <c r="F109" s="731" t="s">
        <v>751</v>
      </c>
      <c r="G109" s="730" t="s">
        <v>604</v>
      </c>
      <c r="H109" s="730">
        <v>113453</v>
      </c>
      <c r="I109" s="730">
        <v>113453</v>
      </c>
      <c r="J109" s="730" t="s">
        <v>772</v>
      </c>
      <c r="K109" s="730" t="s">
        <v>773</v>
      </c>
      <c r="L109" s="733">
        <v>462</v>
      </c>
      <c r="M109" s="733">
        <v>1</v>
      </c>
      <c r="N109" s="734">
        <v>462</v>
      </c>
    </row>
    <row r="110" spans="1:14" ht="14.4" customHeight="1" x14ac:dyDescent="0.3">
      <c r="A110" s="728" t="s">
        <v>553</v>
      </c>
      <c r="B110" s="729" t="s">
        <v>554</v>
      </c>
      <c r="C110" s="730" t="s">
        <v>569</v>
      </c>
      <c r="D110" s="731" t="s">
        <v>570</v>
      </c>
      <c r="E110" s="732">
        <v>50113013</v>
      </c>
      <c r="F110" s="731" t="s">
        <v>751</v>
      </c>
      <c r="G110" s="730" t="s">
        <v>555</v>
      </c>
      <c r="H110" s="730">
        <v>147725</v>
      </c>
      <c r="I110" s="730">
        <v>47725</v>
      </c>
      <c r="J110" s="730" t="s">
        <v>774</v>
      </c>
      <c r="K110" s="730" t="s">
        <v>775</v>
      </c>
      <c r="L110" s="733">
        <v>63.759999999999991</v>
      </c>
      <c r="M110" s="733">
        <v>2</v>
      </c>
      <c r="N110" s="734">
        <v>127.51999999999998</v>
      </c>
    </row>
    <row r="111" spans="1:14" ht="14.4" customHeight="1" x14ac:dyDescent="0.3">
      <c r="A111" s="728" t="s">
        <v>553</v>
      </c>
      <c r="B111" s="729" t="s">
        <v>554</v>
      </c>
      <c r="C111" s="730" t="s">
        <v>569</v>
      </c>
      <c r="D111" s="731" t="s">
        <v>570</v>
      </c>
      <c r="E111" s="732">
        <v>50113014</v>
      </c>
      <c r="F111" s="731" t="s">
        <v>776</v>
      </c>
      <c r="G111" s="730" t="s">
        <v>604</v>
      </c>
      <c r="H111" s="730">
        <v>64942</v>
      </c>
      <c r="I111" s="730">
        <v>64942</v>
      </c>
      <c r="J111" s="730" t="s">
        <v>777</v>
      </c>
      <c r="K111" s="730" t="s">
        <v>778</v>
      </c>
      <c r="L111" s="733">
        <v>285.24</v>
      </c>
      <c r="M111" s="733">
        <v>1</v>
      </c>
      <c r="N111" s="734">
        <v>285.24</v>
      </c>
    </row>
    <row r="112" spans="1:14" ht="14.4" customHeight="1" x14ac:dyDescent="0.3">
      <c r="A112" s="728" t="s">
        <v>553</v>
      </c>
      <c r="B112" s="729" t="s">
        <v>554</v>
      </c>
      <c r="C112" s="730" t="s">
        <v>574</v>
      </c>
      <c r="D112" s="731" t="s">
        <v>575</v>
      </c>
      <c r="E112" s="732">
        <v>50113001</v>
      </c>
      <c r="F112" s="731" t="s">
        <v>586</v>
      </c>
      <c r="G112" s="730" t="s">
        <v>587</v>
      </c>
      <c r="H112" s="730">
        <v>202701</v>
      </c>
      <c r="I112" s="730">
        <v>202701</v>
      </c>
      <c r="J112" s="730" t="s">
        <v>591</v>
      </c>
      <c r="K112" s="730" t="s">
        <v>592</v>
      </c>
      <c r="L112" s="733">
        <v>131.11000000000007</v>
      </c>
      <c r="M112" s="733">
        <v>1</v>
      </c>
      <c r="N112" s="734">
        <v>131.11000000000007</v>
      </c>
    </row>
    <row r="113" spans="1:14" ht="14.4" customHeight="1" x14ac:dyDescent="0.3">
      <c r="A113" s="728" t="s">
        <v>553</v>
      </c>
      <c r="B113" s="729" t="s">
        <v>554</v>
      </c>
      <c r="C113" s="730" t="s">
        <v>574</v>
      </c>
      <c r="D113" s="731" t="s">
        <v>575</v>
      </c>
      <c r="E113" s="732">
        <v>50113001</v>
      </c>
      <c r="F113" s="731" t="s">
        <v>586</v>
      </c>
      <c r="G113" s="730" t="s">
        <v>587</v>
      </c>
      <c r="H113" s="730">
        <v>845008</v>
      </c>
      <c r="I113" s="730">
        <v>107806</v>
      </c>
      <c r="J113" s="730" t="s">
        <v>591</v>
      </c>
      <c r="K113" s="730" t="s">
        <v>593</v>
      </c>
      <c r="L113" s="733">
        <v>63.69</v>
      </c>
      <c r="M113" s="733">
        <v>8</v>
      </c>
      <c r="N113" s="734">
        <v>509.52</v>
      </c>
    </row>
    <row r="114" spans="1:14" ht="14.4" customHeight="1" x14ac:dyDescent="0.3">
      <c r="A114" s="728" t="s">
        <v>553</v>
      </c>
      <c r="B114" s="729" t="s">
        <v>554</v>
      </c>
      <c r="C114" s="730" t="s">
        <v>574</v>
      </c>
      <c r="D114" s="731" t="s">
        <v>575</v>
      </c>
      <c r="E114" s="732">
        <v>50113001</v>
      </c>
      <c r="F114" s="731" t="s">
        <v>586</v>
      </c>
      <c r="G114" s="730" t="s">
        <v>587</v>
      </c>
      <c r="H114" s="730">
        <v>176954</v>
      </c>
      <c r="I114" s="730">
        <v>176954</v>
      </c>
      <c r="J114" s="730" t="s">
        <v>779</v>
      </c>
      <c r="K114" s="730" t="s">
        <v>780</v>
      </c>
      <c r="L114" s="733">
        <v>95.889999999999944</v>
      </c>
      <c r="M114" s="733">
        <v>1</v>
      </c>
      <c r="N114" s="734">
        <v>95.889999999999944</v>
      </c>
    </row>
    <row r="115" spans="1:14" ht="14.4" customHeight="1" x14ac:dyDescent="0.3">
      <c r="A115" s="728" t="s">
        <v>553</v>
      </c>
      <c r="B115" s="729" t="s">
        <v>554</v>
      </c>
      <c r="C115" s="730" t="s">
        <v>574</v>
      </c>
      <c r="D115" s="731" t="s">
        <v>575</v>
      </c>
      <c r="E115" s="732">
        <v>50113001</v>
      </c>
      <c r="F115" s="731" t="s">
        <v>586</v>
      </c>
      <c r="G115" s="730" t="s">
        <v>587</v>
      </c>
      <c r="H115" s="730">
        <v>167547</v>
      </c>
      <c r="I115" s="730">
        <v>67547</v>
      </c>
      <c r="J115" s="730" t="s">
        <v>594</v>
      </c>
      <c r="K115" s="730" t="s">
        <v>595</v>
      </c>
      <c r="L115" s="733">
        <v>46.919999999999995</v>
      </c>
      <c r="M115" s="733">
        <v>3</v>
      </c>
      <c r="N115" s="734">
        <v>140.76</v>
      </c>
    </row>
    <row r="116" spans="1:14" ht="14.4" customHeight="1" x14ac:dyDescent="0.3">
      <c r="A116" s="728" t="s">
        <v>553</v>
      </c>
      <c r="B116" s="729" t="s">
        <v>554</v>
      </c>
      <c r="C116" s="730" t="s">
        <v>574</v>
      </c>
      <c r="D116" s="731" t="s">
        <v>575</v>
      </c>
      <c r="E116" s="732">
        <v>50113001</v>
      </c>
      <c r="F116" s="731" t="s">
        <v>586</v>
      </c>
      <c r="G116" s="730" t="s">
        <v>587</v>
      </c>
      <c r="H116" s="730">
        <v>848545</v>
      </c>
      <c r="I116" s="730">
        <v>127546</v>
      </c>
      <c r="J116" s="730" t="s">
        <v>781</v>
      </c>
      <c r="K116" s="730" t="s">
        <v>747</v>
      </c>
      <c r="L116" s="733">
        <v>82.47</v>
      </c>
      <c r="M116" s="733">
        <v>1</v>
      </c>
      <c r="N116" s="734">
        <v>82.47</v>
      </c>
    </row>
    <row r="117" spans="1:14" ht="14.4" customHeight="1" x14ac:dyDescent="0.3">
      <c r="A117" s="728" t="s">
        <v>553</v>
      </c>
      <c r="B117" s="729" t="s">
        <v>554</v>
      </c>
      <c r="C117" s="730" t="s">
        <v>574</v>
      </c>
      <c r="D117" s="731" t="s">
        <v>575</v>
      </c>
      <c r="E117" s="732">
        <v>50113001</v>
      </c>
      <c r="F117" s="731" t="s">
        <v>586</v>
      </c>
      <c r="G117" s="730" t="s">
        <v>587</v>
      </c>
      <c r="H117" s="730">
        <v>844960</v>
      </c>
      <c r="I117" s="730">
        <v>125114</v>
      </c>
      <c r="J117" s="730" t="s">
        <v>782</v>
      </c>
      <c r="K117" s="730" t="s">
        <v>783</v>
      </c>
      <c r="L117" s="733">
        <v>58.250000000000014</v>
      </c>
      <c r="M117" s="733">
        <v>1</v>
      </c>
      <c r="N117" s="734">
        <v>58.250000000000014</v>
      </c>
    </row>
    <row r="118" spans="1:14" ht="14.4" customHeight="1" x14ac:dyDescent="0.3">
      <c r="A118" s="728" t="s">
        <v>553</v>
      </c>
      <c r="B118" s="729" t="s">
        <v>554</v>
      </c>
      <c r="C118" s="730" t="s">
        <v>574</v>
      </c>
      <c r="D118" s="731" t="s">
        <v>575</v>
      </c>
      <c r="E118" s="732">
        <v>50113001</v>
      </c>
      <c r="F118" s="731" t="s">
        <v>586</v>
      </c>
      <c r="G118" s="730" t="s">
        <v>555</v>
      </c>
      <c r="H118" s="730">
        <v>847488</v>
      </c>
      <c r="I118" s="730">
        <v>107869</v>
      </c>
      <c r="J118" s="730" t="s">
        <v>784</v>
      </c>
      <c r="K118" s="730" t="s">
        <v>785</v>
      </c>
      <c r="L118" s="733">
        <v>68.55</v>
      </c>
      <c r="M118" s="733">
        <v>3</v>
      </c>
      <c r="N118" s="734">
        <v>205.64999999999998</v>
      </c>
    </row>
    <row r="119" spans="1:14" ht="14.4" customHeight="1" x14ac:dyDescent="0.3">
      <c r="A119" s="728" t="s">
        <v>553</v>
      </c>
      <c r="B119" s="729" t="s">
        <v>554</v>
      </c>
      <c r="C119" s="730" t="s">
        <v>574</v>
      </c>
      <c r="D119" s="731" t="s">
        <v>575</v>
      </c>
      <c r="E119" s="732">
        <v>50113001</v>
      </c>
      <c r="F119" s="731" t="s">
        <v>586</v>
      </c>
      <c r="G119" s="730" t="s">
        <v>587</v>
      </c>
      <c r="H119" s="730">
        <v>847713</v>
      </c>
      <c r="I119" s="730">
        <v>125526</v>
      </c>
      <c r="J119" s="730" t="s">
        <v>598</v>
      </c>
      <c r="K119" s="730" t="s">
        <v>786</v>
      </c>
      <c r="L119" s="733">
        <v>87.569999999999979</v>
      </c>
      <c r="M119" s="733">
        <v>1</v>
      </c>
      <c r="N119" s="734">
        <v>87.569999999999979</v>
      </c>
    </row>
    <row r="120" spans="1:14" ht="14.4" customHeight="1" x14ac:dyDescent="0.3">
      <c r="A120" s="728" t="s">
        <v>553</v>
      </c>
      <c r="B120" s="729" t="s">
        <v>554</v>
      </c>
      <c r="C120" s="730" t="s">
        <v>574</v>
      </c>
      <c r="D120" s="731" t="s">
        <v>575</v>
      </c>
      <c r="E120" s="732">
        <v>50113001</v>
      </c>
      <c r="F120" s="731" t="s">
        <v>586</v>
      </c>
      <c r="G120" s="730" t="s">
        <v>587</v>
      </c>
      <c r="H120" s="730">
        <v>396473</v>
      </c>
      <c r="I120" s="730">
        <v>99130</v>
      </c>
      <c r="J120" s="730" t="s">
        <v>787</v>
      </c>
      <c r="K120" s="730" t="s">
        <v>788</v>
      </c>
      <c r="L120" s="733">
        <v>33.68</v>
      </c>
      <c r="M120" s="733">
        <v>50</v>
      </c>
      <c r="N120" s="734">
        <v>1684</v>
      </c>
    </row>
    <row r="121" spans="1:14" ht="14.4" customHeight="1" x14ac:dyDescent="0.3">
      <c r="A121" s="728" t="s">
        <v>553</v>
      </c>
      <c r="B121" s="729" t="s">
        <v>554</v>
      </c>
      <c r="C121" s="730" t="s">
        <v>574</v>
      </c>
      <c r="D121" s="731" t="s">
        <v>575</v>
      </c>
      <c r="E121" s="732">
        <v>50113001</v>
      </c>
      <c r="F121" s="731" t="s">
        <v>586</v>
      </c>
      <c r="G121" s="730" t="s">
        <v>587</v>
      </c>
      <c r="H121" s="730">
        <v>203954</v>
      </c>
      <c r="I121" s="730">
        <v>203954</v>
      </c>
      <c r="J121" s="730" t="s">
        <v>610</v>
      </c>
      <c r="K121" s="730" t="s">
        <v>611</v>
      </c>
      <c r="L121" s="733">
        <v>103.86199999999999</v>
      </c>
      <c r="M121" s="733">
        <v>5</v>
      </c>
      <c r="N121" s="734">
        <v>519.30999999999995</v>
      </c>
    </row>
    <row r="122" spans="1:14" ht="14.4" customHeight="1" x14ac:dyDescent="0.3">
      <c r="A122" s="728" t="s">
        <v>553</v>
      </c>
      <c r="B122" s="729" t="s">
        <v>554</v>
      </c>
      <c r="C122" s="730" t="s">
        <v>574</v>
      </c>
      <c r="D122" s="731" t="s">
        <v>575</v>
      </c>
      <c r="E122" s="732">
        <v>50113001</v>
      </c>
      <c r="F122" s="731" t="s">
        <v>586</v>
      </c>
      <c r="G122" s="730" t="s">
        <v>604</v>
      </c>
      <c r="H122" s="730">
        <v>110252</v>
      </c>
      <c r="I122" s="730">
        <v>10252</v>
      </c>
      <c r="J122" s="730" t="s">
        <v>614</v>
      </c>
      <c r="K122" s="730" t="s">
        <v>615</v>
      </c>
      <c r="L122" s="733">
        <v>90.379999999999939</v>
      </c>
      <c r="M122" s="733">
        <v>1</v>
      </c>
      <c r="N122" s="734">
        <v>90.379999999999939</v>
      </c>
    </row>
    <row r="123" spans="1:14" ht="14.4" customHeight="1" x14ac:dyDescent="0.3">
      <c r="A123" s="728" t="s">
        <v>553</v>
      </c>
      <c r="B123" s="729" t="s">
        <v>554</v>
      </c>
      <c r="C123" s="730" t="s">
        <v>574</v>
      </c>
      <c r="D123" s="731" t="s">
        <v>575</v>
      </c>
      <c r="E123" s="732">
        <v>50113001</v>
      </c>
      <c r="F123" s="731" t="s">
        <v>586</v>
      </c>
      <c r="G123" s="730" t="s">
        <v>587</v>
      </c>
      <c r="H123" s="730">
        <v>123264</v>
      </c>
      <c r="I123" s="730">
        <v>123264</v>
      </c>
      <c r="J123" s="730" t="s">
        <v>789</v>
      </c>
      <c r="K123" s="730" t="s">
        <v>790</v>
      </c>
      <c r="L123" s="733">
        <v>98.270000000000024</v>
      </c>
      <c r="M123" s="733">
        <v>1</v>
      </c>
      <c r="N123" s="734">
        <v>98.270000000000024</v>
      </c>
    </row>
    <row r="124" spans="1:14" ht="14.4" customHeight="1" x14ac:dyDescent="0.3">
      <c r="A124" s="728" t="s">
        <v>553</v>
      </c>
      <c r="B124" s="729" t="s">
        <v>554</v>
      </c>
      <c r="C124" s="730" t="s">
        <v>574</v>
      </c>
      <c r="D124" s="731" t="s">
        <v>575</v>
      </c>
      <c r="E124" s="732">
        <v>50113001</v>
      </c>
      <c r="F124" s="731" t="s">
        <v>586</v>
      </c>
      <c r="G124" s="730" t="s">
        <v>587</v>
      </c>
      <c r="H124" s="730">
        <v>156993</v>
      </c>
      <c r="I124" s="730">
        <v>56993</v>
      </c>
      <c r="J124" s="730" t="s">
        <v>616</v>
      </c>
      <c r="K124" s="730" t="s">
        <v>617</v>
      </c>
      <c r="L124" s="733">
        <v>73.659999999999982</v>
      </c>
      <c r="M124" s="733">
        <v>1</v>
      </c>
      <c r="N124" s="734">
        <v>73.659999999999982</v>
      </c>
    </row>
    <row r="125" spans="1:14" ht="14.4" customHeight="1" x14ac:dyDescent="0.3">
      <c r="A125" s="728" t="s">
        <v>553</v>
      </c>
      <c r="B125" s="729" t="s">
        <v>554</v>
      </c>
      <c r="C125" s="730" t="s">
        <v>574</v>
      </c>
      <c r="D125" s="731" t="s">
        <v>575</v>
      </c>
      <c r="E125" s="732">
        <v>50113001</v>
      </c>
      <c r="F125" s="731" t="s">
        <v>586</v>
      </c>
      <c r="G125" s="730" t="s">
        <v>587</v>
      </c>
      <c r="H125" s="730">
        <v>121856</v>
      </c>
      <c r="I125" s="730">
        <v>21856</v>
      </c>
      <c r="J125" s="730" t="s">
        <v>791</v>
      </c>
      <c r="K125" s="730" t="s">
        <v>792</v>
      </c>
      <c r="L125" s="733">
        <v>26.769999999999989</v>
      </c>
      <c r="M125" s="733">
        <v>1</v>
      </c>
      <c r="N125" s="734">
        <v>26.769999999999989</v>
      </c>
    </row>
    <row r="126" spans="1:14" ht="14.4" customHeight="1" x14ac:dyDescent="0.3">
      <c r="A126" s="728" t="s">
        <v>553</v>
      </c>
      <c r="B126" s="729" t="s">
        <v>554</v>
      </c>
      <c r="C126" s="730" t="s">
        <v>574</v>
      </c>
      <c r="D126" s="731" t="s">
        <v>575</v>
      </c>
      <c r="E126" s="732">
        <v>50113001</v>
      </c>
      <c r="F126" s="731" t="s">
        <v>586</v>
      </c>
      <c r="G126" s="730" t="s">
        <v>587</v>
      </c>
      <c r="H126" s="730">
        <v>193104</v>
      </c>
      <c r="I126" s="730">
        <v>93104</v>
      </c>
      <c r="J126" s="730" t="s">
        <v>622</v>
      </c>
      <c r="K126" s="730" t="s">
        <v>623</v>
      </c>
      <c r="L126" s="733">
        <v>47.65</v>
      </c>
      <c r="M126" s="733">
        <v>2</v>
      </c>
      <c r="N126" s="734">
        <v>95.3</v>
      </c>
    </row>
    <row r="127" spans="1:14" ht="14.4" customHeight="1" x14ac:dyDescent="0.3">
      <c r="A127" s="728" t="s">
        <v>553</v>
      </c>
      <c r="B127" s="729" t="s">
        <v>554</v>
      </c>
      <c r="C127" s="730" t="s">
        <v>574</v>
      </c>
      <c r="D127" s="731" t="s">
        <v>575</v>
      </c>
      <c r="E127" s="732">
        <v>50113001</v>
      </c>
      <c r="F127" s="731" t="s">
        <v>586</v>
      </c>
      <c r="G127" s="730" t="s">
        <v>587</v>
      </c>
      <c r="H127" s="730">
        <v>193105</v>
      </c>
      <c r="I127" s="730">
        <v>93105</v>
      </c>
      <c r="J127" s="730" t="s">
        <v>622</v>
      </c>
      <c r="K127" s="730" t="s">
        <v>793</v>
      </c>
      <c r="L127" s="733">
        <v>210.02</v>
      </c>
      <c r="M127" s="733">
        <v>1</v>
      </c>
      <c r="N127" s="734">
        <v>210.02</v>
      </c>
    </row>
    <row r="128" spans="1:14" ht="14.4" customHeight="1" x14ac:dyDescent="0.3">
      <c r="A128" s="728" t="s">
        <v>553</v>
      </c>
      <c r="B128" s="729" t="s">
        <v>554</v>
      </c>
      <c r="C128" s="730" t="s">
        <v>574</v>
      </c>
      <c r="D128" s="731" t="s">
        <v>575</v>
      </c>
      <c r="E128" s="732">
        <v>50113001</v>
      </c>
      <c r="F128" s="731" t="s">
        <v>586</v>
      </c>
      <c r="G128" s="730" t="s">
        <v>604</v>
      </c>
      <c r="H128" s="730">
        <v>144997</v>
      </c>
      <c r="I128" s="730">
        <v>44997</v>
      </c>
      <c r="J128" s="730" t="s">
        <v>794</v>
      </c>
      <c r="K128" s="730" t="s">
        <v>795</v>
      </c>
      <c r="L128" s="733">
        <v>135.89000000000004</v>
      </c>
      <c r="M128" s="733">
        <v>1</v>
      </c>
      <c r="N128" s="734">
        <v>135.89000000000004</v>
      </c>
    </row>
    <row r="129" spans="1:14" ht="14.4" customHeight="1" x14ac:dyDescent="0.3">
      <c r="A129" s="728" t="s">
        <v>553</v>
      </c>
      <c r="B129" s="729" t="s">
        <v>554</v>
      </c>
      <c r="C129" s="730" t="s">
        <v>574</v>
      </c>
      <c r="D129" s="731" t="s">
        <v>575</v>
      </c>
      <c r="E129" s="732">
        <v>50113001</v>
      </c>
      <c r="F129" s="731" t="s">
        <v>586</v>
      </c>
      <c r="G129" s="730" t="s">
        <v>587</v>
      </c>
      <c r="H129" s="730">
        <v>198791</v>
      </c>
      <c r="I129" s="730">
        <v>98791</v>
      </c>
      <c r="J129" s="730" t="s">
        <v>796</v>
      </c>
      <c r="K129" s="730" t="s">
        <v>797</v>
      </c>
      <c r="L129" s="733">
        <v>63.4</v>
      </c>
      <c r="M129" s="733">
        <v>1</v>
      </c>
      <c r="N129" s="734">
        <v>63.4</v>
      </c>
    </row>
    <row r="130" spans="1:14" ht="14.4" customHeight="1" x14ac:dyDescent="0.3">
      <c r="A130" s="728" t="s">
        <v>553</v>
      </c>
      <c r="B130" s="729" t="s">
        <v>554</v>
      </c>
      <c r="C130" s="730" t="s">
        <v>574</v>
      </c>
      <c r="D130" s="731" t="s">
        <v>575</v>
      </c>
      <c r="E130" s="732">
        <v>50113001</v>
      </c>
      <c r="F130" s="731" t="s">
        <v>586</v>
      </c>
      <c r="G130" s="730" t="s">
        <v>587</v>
      </c>
      <c r="H130" s="730">
        <v>184090</v>
      </c>
      <c r="I130" s="730">
        <v>84090</v>
      </c>
      <c r="J130" s="730" t="s">
        <v>625</v>
      </c>
      <c r="K130" s="730" t="s">
        <v>626</v>
      </c>
      <c r="L130" s="733">
        <v>60.139999999999986</v>
      </c>
      <c r="M130" s="733">
        <v>6</v>
      </c>
      <c r="N130" s="734">
        <v>360.83999999999992</v>
      </c>
    </row>
    <row r="131" spans="1:14" ht="14.4" customHeight="1" x14ac:dyDescent="0.3">
      <c r="A131" s="728" t="s">
        <v>553</v>
      </c>
      <c r="B131" s="729" t="s">
        <v>554</v>
      </c>
      <c r="C131" s="730" t="s">
        <v>574</v>
      </c>
      <c r="D131" s="731" t="s">
        <v>575</v>
      </c>
      <c r="E131" s="732">
        <v>50113001</v>
      </c>
      <c r="F131" s="731" t="s">
        <v>586</v>
      </c>
      <c r="G131" s="730" t="s">
        <v>587</v>
      </c>
      <c r="H131" s="730">
        <v>102477</v>
      </c>
      <c r="I131" s="730">
        <v>2477</v>
      </c>
      <c r="J131" s="730" t="s">
        <v>627</v>
      </c>
      <c r="K131" s="730" t="s">
        <v>628</v>
      </c>
      <c r="L131" s="733">
        <v>39.900000000000006</v>
      </c>
      <c r="M131" s="733">
        <v>6</v>
      </c>
      <c r="N131" s="734">
        <v>239.40000000000003</v>
      </c>
    </row>
    <row r="132" spans="1:14" ht="14.4" customHeight="1" x14ac:dyDescent="0.3">
      <c r="A132" s="728" t="s">
        <v>553</v>
      </c>
      <c r="B132" s="729" t="s">
        <v>554</v>
      </c>
      <c r="C132" s="730" t="s">
        <v>574</v>
      </c>
      <c r="D132" s="731" t="s">
        <v>575</v>
      </c>
      <c r="E132" s="732">
        <v>50113001</v>
      </c>
      <c r="F132" s="731" t="s">
        <v>586</v>
      </c>
      <c r="G132" s="730" t="s">
        <v>587</v>
      </c>
      <c r="H132" s="730">
        <v>102478</v>
      </c>
      <c r="I132" s="730">
        <v>2478</v>
      </c>
      <c r="J132" s="730" t="s">
        <v>627</v>
      </c>
      <c r="K132" s="730" t="s">
        <v>629</v>
      </c>
      <c r="L132" s="733">
        <v>77.431507360585073</v>
      </c>
      <c r="M132" s="733">
        <v>20</v>
      </c>
      <c r="N132" s="734">
        <v>1548.6301472117016</v>
      </c>
    </row>
    <row r="133" spans="1:14" ht="14.4" customHeight="1" x14ac:dyDescent="0.3">
      <c r="A133" s="728" t="s">
        <v>553</v>
      </c>
      <c r="B133" s="729" t="s">
        <v>554</v>
      </c>
      <c r="C133" s="730" t="s">
        <v>574</v>
      </c>
      <c r="D133" s="731" t="s">
        <v>575</v>
      </c>
      <c r="E133" s="732">
        <v>50113001</v>
      </c>
      <c r="F133" s="731" t="s">
        <v>586</v>
      </c>
      <c r="G133" s="730" t="s">
        <v>587</v>
      </c>
      <c r="H133" s="730">
        <v>108499</v>
      </c>
      <c r="I133" s="730">
        <v>8499</v>
      </c>
      <c r="J133" s="730" t="s">
        <v>630</v>
      </c>
      <c r="K133" s="730" t="s">
        <v>631</v>
      </c>
      <c r="L133" s="733">
        <v>111.52</v>
      </c>
      <c r="M133" s="733">
        <v>60</v>
      </c>
      <c r="N133" s="734">
        <v>6691.2</v>
      </c>
    </row>
    <row r="134" spans="1:14" ht="14.4" customHeight="1" x14ac:dyDescent="0.3">
      <c r="A134" s="728" t="s">
        <v>553</v>
      </c>
      <c r="B134" s="729" t="s">
        <v>554</v>
      </c>
      <c r="C134" s="730" t="s">
        <v>574</v>
      </c>
      <c r="D134" s="731" t="s">
        <v>575</v>
      </c>
      <c r="E134" s="732">
        <v>50113001</v>
      </c>
      <c r="F134" s="731" t="s">
        <v>586</v>
      </c>
      <c r="G134" s="730" t="s">
        <v>587</v>
      </c>
      <c r="H134" s="730">
        <v>102479</v>
      </c>
      <c r="I134" s="730">
        <v>2479</v>
      </c>
      <c r="J134" s="730" t="s">
        <v>798</v>
      </c>
      <c r="K134" s="730" t="s">
        <v>799</v>
      </c>
      <c r="L134" s="733">
        <v>66.029999999999973</v>
      </c>
      <c r="M134" s="733">
        <v>1</v>
      </c>
      <c r="N134" s="734">
        <v>66.029999999999973</v>
      </c>
    </row>
    <row r="135" spans="1:14" ht="14.4" customHeight="1" x14ac:dyDescent="0.3">
      <c r="A135" s="728" t="s">
        <v>553</v>
      </c>
      <c r="B135" s="729" t="s">
        <v>554</v>
      </c>
      <c r="C135" s="730" t="s">
        <v>574</v>
      </c>
      <c r="D135" s="731" t="s">
        <v>575</v>
      </c>
      <c r="E135" s="732">
        <v>50113001</v>
      </c>
      <c r="F135" s="731" t="s">
        <v>586</v>
      </c>
      <c r="G135" s="730" t="s">
        <v>604</v>
      </c>
      <c r="H135" s="730">
        <v>115013</v>
      </c>
      <c r="I135" s="730">
        <v>15013</v>
      </c>
      <c r="J135" s="730" t="s">
        <v>800</v>
      </c>
      <c r="K135" s="730" t="s">
        <v>801</v>
      </c>
      <c r="L135" s="733">
        <v>60.430000000000021</v>
      </c>
      <c r="M135" s="733">
        <v>1</v>
      </c>
      <c r="N135" s="734">
        <v>60.430000000000021</v>
      </c>
    </row>
    <row r="136" spans="1:14" ht="14.4" customHeight="1" x14ac:dyDescent="0.3">
      <c r="A136" s="728" t="s">
        <v>553</v>
      </c>
      <c r="B136" s="729" t="s">
        <v>554</v>
      </c>
      <c r="C136" s="730" t="s">
        <v>574</v>
      </c>
      <c r="D136" s="731" t="s">
        <v>575</v>
      </c>
      <c r="E136" s="732">
        <v>50113001</v>
      </c>
      <c r="F136" s="731" t="s">
        <v>586</v>
      </c>
      <c r="G136" s="730" t="s">
        <v>555</v>
      </c>
      <c r="H136" s="730">
        <v>175080</v>
      </c>
      <c r="I136" s="730">
        <v>175080</v>
      </c>
      <c r="J136" s="730" t="s">
        <v>802</v>
      </c>
      <c r="K136" s="730" t="s">
        <v>803</v>
      </c>
      <c r="L136" s="733">
        <v>220.95</v>
      </c>
      <c r="M136" s="733">
        <v>1</v>
      </c>
      <c r="N136" s="734">
        <v>220.95</v>
      </c>
    </row>
    <row r="137" spans="1:14" ht="14.4" customHeight="1" x14ac:dyDescent="0.3">
      <c r="A137" s="728" t="s">
        <v>553</v>
      </c>
      <c r="B137" s="729" t="s">
        <v>554</v>
      </c>
      <c r="C137" s="730" t="s">
        <v>574</v>
      </c>
      <c r="D137" s="731" t="s">
        <v>575</v>
      </c>
      <c r="E137" s="732">
        <v>50113001</v>
      </c>
      <c r="F137" s="731" t="s">
        <v>586</v>
      </c>
      <c r="G137" s="730" t="s">
        <v>604</v>
      </c>
      <c r="H137" s="730">
        <v>181456</v>
      </c>
      <c r="I137" s="730">
        <v>81456</v>
      </c>
      <c r="J137" s="730" t="s">
        <v>804</v>
      </c>
      <c r="K137" s="730" t="s">
        <v>805</v>
      </c>
      <c r="L137" s="733">
        <v>66.729928564801639</v>
      </c>
      <c r="M137" s="733">
        <v>1</v>
      </c>
      <c r="N137" s="734">
        <v>66.729928564801639</v>
      </c>
    </row>
    <row r="138" spans="1:14" ht="14.4" customHeight="1" x14ac:dyDescent="0.3">
      <c r="A138" s="728" t="s">
        <v>553</v>
      </c>
      <c r="B138" s="729" t="s">
        <v>554</v>
      </c>
      <c r="C138" s="730" t="s">
        <v>574</v>
      </c>
      <c r="D138" s="731" t="s">
        <v>575</v>
      </c>
      <c r="E138" s="732">
        <v>50113001</v>
      </c>
      <c r="F138" s="731" t="s">
        <v>586</v>
      </c>
      <c r="G138" s="730" t="s">
        <v>587</v>
      </c>
      <c r="H138" s="730">
        <v>905097</v>
      </c>
      <c r="I138" s="730">
        <v>158767</v>
      </c>
      <c r="J138" s="730" t="s">
        <v>806</v>
      </c>
      <c r="K138" s="730" t="s">
        <v>807</v>
      </c>
      <c r="L138" s="733">
        <v>175.03910281978401</v>
      </c>
      <c r="M138" s="733">
        <v>3</v>
      </c>
      <c r="N138" s="734">
        <v>525.11730845935199</v>
      </c>
    </row>
    <row r="139" spans="1:14" ht="14.4" customHeight="1" x14ac:dyDescent="0.3">
      <c r="A139" s="728" t="s">
        <v>553</v>
      </c>
      <c r="B139" s="729" t="s">
        <v>554</v>
      </c>
      <c r="C139" s="730" t="s">
        <v>574</v>
      </c>
      <c r="D139" s="731" t="s">
        <v>575</v>
      </c>
      <c r="E139" s="732">
        <v>50113001</v>
      </c>
      <c r="F139" s="731" t="s">
        <v>586</v>
      </c>
      <c r="G139" s="730" t="s">
        <v>587</v>
      </c>
      <c r="H139" s="730">
        <v>215476</v>
      </c>
      <c r="I139" s="730">
        <v>215476</v>
      </c>
      <c r="J139" s="730" t="s">
        <v>808</v>
      </c>
      <c r="K139" s="730" t="s">
        <v>809</v>
      </c>
      <c r="L139" s="733">
        <v>123.10999999999999</v>
      </c>
      <c r="M139" s="733">
        <v>1</v>
      </c>
      <c r="N139" s="734">
        <v>123.10999999999999</v>
      </c>
    </row>
    <row r="140" spans="1:14" ht="14.4" customHeight="1" x14ac:dyDescent="0.3">
      <c r="A140" s="728" t="s">
        <v>553</v>
      </c>
      <c r="B140" s="729" t="s">
        <v>554</v>
      </c>
      <c r="C140" s="730" t="s">
        <v>574</v>
      </c>
      <c r="D140" s="731" t="s">
        <v>575</v>
      </c>
      <c r="E140" s="732">
        <v>50113001</v>
      </c>
      <c r="F140" s="731" t="s">
        <v>586</v>
      </c>
      <c r="G140" s="730" t="s">
        <v>587</v>
      </c>
      <c r="H140" s="730">
        <v>157586</v>
      </c>
      <c r="I140" s="730">
        <v>57586</v>
      </c>
      <c r="J140" s="730" t="s">
        <v>810</v>
      </c>
      <c r="K140" s="730" t="s">
        <v>811</v>
      </c>
      <c r="L140" s="733">
        <v>74.220000000000013</v>
      </c>
      <c r="M140" s="733">
        <v>1</v>
      </c>
      <c r="N140" s="734">
        <v>74.220000000000013</v>
      </c>
    </row>
    <row r="141" spans="1:14" ht="14.4" customHeight="1" x14ac:dyDescent="0.3">
      <c r="A141" s="728" t="s">
        <v>553</v>
      </c>
      <c r="B141" s="729" t="s">
        <v>554</v>
      </c>
      <c r="C141" s="730" t="s">
        <v>574</v>
      </c>
      <c r="D141" s="731" t="s">
        <v>575</v>
      </c>
      <c r="E141" s="732">
        <v>50113001</v>
      </c>
      <c r="F141" s="731" t="s">
        <v>586</v>
      </c>
      <c r="G141" s="730" t="s">
        <v>587</v>
      </c>
      <c r="H141" s="730">
        <v>846413</v>
      </c>
      <c r="I141" s="730">
        <v>57585</v>
      </c>
      <c r="J141" s="730" t="s">
        <v>812</v>
      </c>
      <c r="K141" s="730" t="s">
        <v>813</v>
      </c>
      <c r="L141" s="733">
        <v>133.81500000000003</v>
      </c>
      <c r="M141" s="733">
        <v>2</v>
      </c>
      <c r="N141" s="734">
        <v>267.63000000000005</v>
      </c>
    </row>
    <row r="142" spans="1:14" ht="14.4" customHeight="1" x14ac:dyDescent="0.3">
      <c r="A142" s="728" t="s">
        <v>553</v>
      </c>
      <c r="B142" s="729" t="s">
        <v>554</v>
      </c>
      <c r="C142" s="730" t="s">
        <v>574</v>
      </c>
      <c r="D142" s="731" t="s">
        <v>575</v>
      </c>
      <c r="E142" s="732">
        <v>50113001</v>
      </c>
      <c r="F142" s="731" t="s">
        <v>586</v>
      </c>
      <c r="G142" s="730" t="s">
        <v>587</v>
      </c>
      <c r="H142" s="730">
        <v>214904</v>
      </c>
      <c r="I142" s="730">
        <v>214904</v>
      </c>
      <c r="J142" s="730" t="s">
        <v>814</v>
      </c>
      <c r="K142" s="730" t="s">
        <v>815</v>
      </c>
      <c r="L142" s="733">
        <v>81.960000000000036</v>
      </c>
      <c r="M142" s="733">
        <v>2</v>
      </c>
      <c r="N142" s="734">
        <v>163.92000000000007</v>
      </c>
    </row>
    <row r="143" spans="1:14" ht="14.4" customHeight="1" x14ac:dyDescent="0.3">
      <c r="A143" s="728" t="s">
        <v>553</v>
      </c>
      <c r="B143" s="729" t="s">
        <v>554</v>
      </c>
      <c r="C143" s="730" t="s">
        <v>574</v>
      </c>
      <c r="D143" s="731" t="s">
        <v>575</v>
      </c>
      <c r="E143" s="732">
        <v>50113001</v>
      </c>
      <c r="F143" s="731" t="s">
        <v>586</v>
      </c>
      <c r="G143" s="730" t="s">
        <v>604</v>
      </c>
      <c r="H143" s="730">
        <v>147454</v>
      </c>
      <c r="I143" s="730">
        <v>147454</v>
      </c>
      <c r="J143" s="730" t="s">
        <v>816</v>
      </c>
      <c r="K143" s="730" t="s">
        <v>817</v>
      </c>
      <c r="L143" s="733">
        <v>92.839999999999989</v>
      </c>
      <c r="M143" s="733">
        <v>1</v>
      </c>
      <c r="N143" s="734">
        <v>92.839999999999989</v>
      </c>
    </row>
    <row r="144" spans="1:14" ht="14.4" customHeight="1" x14ac:dyDescent="0.3">
      <c r="A144" s="728" t="s">
        <v>553</v>
      </c>
      <c r="B144" s="729" t="s">
        <v>554</v>
      </c>
      <c r="C144" s="730" t="s">
        <v>574</v>
      </c>
      <c r="D144" s="731" t="s">
        <v>575</v>
      </c>
      <c r="E144" s="732">
        <v>50113001</v>
      </c>
      <c r="F144" s="731" t="s">
        <v>586</v>
      </c>
      <c r="G144" s="730" t="s">
        <v>587</v>
      </c>
      <c r="H144" s="730">
        <v>193124</v>
      </c>
      <c r="I144" s="730">
        <v>93124</v>
      </c>
      <c r="J144" s="730" t="s">
        <v>818</v>
      </c>
      <c r="K144" s="730" t="s">
        <v>819</v>
      </c>
      <c r="L144" s="733">
        <v>75.689999999999984</v>
      </c>
      <c r="M144" s="733">
        <v>1</v>
      </c>
      <c r="N144" s="734">
        <v>75.689999999999984</v>
      </c>
    </row>
    <row r="145" spans="1:14" ht="14.4" customHeight="1" x14ac:dyDescent="0.3">
      <c r="A145" s="728" t="s">
        <v>553</v>
      </c>
      <c r="B145" s="729" t="s">
        <v>554</v>
      </c>
      <c r="C145" s="730" t="s">
        <v>574</v>
      </c>
      <c r="D145" s="731" t="s">
        <v>575</v>
      </c>
      <c r="E145" s="732">
        <v>50113001</v>
      </c>
      <c r="F145" s="731" t="s">
        <v>586</v>
      </c>
      <c r="G145" s="730" t="s">
        <v>587</v>
      </c>
      <c r="H145" s="730">
        <v>152334</v>
      </c>
      <c r="I145" s="730">
        <v>52334</v>
      </c>
      <c r="J145" s="730" t="s">
        <v>642</v>
      </c>
      <c r="K145" s="730" t="s">
        <v>643</v>
      </c>
      <c r="L145" s="733">
        <v>289.65142857142854</v>
      </c>
      <c r="M145" s="733">
        <v>7</v>
      </c>
      <c r="N145" s="734">
        <v>2027.56</v>
      </c>
    </row>
    <row r="146" spans="1:14" ht="14.4" customHeight="1" x14ac:dyDescent="0.3">
      <c r="A146" s="728" t="s">
        <v>553</v>
      </c>
      <c r="B146" s="729" t="s">
        <v>554</v>
      </c>
      <c r="C146" s="730" t="s">
        <v>574</v>
      </c>
      <c r="D146" s="731" t="s">
        <v>575</v>
      </c>
      <c r="E146" s="732">
        <v>50113001</v>
      </c>
      <c r="F146" s="731" t="s">
        <v>586</v>
      </c>
      <c r="G146" s="730" t="s">
        <v>604</v>
      </c>
      <c r="H146" s="730">
        <v>213477</v>
      </c>
      <c r="I146" s="730">
        <v>213477</v>
      </c>
      <c r="J146" s="730" t="s">
        <v>644</v>
      </c>
      <c r="K146" s="730" t="s">
        <v>645</v>
      </c>
      <c r="L146" s="733">
        <v>3300</v>
      </c>
      <c r="M146" s="733">
        <v>8</v>
      </c>
      <c r="N146" s="734">
        <v>26400</v>
      </c>
    </row>
    <row r="147" spans="1:14" ht="14.4" customHeight="1" x14ac:dyDescent="0.3">
      <c r="A147" s="728" t="s">
        <v>553</v>
      </c>
      <c r="B147" s="729" t="s">
        <v>554</v>
      </c>
      <c r="C147" s="730" t="s">
        <v>574</v>
      </c>
      <c r="D147" s="731" t="s">
        <v>575</v>
      </c>
      <c r="E147" s="732">
        <v>50113001</v>
      </c>
      <c r="F147" s="731" t="s">
        <v>586</v>
      </c>
      <c r="G147" s="730" t="s">
        <v>604</v>
      </c>
      <c r="H147" s="730">
        <v>132063</v>
      </c>
      <c r="I147" s="730">
        <v>32063</v>
      </c>
      <c r="J147" s="730" t="s">
        <v>646</v>
      </c>
      <c r="K147" s="730" t="s">
        <v>820</v>
      </c>
      <c r="L147" s="733">
        <v>721.2</v>
      </c>
      <c r="M147" s="733">
        <v>1</v>
      </c>
      <c r="N147" s="734">
        <v>721.2</v>
      </c>
    </row>
    <row r="148" spans="1:14" ht="14.4" customHeight="1" x14ac:dyDescent="0.3">
      <c r="A148" s="728" t="s">
        <v>553</v>
      </c>
      <c r="B148" s="729" t="s">
        <v>554</v>
      </c>
      <c r="C148" s="730" t="s">
        <v>574</v>
      </c>
      <c r="D148" s="731" t="s">
        <v>575</v>
      </c>
      <c r="E148" s="732">
        <v>50113001</v>
      </c>
      <c r="F148" s="731" t="s">
        <v>586</v>
      </c>
      <c r="G148" s="730" t="s">
        <v>604</v>
      </c>
      <c r="H148" s="730">
        <v>213489</v>
      </c>
      <c r="I148" s="730">
        <v>213489</v>
      </c>
      <c r="J148" s="730" t="s">
        <v>646</v>
      </c>
      <c r="K148" s="730" t="s">
        <v>821</v>
      </c>
      <c r="L148" s="733">
        <v>630.65947652789339</v>
      </c>
      <c r="M148" s="733">
        <v>3</v>
      </c>
      <c r="N148" s="734">
        <v>1891.9784295836803</v>
      </c>
    </row>
    <row r="149" spans="1:14" ht="14.4" customHeight="1" x14ac:dyDescent="0.3">
      <c r="A149" s="728" t="s">
        <v>553</v>
      </c>
      <c r="B149" s="729" t="s">
        <v>554</v>
      </c>
      <c r="C149" s="730" t="s">
        <v>574</v>
      </c>
      <c r="D149" s="731" t="s">
        <v>575</v>
      </c>
      <c r="E149" s="732">
        <v>50113001</v>
      </c>
      <c r="F149" s="731" t="s">
        <v>586</v>
      </c>
      <c r="G149" s="730" t="s">
        <v>604</v>
      </c>
      <c r="H149" s="730">
        <v>213494</v>
      </c>
      <c r="I149" s="730">
        <v>213494</v>
      </c>
      <c r="J149" s="730" t="s">
        <v>646</v>
      </c>
      <c r="K149" s="730" t="s">
        <v>822</v>
      </c>
      <c r="L149" s="733">
        <v>408.94972844459079</v>
      </c>
      <c r="M149" s="733">
        <v>15</v>
      </c>
      <c r="N149" s="734">
        <v>6134.245926668862</v>
      </c>
    </row>
    <row r="150" spans="1:14" ht="14.4" customHeight="1" x14ac:dyDescent="0.3">
      <c r="A150" s="728" t="s">
        <v>553</v>
      </c>
      <c r="B150" s="729" t="s">
        <v>554</v>
      </c>
      <c r="C150" s="730" t="s">
        <v>574</v>
      </c>
      <c r="D150" s="731" t="s">
        <v>575</v>
      </c>
      <c r="E150" s="732">
        <v>50113001</v>
      </c>
      <c r="F150" s="731" t="s">
        <v>586</v>
      </c>
      <c r="G150" s="730" t="s">
        <v>604</v>
      </c>
      <c r="H150" s="730">
        <v>59807</v>
      </c>
      <c r="I150" s="730">
        <v>59807</v>
      </c>
      <c r="J150" s="730" t="s">
        <v>823</v>
      </c>
      <c r="K150" s="730" t="s">
        <v>824</v>
      </c>
      <c r="L150" s="733">
        <v>272.86000000000007</v>
      </c>
      <c r="M150" s="733">
        <v>3</v>
      </c>
      <c r="N150" s="734">
        <v>818.58000000000015</v>
      </c>
    </row>
    <row r="151" spans="1:14" ht="14.4" customHeight="1" x14ac:dyDescent="0.3">
      <c r="A151" s="728" t="s">
        <v>553</v>
      </c>
      <c r="B151" s="729" t="s">
        <v>554</v>
      </c>
      <c r="C151" s="730" t="s">
        <v>574</v>
      </c>
      <c r="D151" s="731" t="s">
        <v>575</v>
      </c>
      <c r="E151" s="732">
        <v>50113001</v>
      </c>
      <c r="F151" s="731" t="s">
        <v>586</v>
      </c>
      <c r="G151" s="730" t="s">
        <v>587</v>
      </c>
      <c r="H151" s="730">
        <v>198219</v>
      </c>
      <c r="I151" s="730">
        <v>98219</v>
      </c>
      <c r="J151" s="730" t="s">
        <v>825</v>
      </c>
      <c r="K151" s="730" t="s">
        <v>826</v>
      </c>
      <c r="L151" s="733">
        <v>59.900000000000013</v>
      </c>
      <c r="M151" s="733">
        <v>1</v>
      </c>
      <c r="N151" s="734">
        <v>59.900000000000013</v>
      </c>
    </row>
    <row r="152" spans="1:14" ht="14.4" customHeight="1" x14ac:dyDescent="0.3">
      <c r="A152" s="728" t="s">
        <v>553</v>
      </c>
      <c r="B152" s="729" t="s">
        <v>554</v>
      </c>
      <c r="C152" s="730" t="s">
        <v>574</v>
      </c>
      <c r="D152" s="731" t="s">
        <v>575</v>
      </c>
      <c r="E152" s="732">
        <v>50113001</v>
      </c>
      <c r="F152" s="731" t="s">
        <v>586</v>
      </c>
      <c r="G152" s="730" t="s">
        <v>587</v>
      </c>
      <c r="H152" s="730">
        <v>191787</v>
      </c>
      <c r="I152" s="730">
        <v>191787</v>
      </c>
      <c r="J152" s="730" t="s">
        <v>827</v>
      </c>
      <c r="K152" s="730" t="s">
        <v>828</v>
      </c>
      <c r="L152" s="733">
        <v>213.5</v>
      </c>
      <c r="M152" s="733">
        <v>1</v>
      </c>
      <c r="N152" s="734">
        <v>213.5</v>
      </c>
    </row>
    <row r="153" spans="1:14" ht="14.4" customHeight="1" x14ac:dyDescent="0.3">
      <c r="A153" s="728" t="s">
        <v>553</v>
      </c>
      <c r="B153" s="729" t="s">
        <v>554</v>
      </c>
      <c r="C153" s="730" t="s">
        <v>574</v>
      </c>
      <c r="D153" s="731" t="s">
        <v>575</v>
      </c>
      <c r="E153" s="732">
        <v>50113001</v>
      </c>
      <c r="F153" s="731" t="s">
        <v>586</v>
      </c>
      <c r="G153" s="730" t="s">
        <v>587</v>
      </c>
      <c r="H153" s="730">
        <v>111242</v>
      </c>
      <c r="I153" s="730">
        <v>11242</v>
      </c>
      <c r="J153" s="730" t="s">
        <v>829</v>
      </c>
      <c r="K153" s="730" t="s">
        <v>830</v>
      </c>
      <c r="L153" s="733">
        <v>113.97000000000003</v>
      </c>
      <c r="M153" s="733">
        <v>1</v>
      </c>
      <c r="N153" s="734">
        <v>113.97000000000003</v>
      </c>
    </row>
    <row r="154" spans="1:14" ht="14.4" customHeight="1" x14ac:dyDescent="0.3">
      <c r="A154" s="728" t="s">
        <v>553</v>
      </c>
      <c r="B154" s="729" t="s">
        <v>554</v>
      </c>
      <c r="C154" s="730" t="s">
        <v>574</v>
      </c>
      <c r="D154" s="731" t="s">
        <v>575</v>
      </c>
      <c r="E154" s="732">
        <v>50113001</v>
      </c>
      <c r="F154" s="731" t="s">
        <v>586</v>
      </c>
      <c r="G154" s="730" t="s">
        <v>587</v>
      </c>
      <c r="H154" s="730">
        <v>156779</v>
      </c>
      <c r="I154" s="730">
        <v>56779</v>
      </c>
      <c r="J154" s="730" t="s">
        <v>831</v>
      </c>
      <c r="K154" s="730" t="s">
        <v>832</v>
      </c>
      <c r="L154" s="733">
        <v>91.109999999999914</v>
      </c>
      <c r="M154" s="733">
        <v>1</v>
      </c>
      <c r="N154" s="734">
        <v>91.109999999999914</v>
      </c>
    </row>
    <row r="155" spans="1:14" ht="14.4" customHeight="1" x14ac:dyDescent="0.3">
      <c r="A155" s="728" t="s">
        <v>553</v>
      </c>
      <c r="B155" s="729" t="s">
        <v>554</v>
      </c>
      <c r="C155" s="730" t="s">
        <v>574</v>
      </c>
      <c r="D155" s="731" t="s">
        <v>575</v>
      </c>
      <c r="E155" s="732">
        <v>50113001</v>
      </c>
      <c r="F155" s="731" t="s">
        <v>586</v>
      </c>
      <c r="G155" s="730" t="s">
        <v>587</v>
      </c>
      <c r="H155" s="730">
        <v>12026</v>
      </c>
      <c r="I155" s="730">
        <v>12026</v>
      </c>
      <c r="J155" s="730" t="s">
        <v>833</v>
      </c>
      <c r="K155" s="730" t="s">
        <v>834</v>
      </c>
      <c r="L155" s="733">
        <v>24.719283921730369</v>
      </c>
      <c r="M155" s="733">
        <v>1</v>
      </c>
      <c r="N155" s="734">
        <v>24.719283921730369</v>
      </c>
    </row>
    <row r="156" spans="1:14" ht="14.4" customHeight="1" x14ac:dyDescent="0.3">
      <c r="A156" s="728" t="s">
        <v>553</v>
      </c>
      <c r="B156" s="729" t="s">
        <v>554</v>
      </c>
      <c r="C156" s="730" t="s">
        <v>574</v>
      </c>
      <c r="D156" s="731" t="s">
        <v>575</v>
      </c>
      <c r="E156" s="732">
        <v>50113001</v>
      </c>
      <c r="F156" s="731" t="s">
        <v>586</v>
      </c>
      <c r="G156" s="730" t="s">
        <v>587</v>
      </c>
      <c r="H156" s="730">
        <v>31915</v>
      </c>
      <c r="I156" s="730">
        <v>31915</v>
      </c>
      <c r="J156" s="730" t="s">
        <v>648</v>
      </c>
      <c r="K156" s="730" t="s">
        <v>649</v>
      </c>
      <c r="L156" s="733">
        <v>173.69</v>
      </c>
      <c r="M156" s="733">
        <v>4</v>
      </c>
      <c r="N156" s="734">
        <v>694.76</v>
      </c>
    </row>
    <row r="157" spans="1:14" ht="14.4" customHeight="1" x14ac:dyDescent="0.3">
      <c r="A157" s="728" t="s">
        <v>553</v>
      </c>
      <c r="B157" s="729" t="s">
        <v>554</v>
      </c>
      <c r="C157" s="730" t="s">
        <v>574</v>
      </c>
      <c r="D157" s="731" t="s">
        <v>575</v>
      </c>
      <c r="E157" s="732">
        <v>50113001</v>
      </c>
      <c r="F157" s="731" t="s">
        <v>586</v>
      </c>
      <c r="G157" s="730" t="s">
        <v>587</v>
      </c>
      <c r="H157" s="730">
        <v>158249</v>
      </c>
      <c r="I157" s="730">
        <v>58249</v>
      </c>
      <c r="J157" s="730" t="s">
        <v>835</v>
      </c>
      <c r="K157" s="730" t="s">
        <v>555</v>
      </c>
      <c r="L157" s="733">
        <v>203.96333333333334</v>
      </c>
      <c r="M157" s="733">
        <v>3</v>
      </c>
      <c r="N157" s="734">
        <v>611.89</v>
      </c>
    </row>
    <row r="158" spans="1:14" ht="14.4" customHeight="1" x14ac:dyDescent="0.3">
      <c r="A158" s="728" t="s">
        <v>553</v>
      </c>
      <c r="B158" s="729" t="s">
        <v>554</v>
      </c>
      <c r="C158" s="730" t="s">
        <v>574</v>
      </c>
      <c r="D158" s="731" t="s">
        <v>575</v>
      </c>
      <c r="E158" s="732">
        <v>50113001</v>
      </c>
      <c r="F158" s="731" t="s">
        <v>586</v>
      </c>
      <c r="G158" s="730" t="s">
        <v>587</v>
      </c>
      <c r="H158" s="730">
        <v>215606</v>
      </c>
      <c r="I158" s="730">
        <v>215606</v>
      </c>
      <c r="J158" s="730" t="s">
        <v>651</v>
      </c>
      <c r="K158" s="730" t="s">
        <v>836</v>
      </c>
      <c r="L158" s="733">
        <v>72.808526141710658</v>
      </c>
      <c r="M158" s="733">
        <v>7</v>
      </c>
      <c r="N158" s="734">
        <v>509.65968299197459</v>
      </c>
    </row>
    <row r="159" spans="1:14" ht="14.4" customHeight="1" x14ac:dyDescent="0.3">
      <c r="A159" s="728" t="s">
        <v>553</v>
      </c>
      <c r="B159" s="729" t="s">
        <v>554</v>
      </c>
      <c r="C159" s="730" t="s">
        <v>574</v>
      </c>
      <c r="D159" s="731" t="s">
        <v>575</v>
      </c>
      <c r="E159" s="732">
        <v>50113001</v>
      </c>
      <c r="F159" s="731" t="s">
        <v>586</v>
      </c>
      <c r="G159" s="730" t="s">
        <v>587</v>
      </c>
      <c r="H159" s="730">
        <v>109139</v>
      </c>
      <c r="I159" s="730">
        <v>176129</v>
      </c>
      <c r="J159" s="730" t="s">
        <v>837</v>
      </c>
      <c r="K159" s="730" t="s">
        <v>838</v>
      </c>
      <c r="L159" s="733">
        <v>666.52181822608429</v>
      </c>
      <c r="M159" s="733">
        <v>2</v>
      </c>
      <c r="N159" s="734">
        <v>1333.0436364521686</v>
      </c>
    </row>
    <row r="160" spans="1:14" ht="14.4" customHeight="1" x14ac:dyDescent="0.3">
      <c r="A160" s="728" t="s">
        <v>553</v>
      </c>
      <c r="B160" s="729" t="s">
        <v>554</v>
      </c>
      <c r="C160" s="730" t="s">
        <v>574</v>
      </c>
      <c r="D160" s="731" t="s">
        <v>575</v>
      </c>
      <c r="E160" s="732">
        <v>50113001</v>
      </c>
      <c r="F160" s="731" t="s">
        <v>586</v>
      </c>
      <c r="G160" s="730" t="s">
        <v>587</v>
      </c>
      <c r="H160" s="730">
        <v>103575</v>
      </c>
      <c r="I160" s="730">
        <v>3575</v>
      </c>
      <c r="J160" s="730" t="s">
        <v>653</v>
      </c>
      <c r="K160" s="730" t="s">
        <v>654</v>
      </c>
      <c r="L160" s="733">
        <v>66.486000000000004</v>
      </c>
      <c r="M160" s="733">
        <v>5</v>
      </c>
      <c r="N160" s="734">
        <v>332.43</v>
      </c>
    </row>
    <row r="161" spans="1:14" ht="14.4" customHeight="1" x14ac:dyDescent="0.3">
      <c r="A161" s="728" t="s">
        <v>553</v>
      </c>
      <c r="B161" s="729" t="s">
        <v>554</v>
      </c>
      <c r="C161" s="730" t="s">
        <v>574</v>
      </c>
      <c r="D161" s="731" t="s">
        <v>575</v>
      </c>
      <c r="E161" s="732">
        <v>50113001</v>
      </c>
      <c r="F161" s="731" t="s">
        <v>586</v>
      </c>
      <c r="G161" s="730" t="s">
        <v>587</v>
      </c>
      <c r="H161" s="730">
        <v>147193</v>
      </c>
      <c r="I161" s="730">
        <v>47193</v>
      </c>
      <c r="J161" s="730" t="s">
        <v>655</v>
      </c>
      <c r="K161" s="730" t="s">
        <v>656</v>
      </c>
      <c r="L161" s="733">
        <v>216.31000000000009</v>
      </c>
      <c r="M161" s="733">
        <v>4</v>
      </c>
      <c r="N161" s="734">
        <v>865.24000000000035</v>
      </c>
    </row>
    <row r="162" spans="1:14" ht="14.4" customHeight="1" x14ac:dyDescent="0.3">
      <c r="A162" s="728" t="s">
        <v>553</v>
      </c>
      <c r="B162" s="729" t="s">
        <v>554</v>
      </c>
      <c r="C162" s="730" t="s">
        <v>574</v>
      </c>
      <c r="D162" s="731" t="s">
        <v>575</v>
      </c>
      <c r="E162" s="732">
        <v>50113001</v>
      </c>
      <c r="F162" s="731" t="s">
        <v>586</v>
      </c>
      <c r="G162" s="730" t="s">
        <v>587</v>
      </c>
      <c r="H162" s="730">
        <v>176205</v>
      </c>
      <c r="I162" s="730">
        <v>180825</v>
      </c>
      <c r="J162" s="730" t="s">
        <v>657</v>
      </c>
      <c r="K162" s="730" t="s">
        <v>629</v>
      </c>
      <c r="L162" s="733">
        <v>105.49000000000001</v>
      </c>
      <c r="M162" s="733">
        <v>1</v>
      </c>
      <c r="N162" s="734">
        <v>105.49000000000001</v>
      </c>
    </row>
    <row r="163" spans="1:14" ht="14.4" customHeight="1" x14ac:dyDescent="0.3">
      <c r="A163" s="728" t="s">
        <v>553</v>
      </c>
      <c r="B163" s="729" t="s">
        <v>554</v>
      </c>
      <c r="C163" s="730" t="s">
        <v>574</v>
      </c>
      <c r="D163" s="731" t="s">
        <v>575</v>
      </c>
      <c r="E163" s="732">
        <v>50113001</v>
      </c>
      <c r="F163" s="731" t="s">
        <v>586</v>
      </c>
      <c r="G163" s="730" t="s">
        <v>587</v>
      </c>
      <c r="H163" s="730">
        <v>124067</v>
      </c>
      <c r="I163" s="730">
        <v>124067</v>
      </c>
      <c r="J163" s="730" t="s">
        <v>658</v>
      </c>
      <c r="K163" s="730" t="s">
        <v>659</v>
      </c>
      <c r="L163" s="733">
        <v>36.541428571428568</v>
      </c>
      <c r="M163" s="733">
        <v>42</v>
      </c>
      <c r="N163" s="734">
        <v>1534.74</v>
      </c>
    </row>
    <row r="164" spans="1:14" ht="14.4" customHeight="1" x14ac:dyDescent="0.3">
      <c r="A164" s="728" t="s">
        <v>553</v>
      </c>
      <c r="B164" s="729" t="s">
        <v>554</v>
      </c>
      <c r="C164" s="730" t="s">
        <v>574</v>
      </c>
      <c r="D164" s="731" t="s">
        <v>575</v>
      </c>
      <c r="E164" s="732">
        <v>50113001</v>
      </c>
      <c r="F164" s="731" t="s">
        <v>586</v>
      </c>
      <c r="G164" s="730" t="s">
        <v>587</v>
      </c>
      <c r="H164" s="730">
        <v>216572</v>
      </c>
      <c r="I164" s="730">
        <v>216572</v>
      </c>
      <c r="J164" s="730" t="s">
        <v>658</v>
      </c>
      <c r="K164" s="730" t="s">
        <v>659</v>
      </c>
      <c r="L164" s="733">
        <v>36.338000000000008</v>
      </c>
      <c r="M164" s="733">
        <v>20</v>
      </c>
      <c r="N164" s="734">
        <v>726.7600000000001</v>
      </c>
    </row>
    <row r="165" spans="1:14" ht="14.4" customHeight="1" x14ac:dyDescent="0.3">
      <c r="A165" s="728" t="s">
        <v>553</v>
      </c>
      <c r="B165" s="729" t="s">
        <v>554</v>
      </c>
      <c r="C165" s="730" t="s">
        <v>574</v>
      </c>
      <c r="D165" s="731" t="s">
        <v>575</v>
      </c>
      <c r="E165" s="732">
        <v>50113001</v>
      </c>
      <c r="F165" s="731" t="s">
        <v>586</v>
      </c>
      <c r="G165" s="730" t="s">
        <v>587</v>
      </c>
      <c r="H165" s="730">
        <v>100168</v>
      </c>
      <c r="I165" s="730">
        <v>168</v>
      </c>
      <c r="J165" s="730" t="s">
        <v>839</v>
      </c>
      <c r="K165" s="730" t="s">
        <v>840</v>
      </c>
      <c r="L165" s="733">
        <v>43.140000000000008</v>
      </c>
      <c r="M165" s="733">
        <v>1</v>
      </c>
      <c r="N165" s="734">
        <v>43.140000000000008</v>
      </c>
    </row>
    <row r="166" spans="1:14" ht="14.4" customHeight="1" x14ac:dyDescent="0.3">
      <c r="A166" s="728" t="s">
        <v>553</v>
      </c>
      <c r="B166" s="729" t="s">
        <v>554</v>
      </c>
      <c r="C166" s="730" t="s">
        <v>574</v>
      </c>
      <c r="D166" s="731" t="s">
        <v>575</v>
      </c>
      <c r="E166" s="732">
        <v>50113001</v>
      </c>
      <c r="F166" s="731" t="s">
        <v>586</v>
      </c>
      <c r="G166" s="730" t="s">
        <v>587</v>
      </c>
      <c r="H166" s="730">
        <v>109159</v>
      </c>
      <c r="I166" s="730">
        <v>9159</v>
      </c>
      <c r="J166" s="730" t="s">
        <v>841</v>
      </c>
      <c r="K166" s="730" t="s">
        <v>842</v>
      </c>
      <c r="L166" s="733">
        <v>126.84999999999997</v>
      </c>
      <c r="M166" s="733">
        <v>1</v>
      </c>
      <c r="N166" s="734">
        <v>126.84999999999997</v>
      </c>
    </row>
    <row r="167" spans="1:14" ht="14.4" customHeight="1" x14ac:dyDescent="0.3">
      <c r="A167" s="728" t="s">
        <v>553</v>
      </c>
      <c r="B167" s="729" t="s">
        <v>554</v>
      </c>
      <c r="C167" s="730" t="s">
        <v>574</v>
      </c>
      <c r="D167" s="731" t="s">
        <v>575</v>
      </c>
      <c r="E167" s="732">
        <v>50113001</v>
      </c>
      <c r="F167" s="731" t="s">
        <v>586</v>
      </c>
      <c r="G167" s="730" t="s">
        <v>587</v>
      </c>
      <c r="H167" s="730">
        <v>51366</v>
      </c>
      <c r="I167" s="730">
        <v>51366</v>
      </c>
      <c r="J167" s="730" t="s">
        <v>660</v>
      </c>
      <c r="K167" s="730" t="s">
        <v>661</v>
      </c>
      <c r="L167" s="733">
        <v>171.59999767770924</v>
      </c>
      <c r="M167" s="733">
        <v>25</v>
      </c>
      <c r="N167" s="734">
        <v>4289.9999419427313</v>
      </c>
    </row>
    <row r="168" spans="1:14" ht="14.4" customHeight="1" x14ac:dyDescent="0.3">
      <c r="A168" s="728" t="s">
        <v>553</v>
      </c>
      <c r="B168" s="729" t="s">
        <v>554</v>
      </c>
      <c r="C168" s="730" t="s">
        <v>574</v>
      </c>
      <c r="D168" s="731" t="s">
        <v>575</v>
      </c>
      <c r="E168" s="732">
        <v>50113001</v>
      </c>
      <c r="F168" s="731" t="s">
        <v>586</v>
      </c>
      <c r="G168" s="730" t="s">
        <v>587</v>
      </c>
      <c r="H168" s="730">
        <v>51367</v>
      </c>
      <c r="I168" s="730">
        <v>51367</v>
      </c>
      <c r="J168" s="730" t="s">
        <v>660</v>
      </c>
      <c r="K168" s="730" t="s">
        <v>843</v>
      </c>
      <c r="L168" s="733">
        <v>92.95</v>
      </c>
      <c r="M168" s="733">
        <v>5</v>
      </c>
      <c r="N168" s="734">
        <v>464.75</v>
      </c>
    </row>
    <row r="169" spans="1:14" ht="14.4" customHeight="1" x14ac:dyDescent="0.3">
      <c r="A169" s="728" t="s">
        <v>553</v>
      </c>
      <c r="B169" s="729" t="s">
        <v>554</v>
      </c>
      <c r="C169" s="730" t="s">
        <v>574</v>
      </c>
      <c r="D169" s="731" t="s">
        <v>575</v>
      </c>
      <c r="E169" s="732">
        <v>50113001</v>
      </c>
      <c r="F169" s="731" t="s">
        <v>586</v>
      </c>
      <c r="G169" s="730" t="s">
        <v>587</v>
      </c>
      <c r="H169" s="730">
        <v>51383</v>
      </c>
      <c r="I169" s="730">
        <v>51383</v>
      </c>
      <c r="J169" s="730" t="s">
        <v>660</v>
      </c>
      <c r="K169" s="730" t="s">
        <v>662</v>
      </c>
      <c r="L169" s="733">
        <v>93.5</v>
      </c>
      <c r="M169" s="733">
        <v>1</v>
      </c>
      <c r="N169" s="734">
        <v>93.5</v>
      </c>
    </row>
    <row r="170" spans="1:14" ht="14.4" customHeight="1" x14ac:dyDescent="0.3">
      <c r="A170" s="728" t="s">
        <v>553</v>
      </c>
      <c r="B170" s="729" t="s">
        <v>554</v>
      </c>
      <c r="C170" s="730" t="s">
        <v>574</v>
      </c>
      <c r="D170" s="731" t="s">
        <v>575</v>
      </c>
      <c r="E170" s="732">
        <v>50113001</v>
      </c>
      <c r="F170" s="731" t="s">
        <v>586</v>
      </c>
      <c r="G170" s="730" t="s">
        <v>587</v>
      </c>
      <c r="H170" s="730">
        <v>132082</v>
      </c>
      <c r="I170" s="730">
        <v>32082</v>
      </c>
      <c r="J170" s="730" t="s">
        <v>663</v>
      </c>
      <c r="K170" s="730" t="s">
        <v>664</v>
      </c>
      <c r="L170" s="733">
        <v>83.130000000000052</v>
      </c>
      <c r="M170" s="733">
        <v>1</v>
      </c>
      <c r="N170" s="734">
        <v>83.130000000000052</v>
      </c>
    </row>
    <row r="171" spans="1:14" ht="14.4" customHeight="1" x14ac:dyDescent="0.3">
      <c r="A171" s="728" t="s">
        <v>553</v>
      </c>
      <c r="B171" s="729" t="s">
        <v>554</v>
      </c>
      <c r="C171" s="730" t="s">
        <v>574</v>
      </c>
      <c r="D171" s="731" t="s">
        <v>575</v>
      </c>
      <c r="E171" s="732">
        <v>50113001</v>
      </c>
      <c r="F171" s="731" t="s">
        <v>586</v>
      </c>
      <c r="G171" s="730" t="s">
        <v>587</v>
      </c>
      <c r="H171" s="730">
        <v>208466</v>
      </c>
      <c r="I171" s="730">
        <v>208466</v>
      </c>
      <c r="J171" s="730" t="s">
        <v>844</v>
      </c>
      <c r="K171" s="730" t="s">
        <v>845</v>
      </c>
      <c r="L171" s="733">
        <v>792.77</v>
      </c>
      <c r="M171" s="733">
        <v>0.3</v>
      </c>
      <c r="N171" s="734">
        <v>237.83099999999999</v>
      </c>
    </row>
    <row r="172" spans="1:14" ht="14.4" customHeight="1" x14ac:dyDescent="0.3">
      <c r="A172" s="728" t="s">
        <v>553</v>
      </c>
      <c r="B172" s="729" t="s">
        <v>554</v>
      </c>
      <c r="C172" s="730" t="s">
        <v>574</v>
      </c>
      <c r="D172" s="731" t="s">
        <v>575</v>
      </c>
      <c r="E172" s="732">
        <v>50113001</v>
      </c>
      <c r="F172" s="731" t="s">
        <v>586</v>
      </c>
      <c r="G172" s="730" t="s">
        <v>587</v>
      </c>
      <c r="H172" s="730">
        <v>189212</v>
      </c>
      <c r="I172" s="730">
        <v>89212</v>
      </c>
      <c r="J172" s="730" t="s">
        <v>846</v>
      </c>
      <c r="K172" s="730" t="s">
        <v>847</v>
      </c>
      <c r="L172" s="733">
        <v>79.28</v>
      </c>
      <c r="M172" s="733">
        <v>5</v>
      </c>
      <c r="N172" s="734">
        <v>396.4</v>
      </c>
    </row>
    <row r="173" spans="1:14" ht="14.4" customHeight="1" x14ac:dyDescent="0.3">
      <c r="A173" s="728" t="s">
        <v>553</v>
      </c>
      <c r="B173" s="729" t="s">
        <v>554</v>
      </c>
      <c r="C173" s="730" t="s">
        <v>574</v>
      </c>
      <c r="D173" s="731" t="s">
        <v>575</v>
      </c>
      <c r="E173" s="732">
        <v>50113001</v>
      </c>
      <c r="F173" s="731" t="s">
        <v>586</v>
      </c>
      <c r="G173" s="730" t="s">
        <v>587</v>
      </c>
      <c r="H173" s="730">
        <v>117189</v>
      </c>
      <c r="I173" s="730">
        <v>17189</v>
      </c>
      <c r="J173" s="730" t="s">
        <v>848</v>
      </c>
      <c r="K173" s="730" t="s">
        <v>849</v>
      </c>
      <c r="L173" s="733">
        <v>41.140000000000015</v>
      </c>
      <c r="M173" s="733">
        <v>2</v>
      </c>
      <c r="N173" s="734">
        <v>82.28000000000003</v>
      </c>
    </row>
    <row r="174" spans="1:14" ht="14.4" customHeight="1" x14ac:dyDescent="0.3">
      <c r="A174" s="728" t="s">
        <v>553</v>
      </c>
      <c r="B174" s="729" t="s">
        <v>554</v>
      </c>
      <c r="C174" s="730" t="s">
        <v>574</v>
      </c>
      <c r="D174" s="731" t="s">
        <v>575</v>
      </c>
      <c r="E174" s="732">
        <v>50113001</v>
      </c>
      <c r="F174" s="731" t="s">
        <v>586</v>
      </c>
      <c r="G174" s="730" t="s">
        <v>587</v>
      </c>
      <c r="H174" s="730">
        <v>102486</v>
      </c>
      <c r="I174" s="730">
        <v>2486</v>
      </c>
      <c r="J174" s="730" t="s">
        <v>669</v>
      </c>
      <c r="K174" s="730" t="s">
        <v>670</v>
      </c>
      <c r="L174" s="733">
        <v>115.67666666666669</v>
      </c>
      <c r="M174" s="733">
        <v>6</v>
      </c>
      <c r="N174" s="734">
        <v>694.06000000000017</v>
      </c>
    </row>
    <row r="175" spans="1:14" ht="14.4" customHeight="1" x14ac:dyDescent="0.3">
      <c r="A175" s="728" t="s">
        <v>553</v>
      </c>
      <c r="B175" s="729" t="s">
        <v>554</v>
      </c>
      <c r="C175" s="730" t="s">
        <v>574</v>
      </c>
      <c r="D175" s="731" t="s">
        <v>575</v>
      </c>
      <c r="E175" s="732">
        <v>50113001</v>
      </c>
      <c r="F175" s="731" t="s">
        <v>586</v>
      </c>
      <c r="G175" s="730" t="s">
        <v>587</v>
      </c>
      <c r="H175" s="730">
        <v>930661</v>
      </c>
      <c r="I175" s="730">
        <v>0</v>
      </c>
      <c r="J175" s="730" t="s">
        <v>671</v>
      </c>
      <c r="K175" s="730" t="s">
        <v>555</v>
      </c>
      <c r="L175" s="733">
        <v>316.91693415130453</v>
      </c>
      <c r="M175" s="733">
        <v>1</v>
      </c>
      <c r="N175" s="734">
        <v>316.91693415130453</v>
      </c>
    </row>
    <row r="176" spans="1:14" ht="14.4" customHeight="1" x14ac:dyDescent="0.3">
      <c r="A176" s="728" t="s">
        <v>553</v>
      </c>
      <c r="B176" s="729" t="s">
        <v>554</v>
      </c>
      <c r="C176" s="730" t="s">
        <v>574</v>
      </c>
      <c r="D176" s="731" t="s">
        <v>575</v>
      </c>
      <c r="E176" s="732">
        <v>50113001</v>
      </c>
      <c r="F176" s="731" t="s">
        <v>586</v>
      </c>
      <c r="G176" s="730" t="s">
        <v>587</v>
      </c>
      <c r="H176" s="730">
        <v>920362</v>
      </c>
      <c r="I176" s="730">
        <v>0</v>
      </c>
      <c r="J176" s="730" t="s">
        <v>850</v>
      </c>
      <c r="K176" s="730" t="s">
        <v>555</v>
      </c>
      <c r="L176" s="733">
        <v>412.42051443798249</v>
      </c>
      <c r="M176" s="733">
        <v>3</v>
      </c>
      <c r="N176" s="734">
        <v>1237.2615433139474</v>
      </c>
    </row>
    <row r="177" spans="1:14" ht="14.4" customHeight="1" x14ac:dyDescent="0.3">
      <c r="A177" s="728" t="s">
        <v>553</v>
      </c>
      <c r="B177" s="729" t="s">
        <v>554</v>
      </c>
      <c r="C177" s="730" t="s">
        <v>574</v>
      </c>
      <c r="D177" s="731" t="s">
        <v>575</v>
      </c>
      <c r="E177" s="732">
        <v>50113001</v>
      </c>
      <c r="F177" s="731" t="s">
        <v>586</v>
      </c>
      <c r="G177" s="730" t="s">
        <v>587</v>
      </c>
      <c r="H177" s="730">
        <v>900007</v>
      </c>
      <c r="I177" s="730">
        <v>0</v>
      </c>
      <c r="J177" s="730" t="s">
        <v>851</v>
      </c>
      <c r="K177" s="730" t="s">
        <v>555</v>
      </c>
      <c r="L177" s="733">
        <v>55.342900987135593</v>
      </c>
      <c r="M177" s="733">
        <v>21</v>
      </c>
      <c r="N177" s="734">
        <v>1162.2009207298474</v>
      </c>
    </row>
    <row r="178" spans="1:14" ht="14.4" customHeight="1" x14ac:dyDescent="0.3">
      <c r="A178" s="728" t="s">
        <v>553</v>
      </c>
      <c r="B178" s="729" t="s">
        <v>554</v>
      </c>
      <c r="C178" s="730" t="s">
        <v>574</v>
      </c>
      <c r="D178" s="731" t="s">
        <v>575</v>
      </c>
      <c r="E178" s="732">
        <v>50113001</v>
      </c>
      <c r="F178" s="731" t="s">
        <v>586</v>
      </c>
      <c r="G178" s="730" t="s">
        <v>587</v>
      </c>
      <c r="H178" s="730">
        <v>843067</v>
      </c>
      <c r="I178" s="730">
        <v>0</v>
      </c>
      <c r="J178" s="730" t="s">
        <v>675</v>
      </c>
      <c r="K178" s="730" t="s">
        <v>555</v>
      </c>
      <c r="L178" s="733">
        <v>370.92494731172133</v>
      </c>
      <c r="M178" s="733">
        <v>9</v>
      </c>
      <c r="N178" s="734">
        <v>3338.3245258054922</v>
      </c>
    </row>
    <row r="179" spans="1:14" ht="14.4" customHeight="1" x14ac:dyDescent="0.3">
      <c r="A179" s="728" t="s">
        <v>553</v>
      </c>
      <c r="B179" s="729" t="s">
        <v>554</v>
      </c>
      <c r="C179" s="730" t="s">
        <v>574</v>
      </c>
      <c r="D179" s="731" t="s">
        <v>575</v>
      </c>
      <c r="E179" s="732">
        <v>50113001</v>
      </c>
      <c r="F179" s="731" t="s">
        <v>586</v>
      </c>
      <c r="G179" s="730" t="s">
        <v>587</v>
      </c>
      <c r="H179" s="730">
        <v>216199</v>
      </c>
      <c r="I179" s="730">
        <v>216199</v>
      </c>
      <c r="J179" s="730" t="s">
        <v>852</v>
      </c>
      <c r="K179" s="730" t="s">
        <v>853</v>
      </c>
      <c r="L179" s="733">
        <v>99.910000000000039</v>
      </c>
      <c r="M179" s="733">
        <v>1</v>
      </c>
      <c r="N179" s="734">
        <v>99.910000000000039</v>
      </c>
    </row>
    <row r="180" spans="1:14" ht="14.4" customHeight="1" x14ac:dyDescent="0.3">
      <c r="A180" s="728" t="s">
        <v>553</v>
      </c>
      <c r="B180" s="729" t="s">
        <v>554</v>
      </c>
      <c r="C180" s="730" t="s">
        <v>574</v>
      </c>
      <c r="D180" s="731" t="s">
        <v>575</v>
      </c>
      <c r="E180" s="732">
        <v>50113001</v>
      </c>
      <c r="F180" s="731" t="s">
        <v>586</v>
      </c>
      <c r="G180" s="730" t="s">
        <v>555</v>
      </c>
      <c r="H180" s="730">
        <v>187906</v>
      </c>
      <c r="I180" s="730">
        <v>87906</v>
      </c>
      <c r="J180" s="730" t="s">
        <v>676</v>
      </c>
      <c r="K180" s="730" t="s">
        <v>677</v>
      </c>
      <c r="L180" s="733">
        <v>46.539999999999992</v>
      </c>
      <c r="M180" s="733">
        <v>5</v>
      </c>
      <c r="N180" s="734">
        <v>232.69999999999996</v>
      </c>
    </row>
    <row r="181" spans="1:14" ht="14.4" customHeight="1" x14ac:dyDescent="0.3">
      <c r="A181" s="728" t="s">
        <v>553</v>
      </c>
      <c r="B181" s="729" t="s">
        <v>554</v>
      </c>
      <c r="C181" s="730" t="s">
        <v>574</v>
      </c>
      <c r="D181" s="731" t="s">
        <v>575</v>
      </c>
      <c r="E181" s="732">
        <v>50113001</v>
      </c>
      <c r="F181" s="731" t="s">
        <v>586</v>
      </c>
      <c r="G181" s="730" t="s">
        <v>587</v>
      </c>
      <c r="H181" s="730">
        <v>840220</v>
      </c>
      <c r="I181" s="730">
        <v>0</v>
      </c>
      <c r="J181" s="730" t="s">
        <v>854</v>
      </c>
      <c r="K181" s="730" t="s">
        <v>555</v>
      </c>
      <c r="L181" s="733">
        <v>218.2</v>
      </c>
      <c r="M181" s="733">
        <v>2</v>
      </c>
      <c r="N181" s="734">
        <v>436.4</v>
      </c>
    </row>
    <row r="182" spans="1:14" ht="14.4" customHeight="1" x14ac:dyDescent="0.3">
      <c r="A182" s="728" t="s">
        <v>553</v>
      </c>
      <c r="B182" s="729" t="s">
        <v>554</v>
      </c>
      <c r="C182" s="730" t="s">
        <v>574</v>
      </c>
      <c r="D182" s="731" t="s">
        <v>575</v>
      </c>
      <c r="E182" s="732">
        <v>50113001</v>
      </c>
      <c r="F182" s="731" t="s">
        <v>586</v>
      </c>
      <c r="G182" s="730" t="s">
        <v>587</v>
      </c>
      <c r="H182" s="730">
        <v>188219</v>
      </c>
      <c r="I182" s="730">
        <v>88219</v>
      </c>
      <c r="J182" s="730" t="s">
        <v>855</v>
      </c>
      <c r="K182" s="730" t="s">
        <v>856</v>
      </c>
      <c r="L182" s="733">
        <v>142.15333333333334</v>
      </c>
      <c r="M182" s="733">
        <v>9</v>
      </c>
      <c r="N182" s="734">
        <v>1279.3800000000001</v>
      </c>
    </row>
    <row r="183" spans="1:14" ht="14.4" customHeight="1" x14ac:dyDescent="0.3">
      <c r="A183" s="728" t="s">
        <v>553</v>
      </c>
      <c r="B183" s="729" t="s">
        <v>554</v>
      </c>
      <c r="C183" s="730" t="s">
        <v>574</v>
      </c>
      <c r="D183" s="731" t="s">
        <v>575</v>
      </c>
      <c r="E183" s="732">
        <v>50113001</v>
      </c>
      <c r="F183" s="731" t="s">
        <v>586</v>
      </c>
      <c r="G183" s="730" t="s">
        <v>587</v>
      </c>
      <c r="H183" s="730">
        <v>183106</v>
      </c>
      <c r="I183" s="730">
        <v>83106</v>
      </c>
      <c r="J183" s="730" t="s">
        <v>857</v>
      </c>
      <c r="K183" s="730" t="s">
        <v>858</v>
      </c>
      <c r="L183" s="733">
        <v>150.93082345574894</v>
      </c>
      <c r="M183" s="733">
        <v>1</v>
      </c>
      <c r="N183" s="734">
        <v>150.93082345574894</v>
      </c>
    </row>
    <row r="184" spans="1:14" ht="14.4" customHeight="1" x14ac:dyDescent="0.3">
      <c r="A184" s="728" t="s">
        <v>553</v>
      </c>
      <c r="B184" s="729" t="s">
        <v>554</v>
      </c>
      <c r="C184" s="730" t="s">
        <v>574</v>
      </c>
      <c r="D184" s="731" t="s">
        <v>575</v>
      </c>
      <c r="E184" s="732">
        <v>50113001</v>
      </c>
      <c r="F184" s="731" t="s">
        <v>586</v>
      </c>
      <c r="G184" s="730" t="s">
        <v>555</v>
      </c>
      <c r="H184" s="730">
        <v>128222</v>
      </c>
      <c r="I184" s="730">
        <v>28222</v>
      </c>
      <c r="J184" s="730" t="s">
        <v>859</v>
      </c>
      <c r="K184" s="730" t="s">
        <v>860</v>
      </c>
      <c r="L184" s="733">
        <v>253.60999999999999</v>
      </c>
      <c r="M184" s="733">
        <v>1</v>
      </c>
      <c r="N184" s="734">
        <v>253.60999999999999</v>
      </c>
    </row>
    <row r="185" spans="1:14" ht="14.4" customHeight="1" x14ac:dyDescent="0.3">
      <c r="A185" s="728" t="s">
        <v>553</v>
      </c>
      <c r="B185" s="729" t="s">
        <v>554</v>
      </c>
      <c r="C185" s="730" t="s">
        <v>574</v>
      </c>
      <c r="D185" s="731" t="s">
        <v>575</v>
      </c>
      <c r="E185" s="732">
        <v>50113001</v>
      </c>
      <c r="F185" s="731" t="s">
        <v>586</v>
      </c>
      <c r="G185" s="730" t="s">
        <v>587</v>
      </c>
      <c r="H185" s="730">
        <v>67558</v>
      </c>
      <c r="I185" s="730">
        <v>67558</v>
      </c>
      <c r="J185" s="730" t="s">
        <v>682</v>
      </c>
      <c r="K185" s="730" t="s">
        <v>683</v>
      </c>
      <c r="L185" s="733">
        <v>27.500000000000007</v>
      </c>
      <c r="M185" s="733">
        <v>10</v>
      </c>
      <c r="N185" s="734">
        <v>275.00000000000006</v>
      </c>
    </row>
    <row r="186" spans="1:14" ht="14.4" customHeight="1" x14ac:dyDescent="0.3">
      <c r="A186" s="728" t="s">
        <v>553</v>
      </c>
      <c r="B186" s="729" t="s">
        <v>554</v>
      </c>
      <c r="C186" s="730" t="s">
        <v>574</v>
      </c>
      <c r="D186" s="731" t="s">
        <v>575</v>
      </c>
      <c r="E186" s="732">
        <v>50113001</v>
      </c>
      <c r="F186" s="731" t="s">
        <v>586</v>
      </c>
      <c r="G186" s="730" t="s">
        <v>587</v>
      </c>
      <c r="H186" s="730">
        <v>117992</v>
      </c>
      <c r="I186" s="730">
        <v>17992</v>
      </c>
      <c r="J186" s="730" t="s">
        <v>861</v>
      </c>
      <c r="K186" s="730" t="s">
        <v>862</v>
      </c>
      <c r="L186" s="733">
        <v>93.759999999999962</v>
      </c>
      <c r="M186" s="733">
        <v>1</v>
      </c>
      <c r="N186" s="734">
        <v>93.759999999999962</v>
      </c>
    </row>
    <row r="187" spans="1:14" ht="14.4" customHeight="1" x14ac:dyDescent="0.3">
      <c r="A187" s="728" t="s">
        <v>553</v>
      </c>
      <c r="B187" s="729" t="s">
        <v>554</v>
      </c>
      <c r="C187" s="730" t="s">
        <v>574</v>
      </c>
      <c r="D187" s="731" t="s">
        <v>575</v>
      </c>
      <c r="E187" s="732">
        <v>50113001</v>
      </c>
      <c r="F187" s="731" t="s">
        <v>586</v>
      </c>
      <c r="G187" s="730" t="s">
        <v>587</v>
      </c>
      <c r="H187" s="730">
        <v>100498</v>
      </c>
      <c r="I187" s="730">
        <v>498</v>
      </c>
      <c r="J187" s="730" t="s">
        <v>684</v>
      </c>
      <c r="K187" s="730" t="s">
        <v>685</v>
      </c>
      <c r="L187" s="733">
        <v>96.626666666666665</v>
      </c>
      <c r="M187" s="733">
        <v>6</v>
      </c>
      <c r="N187" s="734">
        <v>579.76</v>
      </c>
    </row>
    <row r="188" spans="1:14" ht="14.4" customHeight="1" x14ac:dyDescent="0.3">
      <c r="A188" s="728" t="s">
        <v>553</v>
      </c>
      <c r="B188" s="729" t="s">
        <v>554</v>
      </c>
      <c r="C188" s="730" t="s">
        <v>574</v>
      </c>
      <c r="D188" s="731" t="s">
        <v>575</v>
      </c>
      <c r="E188" s="732">
        <v>50113001</v>
      </c>
      <c r="F188" s="731" t="s">
        <v>586</v>
      </c>
      <c r="G188" s="730" t="s">
        <v>587</v>
      </c>
      <c r="H188" s="730">
        <v>166555</v>
      </c>
      <c r="I188" s="730">
        <v>66555</v>
      </c>
      <c r="J188" s="730" t="s">
        <v>863</v>
      </c>
      <c r="K188" s="730" t="s">
        <v>864</v>
      </c>
      <c r="L188" s="733">
        <v>117.41000000000004</v>
      </c>
      <c r="M188" s="733">
        <v>2</v>
      </c>
      <c r="N188" s="734">
        <v>234.82000000000008</v>
      </c>
    </row>
    <row r="189" spans="1:14" ht="14.4" customHeight="1" x14ac:dyDescent="0.3">
      <c r="A189" s="728" t="s">
        <v>553</v>
      </c>
      <c r="B189" s="729" t="s">
        <v>554</v>
      </c>
      <c r="C189" s="730" t="s">
        <v>574</v>
      </c>
      <c r="D189" s="731" t="s">
        <v>575</v>
      </c>
      <c r="E189" s="732">
        <v>50113001</v>
      </c>
      <c r="F189" s="731" t="s">
        <v>586</v>
      </c>
      <c r="G189" s="730" t="s">
        <v>587</v>
      </c>
      <c r="H189" s="730">
        <v>100502</v>
      </c>
      <c r="I189" s="730">
        <v>502</v>
      </c>
      <c r="J189" s="730" t="s">
        <v>865</v>
      </c>
      <c r="K189" s="730" t="s">
        <v>866</v>
      </c>
      <c r="L189" s="733">
        <v>240.31999999999994</v>
      </c>
      <c r="M189" s="733">
        <v>1</v>
      </c>
      <c r="N189" s="734">
        <v>240.31999999999994</v>
      </c>
    </row>
    <row r="190" spans="1:14" ht="14.4" customHeight="1" x14ac:dyDescent="0.3">
      <c r="A190" s="728" t="s">
        <v>553</v>
      </c>
      <c r="B190" s="729" t="s">
        <v>554</v>
      </c>
      <c r="C190" s="730" t="s">
        <v>574</v>
      </c>
      <c r="D190" s="731" t="s">
        <v>575</v>
      </c>
      <c r="E190" s="732">
        <v>50113001</v>
      </c>
      <c r="F190" s="731" t="s">
        <v>586</v>
      </c>
      <c r="G190" s="730" t="s">
        <v>587</v>
      </c>
      <c r="H190" s="730">
        <v>102684</v>
      </c>
      <c r="I190" s="730">
        <v>2684</v>
      </c>
      <c r="J190" s="730" t="s">
        <v>865</v>
      </c>
      <c r="K190" s="730" t="s">
        <v>867</v>
      </c>
      <c r="L190" s="733">
        <v>71.97</v>
      </c>
      <c r="M190" s="733">
        <v>6</v>
      </c>
      <c r="N190" s="734">
        <v>431.82</v>
      </c>
    </row>
    <row r="191" spans="1:14" ht="14.4" customHeight="1" x14ac:dyDescent="0.3">
      <c r="A191" s="728" t="s">
        <v>553</v>
      </c>
      <c r="B191" s="729" t="s">
        <v>554</v>
      </c>
      <c r="C191" s="730" t="s">
        <v>574</v>
      </c>
      <c r="D191" s="731" t="s">
        <v>575</v>
      </c>
      <c r="E191" s="732">
        <v>50113001</v>
      </c>
      <c r="F191" s="731" t="s">
        <v>586</v>
      </c>
      <c r="G191" s="730" t="s">
        <v>555</v>
      </c>
      <c r="H191" s="730">
        <v>101710</v>
      </c>
      <c r="I191" s="730">
        <v>1710</v>
      </c>
      <c r="J191" s="730" t="s">
        <v>868</v>
      </c>
      <c r="K191" s="730" t="s">
        <v>869</v>
      </c>
      <c r="L191" s="733">
        <v>65.909999999999982</v>
      </c>
      <c r="M191" s="733">
        <v>1</v>
      </c>
      <c r="N191" s="734">
        <v>65.909999999999982</v>
      </c>
    </row>
    <row r="192" spans="1:14" ht="14.4" customHeight="1" x14ac:dyDescent="0.3">
      <c r="A192" s="728" t="s">
        <v>553</v>
      </c>
      <c r="B192" s="729" t="s">
        <v>554</v>
      </c>
      <c r="C192" s="730" t="s">
        <v>574</v>
      </c>
      <c r="D192" s="731" t="s">
        <v>575</v>
      </c>
      <c r="E192" s="732">
        <v>50113001</v>
      </c>
      <c r="F192" s="731" t="s">
        <v>586</v>
      </c>
      <c r="G192" s="730" t="s">
        <v>587</v>
      </c>
      <c r="H192" s="730">
        <v>397982</v>
      </c>
      <c r="I192" s="730">
        <v>0</v>
      </c>
      <c r="J192" s="730" t="s">
        <v>870</v>
      </c>
      <c r="K192" s="730" t="s">
        <v>555</v>
      </c>
      <c r="L192" s="733">
        <v>17.267999999999997</v>
      </c>
      <c r="M192" s="733">
        <v>1</v>
      </c>
      <c r="N192" s="734">
        <v>17.267999999999997</v>
      </c>
    </row>
    <row r="193" spans="1:14" ht="14.4" customHeight="1" x14ac:dyDescent="0.3">
      <c r="A193" s="728" t="s">
        <v>553</v>
      </c>
      <c r="B193" s="729" t="s">
        <v>554</v>
      </c>
      <c r="C193" s="730" t="s">
        <v>574</v>
      </c>
      <c r="D193" s="731" t="s">
        <v>575</v>
      </c>
      <c r="E193" s="732">
        <v>50113001</v>
      </c>
      <c r="F193" s="731" t="s">
        <v>586</v>
      </c>
      <c r="G193" s="730" t="s">
        <v>587</v>
      </c>
      <c r="H193" s="730">
        <v>194804</v>
      </c>
      <c r="I193" s="730">
        <v>94804</v>
      </c>
      <c r="J193" s="730" t="s">
        <v>871</v>
      </c>
      <c r="K193" s="730" t="s">
        <v>747</v>
      </c>
      <c r="L193" s="733">
        <v>39.28999955435382</v>
      </c>
      <c r="M193" s="733">
        <v>1</v>
      </c>
      <c r="N193" s="734">
        <v>39.28999955435382</v>
      </c>
    </row>
    <row r="194" spans="1:14" ht="14.4" customHeight="1" x14ac:dyDescent="0.3">
      <c r="A194" s="728" t="s">
        <v>553</v>
      </c>
      <c r="B194" s="729" t="s">
        <v>554</v>
      </c>
      <c r="C194" s="730" t="s">
        <v>574</v>
      </c>
      <c r="D194" s="731" t="s">
        <v>575</v>
      </c>
      <c r="E194" s="732">
        <v>50113001</v>
      </c>
      <c r="F194" s="731" t="s">
        <v>586</v>
      </c>
      <c r="G194" s="730" t="s">
        <v>587</v>
      </c>
      <c r="H194" s="730">
        <v>100527</v>
      </c>
      <c r="I194" s="730">
        <v>527</v>
      </c>
      <c r="J194" s="730" t="s">
        <v>872</v>
      </c>
      <c r="K194" s="730" t="s">
        <v>873</v>
      </c>
      <c r="L194" s="733">
        <v>121.56005764416449</v>
      </c>
      <c r="M194" s="733">
        <v>2</v>
      </c>
      <c r="N194" s="734">
        <v>243.12011528832898</v>
      </c>
    </row>
    <row r="195" spans="1:14" ht="14.4" customHeight="1" x14ac:dyDescent="0.3">
      <c r="A195" s="728" t="s">
        <v>553</v>
      </c>
      <c r="B195" s="729" t="s">
        <v>554</v>
      </c>
      <c r="C195" s="730" t="s">
        <v>574</v>
      </c>
      <c r="D195" s="731" t="s">
        <v>575</v>
      </c>
      <c r="E195" s="732">
        <v>50113001</v>
      </c>
      <c r="F195" s="731" t="s">
        <v>586</v>
      </c>
      <c r="G195" s="730" t="s">
        <v>587</v>
      </c>
      <c r="H195" s="730">
        <v>110086</v>
      </c>
      <c r="I195" s="730">
        <v>10086</v>
      </c>
      <c r="J195" s="730" t="s">
        <v>691</v>
      </c>
      <c r="K195" s="730" t="s">
        <v>692</v>
      </c>
      <c r="L195" s="733">
        <v>1592.8</v>
      </c>
      <c r="M195" s="733">
        <v>1</v>
      </c>
      <c r="N195" s="734">
        <v>1592.8</v>
      </c>
    </row>
    <row r="196" spans="1:14" ht="14.4" customHeight="1" x14ac:dyDescent="0.3">
      <c r="A196" s="728" t="s">
        <v>553</v>
      </c>
      <c r="B196" s="729" t="s">
        <v>554</v>
      </c>
      <c r="C196" s="730" t="s">
        <v>574</v>
      </c>
      <c r="D196" s="731" t="s">
        <v>575</v>
      </c>
      <c r="E196" s="732">
        <v>50113001</v>
      </c>
      <c r="F196" s="731" t="s">
        <v>586</v>
      </c>
      <c r="G196" s="730" t="s">
        <v>604</v>
      </c>
      <c r="H196" s="730">
        <v>191788</v>
      </c>
      <c r="I196" s="730">
        <v>91788</v>
      </c>
      <c r="J196" s="730" t="s">
        <v>693</v>
      </c>
      <c r="K196" s="730" t="s">
        <v>694</v>
      </c>
      <c r="L196" s="733">
        <v>9.1600000000000019</v>
      </c>
      <c r="M196" s="733">
        <v>1</v>
      </c>
      <c r="N196" s="734">
        <v>9.1600000000000019</v>
      </c>
    </row>
    <row r="197" spans="1:14" ht="14.4" customHeight="1" x14ac:dyDescent="0.3">
      <c r="A197" s="728" t="s">
        <v>553</v>
      </c>
      <c r="B197" s="729" t="s">
        <v>554</v>
      </c>
      <c r="C197" s="730" t="s">
        <v>574</v>
      </c>
      <c r="D197" s="731" t="s">
        <v>575</v>
      </c>
      <c r="E197" s="732">
        <v>50113001</v>
      </c>
      <c r="F197" s="731" t="s">
        <v>586</v>
      </c>
      <c r="G197" s="730" t="s">
        <v>587</v>
      </c>
      <c r="H197" s="730">
        <v>188860</v>
      </c>
      <c r="I197" s="730">
        <v>154078</v>
      </c>
      <c r="J197" s="730" t="s">
        <v>874</v>
      </c>
      <c r="K197" s="730" t="s">
        <v>875</v>
      </c>
      <c r="L197" s="733">
        <v>839.41999999999985</v>
      </c>
      <c r="M197" s="733">
        <v>2</v>
      </c>
      <c r="N197" s="734">
        <v>1678.8399999999997</v>
      </c>
    </row>
    <row r="198" spans="1:14" ht="14.4" customHeight="1" x14ac:dyDescent="0.3">
      <c r="A198" s="728" t="s">
        <v>553</v>
      </c>
      <c r="B198" s="729" t="s">
        <v>554</v>
      </c>
      <c r="C198" s="730" t="s">
        <v>574</v>
      </c>
      <c r="D198" s="731" t="s">
        <v>575</v>
      </c>
      <c r="E198" s="732">
        <v>50113001</v>
      </c>
      <c r="F198" s="731" t="s">
        <v>586</v>
      </c>
      <c r="G198" s="730" t="s">
        <v>587</v>
      </c>
      <c r="H198" s="730">
        <v>216963</v>
      </c>
      <c r="I198" s="730">
        <v>216963</v>
      </c>
      <c r="J198" s="730" t="s">
        <v>697</v>
      </c>
      <c r="K198" s="730" t="s">
        <v>698</v>
      </c>
      <c r="L198" s="733">
        <v>80.23</v>
      </c>
      <c r="M198" s="733">
        <v>1</v>
      </c>
      <c r="N198" s="734">
        <v>80.23</v>
      </c>
    </row>
    <row r="199" spans="1:14" ht="14.4" customHeight="1" x14ac:dyDescent="0.3">
      <c r="A199" s="728" t="s">
        <v>553</v>
      </c>
      <c r="B199" s="729" t="s">
        <v>554</v>
      </c>
      <c r="C199" s="730" t="s">
        <v>574</v>
      </c>
      <c r="D199" s="731" t="s">
        <v>575</v>
      </c>
      <c r="E199" s="732">
        <v>50113001</v>
      </c>
      <c r="F199" s="731" t="s">
        <v>586</v>
      </c>
      <c r="G199" s="730" t="s">
        <v>604</v>
      </c>
      <c r="H199" s="730">
        <v>107981</v>
      </c>
      <c r="I199" s="730">
        <v>7981</v>
      </c>
      <c r="J199" s="730" t="s">
        <v>699</v>
      </c>
      <c r="K199" s="730" t="s">
        <v>700</v>
      </c>
      <c r="L199" s="733">
        <v>55.351836734693883</v>
      </c>
      <c r="M199" s="733">
        <v>49</v>
      </c>
      <c r="N199" s="734">
        <v>2712.2400000000002</v>
      </c>
    </row>
    <row r="200" spans="1:14" ht="14.4" customHeight="1" x14ac:dyDescent="0.3">
      <c r="A200" s="728" t="s">
        <v>553</v>
      </c>
      <c r="B200" s="729" t="s">
        <v>554</v>
      </c>
      <c r="C200" s="730" t="s">
        <v>574</v>
      </c>
      <c r="D200" s="731" t="s">
        <v>575</v>
      </c>
      <c r="E200" s="732">
        <v>50113001</v>
      </c>
      <c r="F200" s="731" t="s">
        <v>586</v>
      </c>
      <c r="G200" s="730" t="s">
        <v>604</v>
      </c>
      <c r="H200" s="730">
        <v>155823</v>
      </c>
      <c r="I200" s="730">
        <v>55823</v>
      </c>
      <c r="J200" s="730" t="s">
        <v>699</v>
      </c>
      <c r="K200" s="730" t="s">
        <v>701</v>
      </c>
      <c r="L200" s="733">
        <v>42.01749400184152</v>
      </c>
      <c r="M200" s="733">
        <v>134</v>
      </c>
      <c r="N200" s="734">
        <v>5630.3441962467641</v>
      </c>
    </row>
    <row r="201" spans="1:14" ht="14.4" customHeight="1" x14ac:dyDescent="0.3">
      <c r="A201" s="728" t="s">
        <v>553</v>
      </c>
      <c r="B201" s="729" t="s">
        <v>554</v>
      </c>
      <c r="C201" s="730" t="s">
        <v>574</v>
      </c>
      <c r="D201" s="731" t="s">
        <v>575</v>
      </c>
      <c r="E201" s="732">
        <v>50113001</v>
      </c>
      <c r="F201" s="731" t="s">
        <v>586</v>
      </c>
      <c r="G201" s="730" t="s">
        <v>604</v>
      </c>
      <c r="H201" s="730">
        <v>155824</v>
      </c>
      <c r="I201" s="730">
        <v>55824</v>
      </c>
      <c r="J201" s="730" t="s">
        <v>699</v>
      </c>
      <c r="K201" s="730" t="s">
        <v>702</v>
      </c>
      <c r="L201" s="733">
        <v>54.384</v>
      </c>
      <c r="M201" s="733">
        <v>5</v>
      </c>
      <c r="N201" s="734">
        <v>271.92</v>
      </c>
    </row>
    <row r="202" spans="1:14" ht="14.4" customHeight="1" x14ac:dyDescent="0.3">
      <c r="A202" s="728" t="s">
        <v>553</v>
      </c>
      <c r="B202" s="729" t="s">
        <v>554</v>
      </c>
      <c r="C202" s="730" t="s">
        <v>574</v>
      </c>
      <c r="D202" s="731" t="s">
        <v>575</v>
      </c>
      <c r="E202" s="732">
        <v>50113001</v>
      </c>
      <c r="F202" s="731" t="s">
        <v>586</v>
      </c>
      <c r="G202" s="730" t="s">
        <v>587</v>
      </c>
      <c r="H202" s="730">
        <v>100874</v>
      </c>
      <c r="I202" s="730">
        <v>874</v>
      </c>
      <c r="J202" s="730" t="s">
        <v>876</v>
      </c>
      <c r="K202" s="730" t="s">
        <v>708</v>
      </c>
      <c r="L202" s="733">
        <v>44.22999999999999</v>
      </c>
      <c r="M202" s="733">
        <v>2</v>
      </c>
      <c r="N202" s="734">
        <v>88.45999999999998</v>
      </c>
    </row>
    <row r="203" spans="1:14" ht="14.4" customHeight="1" x14ac:dyDescent="0.3">
      <c r="A203" s="728" t="s">
        <v>553</v>
      </c>
      <c r="B203" s="729" t="s">
        <v>554</v>
      </c>
      <c r="C203" s="730" t="s">
        <v>574</v>
      </c>
      <c r="D203" s="731" t="s">
        <v>575</v>
      </c>
      <c r="E203" s="732">
        <v>50113001</v>
      </c>
      <c r="F203" s="731" t="s">
        <v>586</v>
      </c>
      <c r="G203" s="730" t="s">
        <v>587</v>
      </c>
      <c r="H203" s="730">
        <v>849941</v>
      </c>
      <c r="I203" s="730">
        <v>162142</v>
      </c>
      <c r="J203" s="730" t="s">
        <v>709</v>
      </c>
      <c r="K203" s="730" t="s">
        <v>711</v>
      </c>
      <c r="L203" s="733">
        <v>28.409969586782779</v>
      </c>
      <c r="M203" s="733">
        <v>2</v>
      </c>
      <c r="N203" s="734">
        <v>56.819939173565558</v>
      </c>
    </row>
    <row r="204" spans="1:14" ht="14.4" customHeight="1" x14ac:dyDescent="0.3">
      <c r="A204" s="728" t="s">
        <v>553</v>
      </c>
      <c r="B204" s="729" t="s">
        <v>554</v>
      </c>
      <c r="C204" s="730" t="s">
        <v>574</v>
      </c>
      <c r="D204" s="731" t="s">
        <v>575</v>
      </c>
      <c r="E204" s="732">
        <v>50113001</v>
      </c>
      <c r="F204" s="731" t="s">
        <v>586</v>
      </c>
      <c r="G204" s="730" t="s">
        <v>587</v>
      </c>
      <c r="H204" s="730">
        <v>154424</v>
      </c>
      <c r="I204" s="730">
        <v>54424</v>
      </c>
      <c r="J204" s="730" t="s">
        <v>877</v>
      </c>
      <c r="K204" s="730" t="s">
        <v>878</v>
      </c>
      <c r="L204" s="733">
        <v>177.11000000000004</v>
      </c>
      <c r="M204" s="733">
        <v>1</v>
      </c>
      <c r="N204" s="734">
        <v>177.11000000000004</v>
      </c>
    </row>
    <row r="205" spans="1:14" ht="14.4" customHeight="1" x14ac:dyDescent="0.3">
      <c r="A205" s="728" t="s">
        <v>553</v>
      </c>
      <c r="B205" s="729" t="s">
        <v>554</v>
      </c>
      <c r="C205" s="730" t="s">
        <v>574</v>
      </c>
      <c r="D205" s="731" t="s">
        <v>575</v>
      </c>
      <c r="E205" s="732">
        <v>50113001</v>
      </c>
      <c r="F205" s="731" t="s">
        <v>586</v>
      </c>
      <c r="G205" s="730" t="s">
        <v>604</v>
      </c>
      <c r="H205" s="730">
        <v>844651</v>
      </c>
      <c r="I205" s="730">
        <v>101205</v>
      </c>
      <c r="J205" s="730" t="s">
        <v>879</v>
      </c>
      <c r="K205" s="730" t="s">
        <v>880</v>
      </c>
      <c r="L205" s="733">
        <v>86.679999999999993</v>
      </c>
      <c r="M205" s="733">
        <v>1</v>
      </c>
      <c r="N205" s="734">
        <v>86.679999999999993</v>
      </c>
    </row>
    <row r="206" spans="1:14" ht="14.4" customHeight="1" x14ac:dyDescent="0.3">
      <c r="A206" s="728" t="s">
        <v>553</v>
      </c>
      <c r="B206" s="729" t="s">
        <v>554</v>
      </c>
      <c r="C206" s="730" t="s">
        <v>574</v>
      </c>
      <c r="D206" s="731" t="s">
        <v>575</v>
      </c>
      <c r="E206" s="732">
        <v>50113001</v>
      </c>
      <c r="F206" s="731" t="s">
        <v>586</v>
      </c>
      <c r="G206" s="730" t="s">
        <v>604</v>
      </c>
      <c r="H206" s="730">
        <v>130652</v>
      </c>
      <c r="I206" s="730">
        <v>30652</v>
      </c>
      <c r="J206" s="730" t="s">
        <v>881</v>
      </c>
      <c r="K206" s="730" t="s">
        <v>882</v>
      </c>
      <c r="L206" s="733">
        <v>104.49999999999997</v>
      </c>
      <c r="M206" s="733">
        <v>2</v>
      </c>
      <c r="N206" s="734">
        <v>208.99999999999994</v>
      </c>
    </row>
    <row r="207" spans="1:14" ht="14.4" customHeight="1" x14ac:dyDescent="0.3">
      <c r="A207" s="728" t="s">
        <v>553</v>
      </c>
      <c r="B207" s="729" t="s">
        <v>554</v>
      </c>
      <c r="C207" s="730" t="s">
        <v>574</v>
      </c>
      <c r="D207" s="731" t="s">
        <v>575</v>
      </c>
      <c r="E207" s="732">
        <v>50113001</v>
      </c>
      <c r="F207" s="731" t="s">
        <v>586</v>
      </c>
      <c r="G207" s="730" t="s">
        <v>604</v>
      </c>
      <c r="H207" s="730">
        <v>113281</v>
      </c>
      <c r="I207" s="730">
        <v>13281</v>
      </c>
      <c r="J207" s="730" t="s">
        <v>883</v>
      </c>
      <c r="K207" s="730" t="s">
        <v>884</v>
      </c>
      <c r="L207" s="733">
        <v>48.319999999999993</v>
      </c>
      <c r="M207" s="733">
        <v>3</v>
      </c>
      <c r="N207" s="734">
        <v>144.95999999999998</v>
      </c>
    </row>
    <row r="208" spans="1:14" ht="14.4" customHeight="1" x14ac:dyDescent="0.3">
      <c r="A208" s="728" t="s">
        <v>553</v>
      </c>
      <c r="B208" s="729" t="s">
        <v>554</v>
      </c>
      <c r="C208" s="730" t="s">
        <v>574</v>
      </c>
      <c r="D208" s="731" t="s">
        <v>575</v>
      </c>
      <c r="E208" s="732">
        <v>50113001</v>
      </c>
      <c r="F208" s="731" t="s">
        <v>586</v>
      </c>
      <c r="G208" s="730" t="s">
        <v>587</v>
      </c>
      <c r="H208" s="730">
        <v>118305</v>
      </c>
      <c r="I208" s="730">
        <v>18305</v>
      </c>
      <c r="J208" s="730" t="s">
        <v>716</v>
      </c>
      <c r="K208" s="730" t="s">
        <v>717</v>
      </c>
      <c r="L208" s="733">
        <v>241.9999999328594</v>
      </c>
      <c r="M208" s="733">
        <v>18</v>
      </c>
      <c r="N208" s="734">
        <v>4355.9999987914689</v>
      </c>
    </row>
    <row r="209" spans="1:14" ht="14.4" customHeight="1" x14ac:dyDescent="0.3">
      <c r="A209" s="728" t="s">
        <v>553</v>
      </c>
      <c r="B209" s="729" t="s">
        <v>554</v>
      </c>
      <c r="C209" s="730" t="s">
        <v>574</v>
      </c>
      <c r="D209" s="731" t="s">
        <v>575</v>
      </c>
      <c r="E209" s="732">
        <v>50113001</v>
      </c>
      <c r="F209" s="731" t="s">
        <v>586</v>
      </c>
      <c r="G209" s="730" t="s">
        <v>587</v>
      </c>
      <c r="H209" s="730">
        <v>159357</v>
      </c>
      <c r="I209" s="730">
        <v>59357</v>
      </c>
      <c r="J209" s="730" t="s">
        <v>885</v>
      </c>
      <c r="K209" s="730" t="s">
        <v>886</v>
      </c>
      <c r="L209" s="733">
        <v>188.87999999999997</v>
      </c>
      <c r="M209" s="733">
        <v>1</v>
      </c>
      <c r="N209" s="734">
        <v>188.87999999999997</v>
      </c>
    </row>
    <row r="210" spans="1:14" ht="14.4" customHeight="1" x14ac:dyDescent="0.3">
      <c r="A210" s="728" t="s">
        <v>553</v>
      </c>
      <c r="B210" s="729" t="s">
        <v>554</v>
      </c>
      <c r="C210" s="730" t="s">
        <v>574</v>
      </c>
      <c r="D210" s="731" t="s">
        <v>575</v>
      </c>
      <c r="E210" s="732">
        <v>50113001</v>
      </c>
      <c r="F210" s="731" t="s">
        <v>586</v>
      </c>
      <c r="G210" s="730" t="s">
        <v>604</v>
      </c>
      <c r="H210" s="730">
        <v>147741</v>
      </c>
      <c r="I210" s="730">
        <v>47741</v>
      </c>
      <c r="J210" s="730" t="s">
        <v>887</v>
      </c>
      <c r="K210" s="730" t="s">
        <v>888</v>
      </c>
      <c r="L210" s="733">
        <v>39.479999999999976</v>
      </c>
      <c r="M210" s="733">
        <v>1</v>
      </c>
      <c r="N210" s="734">
        <v>39.479999999999976</v>
      </c>
    </row>
    <row r="211" spans="1:14" ht="14.4" customHeight="1" x14ac:dyDescent="0.3">
      <c r="A211" s="728" t="s">
        <v>553</v>
      </c>
      <c r="B211" s="729" t="s">
        <v>554</v>
      </c>
      <c r="C211" s="730" t="s">
        <v>574</v>
      </c>
      <c r="D211" s="731" t="s">
        <v>575</v>
      </c>
      <c r="E211" s="732">
        <v>50113001</v>
      </c>
      <c r="F211" s="731" t="s">
        <v>586</v>
      </c>
      <c r="G211" s="730" t="s">
        <v>604</v>
      </c>
      <c r="H211" s="730">
        <v>848907</v>
      </c>
      <c r="I211" s="730">
        <v>148072</v>
      </c>
      <c r="J211" s="730" t="s">
        <v>889</v>
      </c>
      <c r="K211" s="730" t="s">
        <v>593</v>
      </c>
      <c r="L211" s="733">
        <v>107.46000000000002</v>
      </c>
      <c r="M211" s="733">
        <v>1</v>
      </c>
      <c r="N211" s="734">
        <v>107.46000000000002</v>
      </c>
    </row>
    <row r="212" spans="1:14" ht="14.4" customHeight="1" x14ac:dyDescent="0.3">
      <c r="A212" s="728" t="s">
        <v>553</v>
      </c>
      <c r="B212" s="729" t="s">
        <v>554</v>
      </c>
      <c r="C212" s="730" t="s">
        <v>574</v>
      </c>
      <c r="D212" s="731" t="s">
        <v>575</v>
      </c>
      <c r="E212" s="732">
        <v>50113001</v>
      </c>
      <c r="F212" s="731" t="s">
        <v>586</v>
      </c>
      <c r="G212" s="730" t="s">
        <v>587</v>
      </c>
      <c r="H212" s="730">
        <v>100810</v>
      </c>
      <c r="I212" s="730">
        <v>810</v>
      </c>
      <c r="J212" s="730" t="s">
        <v>890</v>
      </c>
      <c r="K212" s="730" t="s">
        <v>891</v>
      </c>
      <c r="L212" s="733">
        <v>48.580000000000013</v>
      </c>
      <c r="M212" s="733">
        <v>1</v>
      </c>
      <c r="N212" s="734">
        <v>48.580000000000013</v>
      </c>
    </row>
    <row r="213" spans="1:14" ht="14.4" customHeight="1" x14ac:dyDescent="0.3">
      <c r="A213" s="728" t="s">
        <v>553</v>
      </c>
      <c r="B213" s="729" t="s">
        <v>554</v>
      </c>
      <c r="C213" s="730" t="s">
        <v>574</v>
      </c>
      <c r="D213" s="731" t="s">
        <v>575</v>
      </c>
      <c r="E213" s="732">
        <v>50113001</v>
      </c>
      <c r="F213" s="731" t="s">
        <v>586</v>
      </c>
      <c r="G213" s="730" t="s">
        <v>587</v>
      </c>
      <c r="H213" s="730">
        <v>210078</v>
      </c>
      <c r="I213" s="730">
        <v>210078</v>
      </c>
      <c r="J213" s="730" t="s">
        <v>892</v>
      </c>
      <c r="K213" s="730" t="s">
        <v>893</v>
      </c>
      <c r="L213" s="733">
        <v>309.45999999999998</v>
      </c>
      <c r="M213" s="733">
        <v>1</v>
      </c>
      <c r="N213" s="734">
        <v>309.45999999999998</v>
      </c>
    </row>
    <row r="214" spans="1:14" ht="14.4" customHeight="1" x14ac:dyDescent="0.3">
      <c r="A214" s="728" t="s">
        <v>553</v>
      </c>
      <c r="B214" s="729" t="s">
        <v>554</v>
      </c>
      <c r="C214" s="730" t="s">
        <v>574</v>
      </c>
      <c r="D214" s="731" t="s">
        <v>575</v>
      </c>
      <c r="E214" s="732">
        <v>50113001</v>
      </c>
      <c r="F214" s="731" t="s">
        <v>586</v>
      </c>
      <c r="G214" s="730" t="s">
        <v>604</v>
      </c>
      <c r="H214" s="730">
        <v>191922</v>
      </c>
      <c r="I214" s="730">
        <v>191922</v>
      </c>
      <c r="J214" s="730" t="s">
        <v>894</v>
      </c>
      <c r="K214" s="730" t="s">
        <v>895</v>
      </c>
      <c r="L214" s="733">
        <v>93.069999999999936</v>
      </c>
      <c r="M214" s="733">
        <v>1</v>
      </c>
      <c r="N214" s="734">
        <v>93.069999999999936</v>
      </c>
    </row>
    <row r="215" spans="1:14" ht="14.4" customHeight="1" x14ac:dyDescent="0.3">
      <c r="A215" s="728" t="s">
        <v>553</v>
      </c>
      <c r="B215" s="729" t="s">
        <v>554</v>
      </c>
      <c r="C215" s="730" t="s">
        <v>574</v>
      </c>
      <c r="D215" s="731" t="s">
        <v>575</v>
      </c>
      <c r="E215" s="732">
        <v>50113001</v>
      </c>
      <c r="F215" s="731" t="s">
        <v>586</v>
      </c>
      <c r="G215" s="730" t="s">
        <v>604</v>
      </c>
      <c r="H215" s="730">
        <v>158172</v>
      </c>
      <c r="I215" s="730">
        <v>58172</v>
      </c>
      <c r="J215" s="730" t="s">
        <v>896</v>
      </c>
      <c r="K215" s="730" t="s">
        <v>897</v>
      </c>
      <c r="L215" s="733">
        <v>253.51000000000022</v>
      </c>
      <c r="M215" s="733">
        <v>1</v>
      </c>
      <c r="N215" s="734">
        <v>253.51000000000022</v>
      </c>
    </row>
    <row r="216" spans="1:14" ht="14.4" customHeight="1" x14ac:dyDescent="0.3">
      <c r="A216" s="728" t="s">
        <v>553</v>
      </c>
      <c r="B216" s="729" t="s">
        <v>554</v>
      </c>
      <c r="C216" s="730" t="s">
        <v>574</v>
      </c>
      <c r="D216" s="731" t="s">
        <v>575</v>
      </c>
      <c r="E216" s="732">
        <v>50113001</v>
      </c>
      <c r="F216" s="731" t="s">
        <v>586</v>
      </c>
      <c r="G216" s="730" t="s">
        <v>587</v>
      </c>
      <c r="H216" s="730">
        <v>848866</v>
      </c>
      <c r="I216" s="730">
        <v>119654</v>
      </c>
      <c r="J216" s="730" t="s">
        <v>725</v>
      </c>
      <c r="K216" s="730" t="s">
        <v>898</v>
      </c>
      <c r="L216" s="733">
        <v>257.18</v>
      </c>
      <c r="M216" s="733">
        <v>2</v>
      </c>
      <c r="N216" s="734">
        <v>514.36</v>
      </c>
    </row>
    <row r="217" spans="1:14" ht="14.4" customHeight="1" x14ac:dyDescent="0.3">
      <c r="A217" s="728" t="s">
        <v>553</v>
      </c>
      <c r="B217" s="729" t="s">
        <v>554</v>
      </c>
      <c r="C217" s="730" t="s">
        <v>574</v>
      </c>
      <c r="D217" s="731" t="s">
        <v>575</v>
      </c>
      <c r="E217" s="732">
        <v>50113001</v>
      </c>
      <c r="F217" s="731" t="s">
        <v>586</v>
      </c>
      <c r="G217" s="730" t="s">
        <v>604</v>
      </c>
      <c r="H217" s="730">
        <v>193013</v>
      </c>
      <c r="I217" s="730">
        <v>93013</v>
      </c>
      <c r="J217" s="730" t="s">
        <v>727</v>
      </c>
      <c r="K217" s="730" t="s">
        <v>688</v>
      </c>
      <c r="L217" s="733">
        <v>44.120020921853708</v>
      </c>
      <c r="M217" s="733">
        <v>2</v>
      </c>
      <c r="N217" s="734">
        <v>88.240041843707417</v>
      </c>
    </row>
    <row r="218" spans="1:14" ht="14.4" customHeight="1" x14ac:dyDescent="0.3">
      <c r="A218" s="728" t="s">
        <v>553</v>
      </c>
      <c r="B218" s="729" t="s">
        <v>554</v>
      </c>
      <c r="C218" s="730" t="s">
        <v>574</v>
      </c>
      <c r="D218" s="731" t="s">
        <v>575</v>
      </c>
      <c r="E218" s="732">
        <v>50113001</v>
      </c>
      <c r="F218" s="731" t="s">
        <v>586</v>
      </c>
      <c r="G218" s="730" t="s">
        <v>587</v>
      </c>
      <c r="H218" s="730">
        <v>100610</v>
      </c>
      <c r="I218" s="730">
        <v>610</v>
      </c>
      <c r="J218" s="730" t="s">
        <v>730</v>
      </c>
      <c r="K218" s="730" t="s">
        <v>731</v>
      </c>
      <c r="L218" s="733">
        <v>64.413333333333313</v>
      </c>
      <c r="M218" s="733">
        <v>6</v>
      </c>
      <c r="N218" s="734">
        <v>386.4799999999999</v>
      </c>
    </row>
    <row r="219" spans="1:14" ht="14.4" customHeight="1" x14ac:dyDescent="0.3">
      <c r="A219" s="728" t="s">
        <v>553</v>
      </c>
      <c r="B219" s="729" t="s">
        <v>554</v>
      </c>
      <c r="C219" s="730" t="s">
        <v>574</v>
      </c>
      <c r="D219" s="731" t="s">
        <v>575</v>
      </c>
      <c r="E219" s="732">
        <v>50113001</v>
      </c>
      <c r="F219" s="731" t="s">
        <v>586</v>
      </c>
      <c r="G219" s="730" t="s">
        <v>587</v>
      </c>
      <c r="H219" s="730">
        <v>188630</v>
      </c>
      <c r="I219" s="730">
        <v>88630</v>
      </c>
      <c r="J219" s="730" t="s">
        <v>899</v>
      </c>
      <c r="K219" s="730" t="s">
        <v>900</v>
      </c>
      <c r="L219" s="733">
        <v>75.83</v>
      </c>
      <c r="M219" s="733">
        <v>2</v>
      </c>
      <c r="N219" s="734">
        <v>151.66</v>
      </c>
    </row>
    <row r="220" spans="1:14" ht="14.4" customHeight="1" x14ac:dyDescent="0.3">
      <c r="A220" s="728" t="s">
        <v>553</v>
      </c>
      <c r="B220" s="729" t="s">
        <v>554</v>
      </c>
      <c r="C220" s="730" t="s">
        <v>574</v>
      </c>
      <c r="D220" s="731" t="s">
        <v>575</v>
      </c>
      <c r="E220" s="732">
        <v>50113001</v>
      </c>
      <c r="F220" s="731" t="s">
        <v>586</v>
      </c>
      <c r="G220" s="730" t="s">
        <v>587</v>
      </c>
      <c r="H220" s="730">
        <v>148578</v>
      </c>
      <c r="I220" s="730">
        <v>48578</v>
      </c>
      <c r="J220" s="730" t="s">
        <v>738</v>
      </c>
      <c r="K220" s="730" t="s">
        <v>739</v>
      </c>
      <c r="L220" s="733">
        <v>54.98</v>
      </c>
      <c r="M220" s="733">
        <v>1</v>
      </c>
      <c r="N220" s="734">
        <v>54.98</v>
      </c>
    </row>
    <row r="221" spans="1:14" ht="14.4" customHeight="1" x14ac:dyDescent="0.3">
      <c r="A221" s="728" t="s">
        <v>553</v>
      </c>
      <c r="B221" s="729" t="s">
        <v>554</v>
      </c>
      <c r="C221" s="730" t="s">
        <v>574</v>
      </c>
      <c r="D221" s="731" t="s">
        <v>575</v>
      </c>
      <c r="E221" s="732">
        <v>50113001</v>
      </c>
      <c r="F221" s="731" t="s">
        <v>586</v>
      </c>
      <c r="G221" s="730" t="s">
        <v>587</v>
      </c>
      <c r="H221" s="730">
        <v>193894</v>
      </c>
      <c r="I221" s="730">
        <v>193894</v>
      </c>
      <c r="J221" s="730" t="s">
        <v>901</v>
      </c>
      <c r="K221" s="730" t="s">
        <v>613</v>
      </c>
      <c r="L221" s="733">
        <v>128.2562846197871</v>
      </c>
      <c r="M221" s="733">
        <v>1</v>
      </c>
      <c r="N221" s="734">
        <v>128.2562846197871</v>
      </c>
    </row>
    <row r="222" spans="1:14" ht="14.4" customHeight="1" x14ac:dyDescent="0.3">
      <c r="A222" s="728" t="s">
        <v>553</v>
      </c>
      <c r="B222" s="729" t="s">
        <v>554</v>
      </c>
      <c r="C222" s="730" t="s">
        <v>574</v>
      </c>
      <c r="D222" s="731" t="s">
        <v>575</v>
      </c>
      <c r="E222" s="732">
        <v>50113001</v>
      </c>
      <c r="F222" s="731" t="s">
        <v>586</v>
      </c>
      <c r="G222" s="730" t="s">
        <v>587</v>
      </c>
      <c r="H222" s="730">
        <v>109847</v>
      </c>
      <c r="I222" s="730">
        <v>9847</v>
      </c>
      <c r="J222" s="730" t="s">
        <v>741</v>
      </c>
      <c r="K222" s="730" t="s">
        <v>902</v>
      </c>
      <c r="L222" s="733">
        <v>41.35</v>
      </c>
      <c r="M222" s="733">
        <v>2</v>
      </c>
      <c r="N222" s="734">
        <v>82.7</v>
      </c>
    </row>
    <row r="223" spans="1:14" ht="14.4" customHeight="1" x14ac:dyDescent="0.3">
      <c r="A223" s="728" t="s">
        <v>553</v>
      </c>
      <c r="B223" s="729" t="s">
        <v>554</v>
      </c>
      <c r="C223" s="730" t="s">
        <v>574</v>
      </c>
      <c r="D223" s="731" t="s">
        <v>575</v>
      </c>
      <c r="E223" s="732">
        <v>50113001</v>
      </c>
      <c r="F223" s="731" t="s">
        <v>586</v>
      </c>
      <c r="G223" s="730" t="s">
        <v>587</v>
      </c>
      <c r="H223" s="730">
        <v>191836</v>
      </c>
      <c r="I223" s="730">
        <v>91836</v>
      </c>
      <c r="J223" s="730" t="s">
        <v>741</v>
      </c>
      <c r="K223" s="730" t="s">
        <v>742</v>
      </c>
      <c r="L223" s="733">
        <v>44.836666666666659</v>
      </c>
      <c r="M223" s="733">
        <v>9</v>
      </c>
      <c r="N223" s="734">
        <v>403.52999999999992</v>
      </c>
    </row>
    <row r="224" spans="1:14" ht="14.4" customHeight="1" x14ac:dyDescent="0.3">
      <c r="A224" s="728" t="s">
        <v>553</v>
      </c>
      <c r="B224" s="729" t="s">
        <v>554</v>
      </c>
      <c r="C224" s="730" t="s">
        <v>574</v>
      </c>
      <c r="D224" s="731" t="s">
        <v>575</v>
      </c>
      <c r="E224" s="732">
        <v>50113001</v>
      </c>
      <c r="F224" s="731" t="s">
        <v>586</v>
      </c>
      <c r="G224" s="730" t="s">
        <v>587</v>
      </c>
      <c r="H224" s="730">
        <v>159672</v>
      </c>
      <c r="I224" s="730">
        <v>59672</v>
      </c>
      <c r="J224" s="730" t="s">
        <v>903</v>
      </c>
      <c r="K224" s="730" t="s">
        <v>904</v>
      </c>
      <c r="L224" s="733">
        <v>58.930000000000007</v>
      </c>
      <c r="M224" s="733">
        <v>1</v>
      </c>
      <c r="N224" s="734">
        <v>58.930000000000007</v>
      </c>
    </row>
    <row r="225" spans="1:14" ht="14.4" customHeight="1" x14ac:dyDescent="0.3">
      <c r="A225" s="728" t="s">
        <v>553</v>
      </c>
      <c r="B225" s="729" t="s">
        <v>554</v>
      </c>
      <c r="C225" s="730" t="s">
        <v>574</v>
      </c>
      <c r="D225" s="731" t="s">
        <v>575</v>
      </c>
      <c r="E225" s="732">
        <v>50113001</v>
      </c>
      <c r="F225" s="731" t="s">
        <v>586</v>
      </c>
      <c r="G225" s="730" t="s">
        <v>587</v>
      </c>
      <c r="H225" s="730">
        <v>142776</v>
      </c>
      <c r="I225" s="730">
        <v>42776</v>
      </c>
      <c r="J225" s="730" t="s">
        <v>905</v>
      </c>
      <c r="K225" s="730" t="s">
        <v>906</v>
      </c>
      <c r="L225" s="733">
        <v>87.480000000000018</v>
      </c>
      <c r="M225" s="733">
        <v>1</v>
      </c>
      <c r="N225" s="734">
        <v>87.480000000000018</v>
      </c>
    </row>
    <row r="226" spans="1:14" ht="14.4" customHeight="1" x14ac:dyDescent="0.3">
      <c r="A226" s="728" t="s">
        <v>553</v>
      </c>
      <c r="B226" s="729" t="s">
        <v>554</v>
      </c>
      <c r="C226" s="730" t="s">
        <v>574</v>
      </c>
      <c r="D226" s="731" t="s">
        <v>575</v>
      </c>
      <c r="E226" s="732">
        <v>50113001</v>
      </c>
      <c r="F226" s="731" t="s">
        <v>586</v>
      </c>
      <c r="G226" s="730" t="s">
        <v>587</v>
      </c>
      <c r="H226" s="730">
        <v>190963</v>
      </c>
      <c r="I226" s="730">
        <v>190963</v>
      </c>
      <c r="J226" s="730" t="s">
        <v>907</v>
      </c>
      <c r="K226" s="730" t="s">
        <v>715</v>
      </c>
      <c r="L226" s="733">
        <v>205.03</v>
      </c>
      <c r="M226" s="733">
        <v>1</v>
      </c>
      <c r="N226" s="734">
        <v>205.03</v>
      </c>
    </row>
    <row r="227" spans="1:14" ht="14.4" customHeight="1" x14ac:dyDescent="0.3">
      <c r="A227" s="728" t="s">
        <v>553</v>
      </c>
      <c r="B227" s="729" t="s">
        <v>554</v>
      </c>
      <c r="C227" s="730" t="s">
        <v>574</v>
      </c>
      <c r="D227" s="731" t="s">
        <v>575</v>
      </c>
      <c r="E227" s="732">
        <v>50113001</v>
      </c>
      <c r="F227" s="731" t="s">
        <v>586</v>
      </c>
      <c r="G227" s="730" t="s">
        <v>604</v>
      </c>
      <c r="H227" s="730">
        <v>56976</v>
      </c>
      <c r="I227" s="730">
        <v>56976</v>
      </c>
      <c r="J227" s="730" t="s">
        <v>908</v>
      </c>
      <c r="K227" s="730" t="s">
        <v>909</v>
      </c>
      <c r="L227" s="733">
        <v>12.059999999999997</v>
      </c>
      <c r="M227" s="733">
        <v>1</v>
      </c>
      <c r="N227" s="734">
        <v>12.059999999999997</v>
      </c>
    </row>
    <row r="228" spans="1:14" ht="14.4" customHeight="1" x14ac:dyDescent="0.3">
      <c r="A228" s="728" t="s">
        <v>553</v>
      </c>
      <c r="B228" s="729" t="s">
        <v>554</v>
      </c>
      <c r="C228" s="730" t="s">
        <v>574</v>
      </c>
      <c r="D228" s="731" t="s">
        <v>575</v>
      </c>
      <c r="E228" s="732">
        <v>50113001</v>
      </c>
      <c r="F228" s="731" t="s">
        <v>586</v>
      </c>
      <c r="G228" s="730" t="s">
        <v>604</v>
      </c>
      <c r="H228" s="730">
        <v>845240</v>
      </c>
      <c r="I228" s="730">
        <v>109799</v>
      </c>
      <c r="J228" s="730" t="s">
        <v>745</v>
      </c>
      <c r="K228" s="730" t="s">
        <v>747</v>
      </c>
      <c r="L228" s="733">
        <v>81.15000000000002</v>
      </c>
      <c r="M228" s="733">
        <v>1</v>
      </c>
      <c r="N228" s="734">
        <v>81.15000000000002</v>
      </c>
    </row>
    <row r="229" spans="1:14" ht="14.4" customHeight="1" x14ac:dyDescent="0.3">
      <c r="A229" s="728" t="s">
        <v>553</v>
      </c>
      <c r="B229" s="729" t="s">
        <v>554</v>
      </c>
      <c r="C229" s="730" t="s">
        <v>574</v>
      </c>
      <c r="D229" s="731" t="s">
        <v>575</v>
      </c>
      <c r="E229" s="732">
        <v>50113001</v>
      </c>
      <c r="F229" s="731" t="s">
        <v>586</v>
      </c>
      <c r="G229" s="730" t="s">
        <v>587</v>
      </c>
      <c r="H229" s="730">
        <v>100643</v>
      </c>
      <c r="I229" s="730">
        <v>643</v>
      </c>
      <c r="J229" s="730" t="s">
        <v>748</v>
      </c>
      <c r="K229" s="730" t="s">
        <v>749</v>
      </c>
      <c r="L229" s="733">
        <v>43.62</v>
      </c>
      <c r="M229" s="733">
        <v>4</v>
      </c>
      <c r="N229" s="734">
        <v>174.48</v>
      </c>
    </row>
    <row r="230" spans="1:14" ht="14.4" customHeight="1" x14ac:dyDescent="0.3">
      <c r="A230" s="728" t="s">
        <v>553</v>
      </c>
      <c r="B230" s="729" t="s">
        <v>554</v>
      </c>
      <c r="C230" s="730" t="s">
        <v>574</v>
      </c>
      <c r="D230" s="731" t="s">
        <v>575</v>
      </c>
      <c r="E230" s="732">
        <v>50113001</v>
      </c>
      <c r="F230" s="731" t="s">
        <v>586</v>
      </c>
      <c r="G230" s="730" t="s">
        <v>555</v>
      </c>
      <c r="H230" s="730">
        <v>196977</v>
      </c>
      <c r="I230" s="730">
        <v>96977</v>
      </c>
      <c r="J230" s="730" t="s">
        <v>910</v>
      </c>
      <c r="K230" s="730" t="s">
        <v>911</v>
      </c>
      <c r="L230" s="733">
        <v>106.54000000000003</v>
      </c>
      <c r="M230" s="733">
        <v>1</v>
      </c>
      <c r="N230" s="734">
        <v>106.54000000000003</v>
      </c>
    </row>
    <row r="231" spans="1:14" ht="14.4" customHeight="1" x14ac:dyDescent="0.3">
      <c r="A231" s="728" t="s">
        <v>553</v>
      </c>
      <c r="B231" s="729" t="s">
        <v>554</v>
      </c>
      <c r="C231" s="730" t="s">
        <v>574</v>
      </c>
      <c r="D231" s="731" t="s">
        <v>575</v>
      </c>
      <c r="E231" s="732">
        <v>50113001</v>
      </c>
      <c r="F231" s="731" t="s">
        <v>586</v>
      </c>
      <c r="G231" s="730" t="s">
        <v>604</v>
      </c>
      <c r="H231" s="730">
        <v>199600</v>
      </c>
      <c r="I231" s="730">
        <v>99600</v>
      </c>
      <c r="J231" s="730" t="s">
        <v>750</v>
      </c>
      <c r="K231" s="730" t="s">
        <v>912</v>
      </c>
      <c r="L231" s="733">
        <v>101.08999999999993</v>
      </c>
      <c r="M231" s="733">
        <v>1</v>
      </c>
      <c r="N231" s="734">
        <v>101.08999999999993</v>
      </c>
    </row>
    <row r="232" spans="1:14" ht="14.4" customHeight="1" x14ac:dyDescent="0.3">
      <c r="A232" s="728" t="s">
        <v>553</v>
      </c>
      <c r="B232" s="729" t="s">
        <v>554</v>
      </c>
      <c r="C232" s="730" t="s">
        <v>574</v>
      </c>
      <c r="D232" s="731" t="s">
        <v>575</v>
      </c>
      <c r="E232" s="732">
        <v>50113001</v>
      </c>
      <c r="F232" s="731" t="s">
        <v>586</v>
      </c>
      <c r="G232" s="730" t="s">
        <v>604</v>
      </c>
      <c r="H232" s="730">
        <v>149483</v>
      </c>
      <c r="I232" s="730">
        <v>149483</v>
      </c>
      <c r="J232" s="730" t="s">
        <v>913</v>
      </c>
      <c r="K232" s="730" t="s">
        <v>914</v>
      </c>
      <c r="L232" s="733">
        <v>140.08999999999995</v>
      </c>
      <c r="M232" s="733">
        <v>1</v>
      </c>
      <c r="N232" s="734">
        <v>140.08999999999995</v>
      </c>
    </row>
    <row r="233" spans="1:14" ht="14.4" customHeight="1" x14ac:dyDescent="0.3">
      <c r="A233" s="728" t="s">
        <v>553</v>
      </c>
      <c r="B233" s="729" t="s">
        <v>554</v>
      </c>
      <c r="C233" s="730" t="s">
        <v>574</v>
      </c>
      <c r="D233" s="731" t="s">
        <v>575</v>
      </c>
      <c r="E233" s="732">
        <v>50113001</v>
      </c>
      <c r="F233" s="731" t="s">
        <v>586</v>
      </c>
      <c r="G233" s="730" t="s">
        <v>604</v>
      </c>
      <c r="H233" s="730">
        <v>849578</v>
      </c>
      <c r="I233" s="730">
        <v>149480</v>
      </c>
      <c r="J233" s="730" t="s">
        <v>913</v>
      </c>
      <c r="K233" s="730" t="s">
        <v>915</v>
      </c>
      <c r="L233" s="733">
        <v>70.039999999999992</v>
      </c>
      <c r="M233" s="733">
        <v>1</v>
      </c>
      <c r="N233" s="734">
        <v>70.039999999999992</v>
      </c>
    </row>
    <row r="234" spans="1:14" ht="14.4" customHeight="1" x14ac:dyDescent="0.3">
      <c r="A234" s="728" t="s">
        <v>553</v>
      </c>
      <c r="B234" s="729" t="s">
        <v>554</v>
      </c>
      <c r="C234" s="730" t="s">
        <v>574</v>
      </c>
      <c r="D234" s="731" t="s">
        <v>575</v>
      </c>
      <c r="E234" s="732">
        <v>50113013</v>
      </c>
      <c r="F234" s="731" t="s">
        <v>751</v>
      </c>
      <c r="G234" s="730" t="s">
        <v>587</v>
      </c>
      <c r="H234" s="730">
        <v>172972</v>
      </c>
      <c r="I234" s="730">
        <v>72972</v>
      </c>
      <c r="J234" s="730" t="s">
        <v>752</v>
      </c>
      <c r="K234" s="730" t="s">
        <v>753</v>
      </c>
      <c r="L234" s="733">
        <v>181.60588235294117</v>
      </c>
      <c r="M234" s="733">
        <v>10.199999999999999</v>
      </c>
      <c r="N234" s="734">
        <v>1852.3799999999999</v>
      </c>
    </row>
    <row r="235" spans="1:14" ht="14.4" customHeight="1" x14ac:dyDescent="0.3">
      <c r="A235" s="728" t="s">
        <v>553</v>
      </c>
      <c r="B235" s="729" t="s">
        <v>554</v>
      </c>
      <c r="C235" s="730" t="s">
        <v>574</v>
      </c>
      <c r="D235" s="731" t="s">
        <v>575</v>
      </c>
      <c r="E235" s="732">
        <v>50113013</v>
      </c>
      <c r="F235" s="731" t="s">
        <v>751</v>
      </c>
      <c r="G235" s="730" t="s">
        <v>604</v>
      </c>
      <c r="H235" s="730">
        <v>105951</v>
      </c>
      <c r="I235" s="730">
        <v>5951</v>
      </c>
      <c r="J235" s="730" t="s">
        <v>754</v>
      </c>
      <c r="K235" s="730" t="s">
        <v>755</v>
      </c>
      <c r="L235" s="733">
        <v>114.93000000000002</v>
      </c>
      <c r="M235" s="733">
        <v>1</v>
      </c>
      <c r="N235" s="734">
        <v>114.93000000000002</v>
      </c>
    </row>
    <row r="236" spans="1:14" ht="14.4" customHeight="1" x14ac:dyDescent="0.3">
      <c r="A236" s="728" t="s">
        <v>553</v>
      </c>
      <c r="B236" s="729" t="s">
        <v>554</v>
      </c>
      <c r="C236" s="730" t="s">
        <v>574</v>
      </c>
      <c r="D236" s="731" t="s">
        <v>575</v>
      </c>
      <c r="E236" s="732">
        <v>50113013</v>
      </c>
      <c r="F236" s="731" t="s">
        <v>751</v>
      </c>
      <c r="G236" s="730" t="s">
        <v>587</v>
      </c>
      <c r="H236" s="730">
        <v>164831</v>
      </c>
      <c r="I236" s="730">
        <v>64831</v>
      </c>
      <c r="J236" s="730" t="s">
        <v>756</v>
      </c>
      <c r="K236" s="730" t="s">
        <v>757</v>
      </c>
      <c r="L236" s="733">
        <v>198.88000000000005</v>
      </c>
      <c r="M236" s="733">
        <v>8.5999999999999925</v>
      </c>
      <c r="N236" s="734">
        <v>1710.367999999999</v>
      </c>
    </row>
    <row r="237" spans="1:14" ht="14.4" customHeight="1" x14ac:dyDescent="0.3">
      <c r="A237" s="728" t="s">
        <v>553</v>
      </c>
      <c r="B237" s="729" t="s">
        <v>554</v>
      </c>
      <c r="C237" s="730" t="s">
        <v>574</v>
      </c>
      <c r="D237" s="731" t="s">
        <v>575</v>
      </c>
      <c r="E237" s="732">
        <v>50113013</v>
      </c>
      <c r="F237" s="731" t="s">
        <v>751</v>
      </c>
      <c r="G237" s="730" t="s">
        <v>555</v>
      </c>
      <c r="H237" s="730">
        <v>203855</v>
      </c>
      <c r="I237" s="730">
        <v>203855</v>
      </c>
      <c r="J237" s="730" t="s">
        <v>758</v>
      </c>
      <c r="K237" s="730" t="s">
        <v>759</v>
      </c>
      <c r="L237" s="733">
        <v>316.03000000000003</v>
      </c>
      <c r="M237" s="733">
        <v>7.3</v>
      </c>
      <c r="N237" s="734">
        <v>2307.0190000000002</v>
      </c>
    </row>
    <row r="238" spans="1:14" ht="14.4" customHeight="1" x14ac:dyDescent="0.3">
      <c r="A238" s="728" t="s">
        <v>553</v>
      </c>
      <c r="B238" s="729" t="s">
        <v>554</v>
      </c>
      <c r="C238" s="730" t="s">
        <v>574</v>
      </c>
      <c r="D238" s="731" t="s">
        <v>575</v>
      </c>
      <c r="E238" s="732">
        <v>50113013</v>
      </c>
      <c r="F238" s="731" t="s">
        <v>751</v>
      </c>
      <c r="G238" s="730" t="s">
        <v>587</v>
      </c>
      <c r="H238" s="730">
        <v>151458</v>
      </c>
      <c r="I238" s="730">
        <v>151458</v>
      </c>
      <c r="J238" s="730" t="s">
        <v>762</v>
      </c>
      <c r="K238" s="730" t="s">
        <v>763</v>
      </c>
      <c r="L238" s="733">
        <v>217.80000000000021</v>
      </c>
      <c r="M238" s="733">
        <v>18.100000000000012</v>
      </c>
      <c r="N238" s="734">
        <v>3942.1800000000067</v>
      </c>
    </row>
    <row r="239" spans="1:14" ht="14.4" customHeight="1" x14ac:dyDescent="0.3">
      <c r="A239" s="728" t="s">
        <v>553</v>
      </c>
      <c r="B239" s="729" t="s">
        <v>554</v>
      </c>
      <c r="C239" s="730" t="s">
        <v>574</v>
      </c>
      <c r="D239" s="731" t="s">
        <v>575</v>
      </c>
      <c r="E239" s="732">
        <v>50113013</v>
      </c>
      <c r="F239" s="731" t="s">
        <v>751</v>
      </c>
      <c r="G239" s="730" t="s">
        <v>587</v>
      </c>
      <c r="H239" s="730">
        <v>196039</v>
      </c>
      <c r="I239" s="730">
        <v>96039</v>
      </c>
      <c r="J239" s="730" t="s">
        <v>916</v>
      </c>
      <c r="K239" s="730" t="s">
        <v>917</v>
      </c>
      <c r="L239" s="733">
        <v>82.9</v>
      </c>
      <c r="M239" s="733">
        <v>1</v>
      </c>
      <c r="N239" s="734">
        <v>82.9</v>
      </c>
    </row>
    <row r="240" spans="1:14" ht="14.4" customHeight="1" x14ac:dyDescent="0.3">
      <c r="A240" s="728" t="s">
        <v>553</v>
      </c>
      <c r="B240" s="729" t="s">
        <v>554</v>
      </c>
      <c r="C240" s="730" t="s">
        <v>574</v>
      </c>
      <c r="D240" s="731" t="s">
        <v>575</v>
      </c>
      <c r="E240" s="732">
        <v>50113013</v>
      </c>
      <c r="F240" s="731" t="s">
        <v>751</v>
      </c>
      <c r="G240" s="730" t="s">
        <v>604</v>
      </c>
      <c r="H240" s="730">
        <v>849655</v>
      </c>
      <c r="I240" s="730">
        <v>129836</v>
      </c>
      <c r="J240" s="730" t="s">
        <v>766</v>
      </c>
      <c r="K240" s="730" t="s">
        <v>767</v>
      </c>
      <c r="L240" s="733">
        <v>263.9131578947368</v>
      </c>
      <c r="M240" s="733">
        <v>3.7999999999999945</v>
      </c>
      <c r="N240" s="734">
        <v>1002.8699999999984</v>
      </c>
    </row>
    <row r="241" spans="1:14" ht="14.4" customHeight="1" x14ac:dyDescent="0.3">
      <c r="A241" s="728" t="s">
        <v>553</v>
      </c>
      <c r="B241" s="729" t="s">
        <v>554</v>
      </c>
      <c r="C241" s="730" t="s">
        <v>574</v>
      </c>
      <c r="D241" s="731" t="s">
        <v>575</v>
      </c>
      <c r="E241" s="732">
        <v>50113013</v>
      </c>
      <c r="F241" s="731" t="s">
        <v>751</v>
      </c>
      <c r="G241" s="730" t="s">
        <v>587</v>
      </c>
      <c r="H241" s="730">
        <v>175023</v>
      </c>
      <c r="I241" s="730">
        <v>75023</v>
      </c>
      <c r="J241" s="730" t="s">
        <v>918</v>
      </c>
      <c r="K241" s="730" t="s">
        <v>919</v>
      </c>
      <c r="L241" s="733">
        <v>61.049999999999962</v>
      </c>
      <c r="M241" s="733">
        <v>1</v>
      </c>
      <c r="N241" s="734">
        <v>61.049999999999962</v>
      </c>
    </row>
    <row r="242" spans="1:14" ht="14.4" customHeight="1" x14ac:dyDescent="0.3">
      <c r="A242" s="728" t="s">
        <v>553</v>
      </c>
      <c r="B242" s="729" t="s">
        <v>554</v>
      </c>
      <c r="C242" s="730" t="s">
        <v>574</v>
      </c>
      <c r="D242" s="731" t="s">
        <v>575</v>
      </c>
      <c r="E242" s="732">
        <v>50113013</v>
      </c>
      <c r="F242" s="731" t="s">
        <v>751</v>
      </c>
      <c r="G242" s="730" t="s">
        <v>587</v>
      </c>
      <c r="H242" s="730">
        <v>844576</v>
      </c>
      <c r="I242" s="730">
        <v>100339</v>
      </c>
      <c r="J242" s="730" t="s">
        <v>920</v>
      </c>
      <c r="K242" s="730" t="s">
        <v>921</v>
      </c>
      <c r="L242" s="733">
        <v>97.61</v>
      </c>
      <c r="M242" s="733">
        <v>4</v>
      </c>
      <c r="N242" s="734">
        <v>390.44</v>
      </c>
    </row>
    <row r="243" spans="1:14" ht="14.4" customHeight="1" x14ac:dyDescent="0.3">
      <c r="A243" s="728" t="s">
        <v>553</v>
      </c>
      <c r="B243" s="729" t="s">
        <v>554</v>
      </c>
      <c r="C243" s="730" t="s">
        <v>574</v>
      </c>
      <c r="D243" s="731" t="s">
        <v>575</v>
      </c>
      <c r="E243" s="732">
        <v>50113013</v>
      </c>
      <c r="F243" s="731" t="s">
        <v>751</v>
      </c>
      <c r="G243" s="730" t="s">
        <v>587</v>
      </c>
      <c r="H243" s="730">
        <v>96414</v>
      </c>
      <c r="I243" s="730">
        <v>96414</v>
      </c>
      <c r="J243" s="730" t="s">
        <v>922</v>
      </c>
      <c r="K243" s="730" t="s">
        <v>923</v>
      </c>
      <c r="L243" s="733">
        <v>57.989999999999995</v>
      </c>
      <c r="M243" s="733">
        <v>1</v>
      </c>
      <c r="N243" s="734">
        <v>57.989999999999995</v>
      </c>
    </row>
    <row r="244" spans="1:14" ht="14.4" customHeight="1" x14ac:dyDescent="0.3">
      <c r="A244" s="728" t="s">
        <v>553</v>
      </c>
      <c r="B244" s="729" t="s">
        <v>554</v>
      </c>
      <c r="C244" s="730" t="s">
        <v>574</v>
      </c>
      <c r="D244" s="731" t="s">
        <v>575</v>
      </c>
      <c r="E244" s="732">
        <v>50113013</v>
      </c>
      <c r="F244" s="731" t="s">
        <v>751</v>
      </c>
      <c r="G244" s="730" t="s">
        <v>587</v>
      </c>
      <c r="H244" s="730">
        <v>216183</v>
      </c>
      <c r="I244" s="730">
        <v>216183</v>
      </c>
      <c r="J244" s="730" t="s">
        <v>924</v>
      </c>
      <c r="K244" s="730" t="s">
        <v>925</v>
      </c>
      <c r="L244" s="733">
        <v>251.16</v>
      </c>
      <c r="M244" s="733">
        <v>10</v>
      </c>
      <c r="N244" s="734">
        <v>2511.6</v>
      </c>
    </row>
    <row r="245" spans="1:14" ht="14.4" customHeight="1" x14ac:dyDescent="0.3">
      <c r="A245" s="728" t="s">
        <v>553</v>
      </c>
      <c r="B245" s="729" t="s">
        <v>554</v>
      </c>
      <c r="C245" s="730" t="s">
        <v>574</v>
      </c>
      <c r="D245" s="731" t="s">
        <v>575</v>
      </c>
      <c r="E245" s="732">
        <v>50113013</v>
      </c>
      <c r="F245" s="731" t="s">
        <v>751</v>
      </c>
      <c r="G245" s="730" t="s">
        <v>604</v>
      </c>
      <c r="H245" s="730">
        <v>197699</v>
      </c>
      <c r="I245" s="730">
        <v>197699</v>
      </c>
      <c r="J245" s="730" t="s">
        <v>926</v>
      </c>
      <c r="K245" s="730" t="s">
        <v>927</v>
      </c>
      <c r="L245" s="733">
        <v>6649.83</v>
      </c>
      <c r="M245" s="733">
        <v>5</v>
      </c>
      <c r="N245" s="734">
        <v>33249.15</v>
      </c>
    </row>
    <row r="246" spans="1:14" ht="14.4" customHeight="1" x14ac:dyDescent="0.3">
      <c r="A246" s="728" t="s">
        <v>553</v>
      </c>
      <c r="B246" s="729" t="s">
        <v>554</v>
      </c>
      <c r="C246" s="730" t="s">
        <v>574</v>
      </c>
      <c r="D246" s="731" t="s">
        <v>575</v>
      </c>
      <c r="E246" s="732">
        <v>50113013</v>
      </c>
      <c r="F246" s="731" t="s">
        <v>751</v>
      </c>
      <c r="G246" s="730" t="s">
        <v>604</v>
      </c>
      <c r="H246" s="730">
        <v>197000</v>
      </c>
      <c r="I246" s="730">
        <v>97000</v>
      </c>
      <c r="J246" s="730" t="s">
        <v>928</v>
      </c>
      <c r="K246" s="730" t="s">
        <v>929</v>
      </c>
      <c r="L246" s="733">
        <v>29.37</v>
      </c>
      <c r="M246" s="733">
        <v>33</v>
      </c>
      <c r="N246" s="734">
        <v>969.21</v>
      </c>
    </row>
    <row r="247" spans="1:14" ht="14.4" customHeight="1" x14ac:dyDescent="0.3">
      <c r="A247" s="728" t="s">
        <v>553</v>
      </c>
      <c r="B247" s="729" t="s">
        <v>554</v>
      </c>
      <c r="C247" s="730" t="s">
        <v>574</v>
      </c>
      <c r="D247" s="731" t="s">
        <v>575</v>
      </c>
      <c r="E247" s="732">
        <v>50113013</v>
      </c>
      <c r="F247" s="731" t="s">
        <v>751</v>
      </c>
      <c r="G247" s="730" t="s">
        <v>555</v>
      </c>
      <c r="H247" s="730">
        <v>201030</v>
      </c>
      <c r="I247" s="730">
        <v>201030</v>
      </c>
      <c r="J247" s="730" t="s">
        <v>930</v>
      </c>
      <c r="K247" s="730" t="s">
        <v>931</v>
      </c>
      <c r="L247" s="733">
        <v>26.61</v>
      </c>
      <c r="M247" s="733">
        <v>16</v>
      </c>
      <c r="N247" s="734">
        <v>425.76</v>
      </c>
    </row>
    <row r="248" spans="1:14" ht="14.4" customHeight="1" x14ac:dyDescent="0.3">
      <c r="A248" s="728" t="s">
        <v>553</v>
      </c>
      <c r="B248" s="729" t="s">
        <v>554</v>
      </c>
      <c r="C248" s="730" t="s">
        <v>574</v>
      </c>
      <c r="D248" s="731" t="s">
        <v>575</v>
      </c>
      <c r="E248" s="732">
        <v>50113013</v>
      </c>
      <c r="F248" s="731" t="s">
        <v>751</v>
      </c>
      <c r="G248" s="730" t="s">
        <v>587</v>
      </c>
      <c r="H248" s="730">
        <v>116600</v>
      </c>
      <c r="I248" s="730">
        <v>16600</v>
      </c>
      <c r="J248" s="730" t="s">
        <v>932</v>
      </c>
      <c r="K248" s="730" t="s">
        <v>933</v>
      </c>
      <c r="L248" s="733">
        <v>23.56</v>
      </c>
      <c r="M248" s="733">
        <v>25</v>
      </c>
      <c r="N248" s="734">
        <v>589</v>
      </c>
    </row>
    <row r="249" spans="1:14" ht="14.4" customHeight="1" x14ac:dyDescent="0.3">
      <c r="A249" s="728" t="s">
        <v>553</v>
      </c>
      <c r="B249" s="729" t="s">
        <v>554</v>
      </c>
      <c r="C249" s="730" t="s">
        <v>574</v>
      </c>
      <c r="D249" s="731" t="s">
        <v>575</v>
      </c>
      <c r="E249" s="732">
        <v>50113013</v>
      </c>
      <c r="F249" s="731" t="s">
        <v>751</v>
      </c>
      <c r="G249" s="730" t="s">
        <v>604</v>
      </c>
      <c r="H249" s="730">
        <v>166269</v>
      </c>
      <c r="I249" s="730">
        <v>166269</v>
      </c>
      <c r="J249" s="730" t="s">
        <v>934</v>
      </c>
      <c r="K249" s="730" t="s">
        <v>935</v>
      </c>
      <c r="L249" s="733">
        <v>56.1</v>
      </c>
      <c r="M249" s="733">
        <v>10</v>
      </c>
      <c r="N249" s="734">
        <v>561</v>
      </c>
    </row>
    <row r="250" spans="1:14" ht="14.4" customHeight="1" x14ac:dyDescent="0.3">
      <c r="A250" s="728" t="s">
        <v>553</v>
      </c>
      <c r="B250" s="729" t="s">
        <v>554</v>
      </c>
      <c r="C250" s="730" t="s">
        <v>574</v>
      </c>
      <c r="D250" s="731" t="s">
        <v>575</v>
      </c>
      <c r="E250" s="732">
        <v>50113013</v>
      </c>
      <c r="F250" s="731" t="s">
        <v>751</v>
      </c>
      <c r="G250" s="730" t="s">
        <v>555</v>
      </c>
      <c r="H250" s="730">
        <v>147727</v>
      </c>
      <c r="I250" s="730">
        <v>47727</v>
      </c>
      <c r="J250" s="730" t="s">
        <v>936</v>
      </c>
      <c r="K250" s="730" t="s">
        <v>937</v>
      </c>
      <c r="L250" s="733">
        <v>127.0757142857143</v>
      </c>
      <c r="M250" s="733">
        <v>7</v>
      </c>
      <c r="N250" s="734">
        <v>889.53000000000009</v>
      </c>
    </row>
    <row r="251" spans="1:14" ht="14.4" customHeight="1" x14ac:dyDescent="0.3">
      <c r="A251" s="728" t="s">
        <v>553</v>
      </c>
      <c r="B251" s="729" t="s">
        <v>554</v>
      </c>
      <c r="C251" s="730" t="s">
        <v>577</v>
      </c>
      <c r="D251" s="731" t="s">
        <v>578</v>
      </c>
      <c r="E251" s="732">
        <v>50113001</v>
      </c>
      <c r="F251" s="731" t="s">
        <v>586</v>
      </c>
      <c r="G251" s="730" t="s">
        <v>587</v>
      </c>
      <c r="H251" s="730">
        <v>162316</v>
      </c>
      <c r="I251" s="730">
        <v>62316</v>
      </c>
      <c r="J251" s="730" t="s">
        <v>606</v>
      </c>
      <c r="K251" s="730" t="s">
        <v>938</v>
      </c>
      <c r="L251" s="733">
        <v>150.48999999999998</v>
      </c>
      <c r="M251" s="733">
        <v>1</v>
      </c>
      <c r="N251" s="734">
        <v>150.48999999999998</v>
      </c>
    </row>
    <row r="252" spans="1:14" ht="14.4" customHeight="1" x14ac:dyDescent="0.3">
      <c r="A252" s="728" t="s">
        <v>553</v>
      </c>
      <c r="B252" s="729" t="s">
        <v>554</v>
      </c>
      <c r="C252" s="730" t="s">
        <v>577</v>
      </c>
      <c r="D252" s="731" t="s">
        <v>578</v>
      </c>
      <c r="E252" s="732">
        <v>50113001</v>
      </c>
      <c r="F252" s="731" t="s">
        <v>586</v>
      </c>
      <c r="G252" s="730" t="s">
        <v>587</v>
      </c>
      <c r="H252" s="730">
        <v>192143</v>
      </c>
      <c r="I252" s="730">
        <v>192143</v>
      </c>
      <c r="J252" s="730" t="s">
        <v>939</v>
      </c>
      <c r="K252" s="730" t="s">
        <v>940</v>
      </c>
      <c r="L252" s="733">
        <v>216.07999999999993</v>
      </c>
      <c r="M252" s="733">
        <v>3</v>
      </c>
      <c r="N252" s="734">
        <v>648.23999999999978</v>
      </c>
    </row>
    <row r="253" spans="1:14" ht="14.4" customHeight="1" x14ac:dyDescent="0.3">
      <c r="A253" s="728" t="s">
        <v>553</v>
      </c>
      <c r="B253" s="729" t="s">
        <v>554</v>
      </c>
      <c r="C253" s="730" t="s">
        <v>577</v>
      </c>
      <c r="D253" s="731" t="s">
        <v>578</v>
      </c>
      <c r="E253" s="732">
        <v>50113001</v>
      </c>
      <c r="F253" s="731" t="s">
        <v>586</v>
      </c>
      <c r="G253" s="730" t="s">
        <v>587</v>
      </c>
      <c r="H253" s="730">
        <v>841544</v>
      </c>
      <c r="I253" s="730">
        <v>0</v>
      </c>
      <c r="J253" s="730" t="s">
        <v>941</v>
      </c>
      <c r="K253" s="730" t="s">
        <v>555</v>
      </c>
      <c r="L253" s="733">
        <v>90.270792467287905</v>
      </c>
      <c r="M253" s="733">
        <v>1</v>
      </c>
      <c r="N253" s="734">
        <v>90.270792467287905</v>
      </c>
    </row>
    <row r="254" spans="1:14" ht="14.4" customHeight="1" x14ac:dyDescent="0.3">
      <c r="A254" s="728" t="s">
        <v>553</v>
      </c>
      <c r="B254" s="729" t="s">
        <v>554</v>
      </c>
      <c r="C254" s="730" t="s">
        <v>577</v>
      </c>
      <c r="D254" s="731" t="s">
        <v>578</v>
      </c>
      <c r="E254" s="732">
        <v>50113001</v>
      </c>
      <c r="F254" s="731" t="s">
        <v>586</v>
      </c>
      <c r="G254" s="730" t="s">
        <v>587</v>
      </c>
      <c r="H254" s="730">
        <v>102439</v>
      </c>
      <c r="I254" s="730">
        <v>2439</v>
      </c>
      <c r="J254" s="730" t="s">
        <v>942</v>
      </c>
      <c r="K254" s="730" t="s">
        <v>943</v>
      </c>
      <c r="L254" s="733">
        <v>285.08000000000004</v>
      </c>
      <c r="M254" s="733">
        <v>1</v>
      </c>
      <c r="N254" s="734">
        <v>285.08000000000004</v>
      </c>
    </row>
    <row r="255" spans="1:14" ht="14.4" customHeight="1" x14ac:dyDescent="0.3">
      <c r="A255" s="728" t="s">
        <v>553</v>
      </c>
      <c r="B255" s="729" t="s">
        <v>554</v>
      </c>
      <c r="C255" s="730" t="s">
        <v>577</v>
      </c>
      <c r="D255" s="731" t="s">
        <v>578</v>
      </c>
      <c r="E255" s="732">
        <v>50113001</v>
      </c>
      <c r="F255" s="731" t="s">
        <v>586</v>
      </c>
      <c r="G255" s="730" t="s">
        <v>604</v>
      </c>
      <c r="H255" s="730">
        <v>155823</v>
      </c>
      <c r="I255" s="730">
        <v>55823</v>
      </c>
      <c r="J255" s="730" t="s">
        <v>699</v>
      </c>
      <c r="K255" s="730" t="s">
        <v>701</v>
      </c>
      <c r="L255" s="733">
        <v>44.59</v>
      </c>
      <c r="M255" s="733">
        <v>1</v>
      </c>
      <c r="N255" s="734">
        <v>44.59</v>
      </c>
    </row>
    <row r="256" spans="1:14" ht="14.4" customHeight="1" x14ac:dyDescent="0.3">
      <c r="A256" s="728" t="s">
        <v>553</v>
      </c>
      <c r="B256" s="729" t="s">
        <v>554</v>
      </c>
      <c r="C256" s="730" t="s">
        <v>577</v>
      </c>
      <c r="D256" s="731" t="s">
        <v>578</v>
      </c>
      <c r="E256" s="732">
        <v>50113001</v>
      </c>
      <c r="F256" s="731" t="s">
        <v>586</v>
      </c>
      <c r="G256" s="730" t="s">
        <v>587</v>
      </c>
      <c r="H256" s="730">
        <v>155911</v>
      </c>
      <c r="I256" s="730">
        <v>55911</v>
      </c>
      <c r="J256" s="730" t="s">
        <v>712</v>
      </c>
      <c r="K256" s="730" t="s">
        <v>713</v>
      </c>
      <c r="L256" s="733">
        <v>35.589999999999982</v>
      </c>
      <c r="M256" s="733">
        <v>1</v>
      </c>
      <c r="N256" s="734">
        <v>35.589999999999982</v>
      </c>
    </row>
    <row r="257" spans="1:14" ht="14.4" customHeight="1" x14ac:dyDescent="0.3">
      <c r="A257" s="728" t="s">
        <v>553</v>
      </c>
      <c r="B257" s="729" t="s">
        <v>554</v>
      </c>
      <c r="C257" s="730" t="s">
        <v>580</v>
      </c>
      <c r="D257" s="731" t="s">
        <v>581</v>
      </c>
      <c r="E257" s="732">
        <v>50113001</v>
      </c>
      <c r="F257" s="731" t="s">
        <v>586</v>
      </c>
      <c r="G257" s="730" t="s">
        <v>587</v>
      </c>
      <c r="H257" s="730">
        <v>846758</v>
      </c>
      <c r="I257" s="730">
        <v>103387</v>
      </c>
      <c r="J257" s="730" t="s">
        <v>944</v>
      </c>
      <c r="K257" s="730" t="s">
        <v>945</v>
      </c>
      <c r="L257" s="733">
        <v>72.598571428571418</v>
      </c>
      <c r="M257" s="733">
        <v>7</v>
      </c>
      <c r="N257" s="734">
        <v>508.18999999999994</v>
      </c>
    </row>
    <row r="258" spans="1:14" ht="14.4" customHeight="1" x14ac:dyDescent="0.3">
      <c r="A258" s="728" t="s">
        <v>553</v>
      </c>
      <c r="B258" s="729" t="s">
        <v>554</v>
      </c>
      <c r="C258" s="730" t="s">
        <v>580</v>
      </c>
      <c r="D258" s="731" t="s">
        <v>581</v>
      </c>
      <c r="E258" s="732">
        <v>50113001</v>
      </c>
      <c r="F258" s="731" t="s">
        <v>586</v>
      </c>
      <c r="G258" s="730" t="s">
        <v>587</v>
      </c>
      <c r="H258" s="730">
        <v>192730</v>
      </c>
      <c r="I258" s="730">
        <v>92730</v>
      </c>
      <c r="J258" s="730" t="s">
        <v>946</v>
      </c>
      <c r="K258" s="730" t="s">
        <v>947</v>
      </c>
      <c r="L258" s="733">
        <v>451.31</v>
      </c>
      <c r="M258" s="733">
        <v>1</v>
      </c>
      <c r="N258" s="734">
        <v>451.31</v>
      </c>
    </row>
    <row r="259" spans="1:14" ht="14.4" customHeight="1" x14ac:dyDescent="0.3">
      <c r="A259" s="728" t="s">
        <v>553</v>
      </c>
      <c r="B259" s="729" t="s">
        <v>554</v>
      </c>
      <c r="C259" s="730" t="s">
        <v>580</v>
      </c>
      <c r="D259" s="731" t="s">
        <v>581</v>
      </c>
      <c r="E259" s="732">
        <v>50113001</v>
      </c>
      <c r="F259" s="731" t="s">
        <v>586</v>
      </c>
      <c r="G259" s="730" t="s">
        <v>587</v>
      </c>
      <c r="H259" s="730">
        <v>202701</v>
      </c>
      <c r="I259" s="730">
        <v>202701</v>
      </c>
      <c r="J259" s="730" t="s">
        <v>591</v>
      </c>
      <c r="K259" s="730" t="s">
        <v>592</v>
      </c>
      <c r="L259" s="733">
        <v>110.85</v>
      </c>
      <c r="M259" s="733">
        <v>1</v>
      </c>
      <c r="N259" s="734">
        <v>110.85</v>
      </c>
    </row>
    <row r="260" spans="1:14" ht="14.4" customHeight="1" x14ac:dyDescent="0.3">
      <c r="A260" s="728" t="s">
        <v>553</v>
      </c>
      <c r="B260" s="729" t="s">
        <v>554</v>
      </c>
      <c r="C260" s="730" t="s">
        <v>580</v>
      </c>
      <c r="D260" s="731" t="s">
        <v>581</v>
      </c>
      <c r="E260" s="732">
        <v>50113001</v>
      </c>
      <c r="F260" s="731" t="s">
        <v>586</v>
      </c>
      <c r="G260" s="730" t="s">
        <v>587</v>
      </c>
      <c r="H260" s="730">
        <v>845008</v>
      </c>
      <c r="I260" s="730">
        <v>107806</v>
      </c>
      <c r="J260" s="730" t="s">
        <v>591</v>
      </c>
      <c r="K260" s="730" t="s">
        <v>593</v>
      </c>
      <c r="L260" s="733">
        <v>67.390000000000029</v>
      </c>
      <c r="M260" s="733">
        <v>2</v>
      </c>
      <c r="N260" s="734">
        <v>134.78000000000006</v>
      </c>
    </row>
    <row r="261" spans="1:14" ht="14.4" customHeight="1" x14ac:dyDescent="0.3">
      <c r="A261" s="728" t="s">
        <v>553</v>
      </c>
      <c r="B261" s="729" t="s">
        <v>554</v>
      </c>
      <c r="C261" s="730" t="s">
        <v>580</v>
      </c>
      <c r="D261" s="731" t="s">
        <v>581</v>
      </c>
      <c r="E261" s="732">
        <v>50113001</v>
      </c>
      <c r="F261" s="731" t="s">
        <v>586</v>
      </c>
      <c r="G261" s="730" t="s">
        <v>587</v>
      </c>
      <c r="H261" s="730">
        <v>197513</v>
      </c>
      <c r="I261" s="730">
        <v>97513</v>
      </c>
      <c r="J261" s="730" t="s">
        <v>948</v>
      </c>
      <c r="K261" s="730" t="s">
        <v>949</v>
      </c>
      <c r="L261" s="733">
        <v>158.315</v>
      </c>
      <c r="M261" s="733">
        <v>2</v>
      </c>
      <c r="N261" s="734">
        <v>316.63</v>
      </c>
    </row>
    <row r="262" spans="1:14" ht="14.4" customHeight="1" x14ac:dyDescent="0.3">
      <c r="A262" s="728" t="s">
        <v>553</v>
      </c>
      <c r="B262" s="729" t="s">
        <v>554</v>
      </c>
      <c r="C262" s="730" t="s">
        <v>580</v>
      </c>
      <c r="D262" s="731" t="s">
        <v>581</v>
      </c>
      <c r="E262" s="732">
        <v>50113001</v>
      </c>
      <c r="F262" s="731" t="s">
        <v>586</v>
      </c>
      <c r="G262" s="730" t="s">
        <v>587</v>
      </c>
      <c r="H262" s="730">
        <v>176954</v>
      </c>
      <c r="I262" s="730">
        <v>176954</v>
      </c>
      <c r="J262" s="730" t="s">
        <v>779</v>
      </c>
      <c r="K262" s="730" t="s">
        <v>780</v>
      </c>
      <c r="L262" s="733">
        <v>95.890000000000015</v>
      </c>
      <c r="M262" s="733">
        <v>2</v>
      </c>
      <c r="N262" s="734">
        <v>191.78000000000003</v>
      </c>
    </row>
    <row r="263" spans="1:14" ht="14.4" customHeight="1" x14ac:dyDescent="0.3">
      <c r="A263" s="728" t="s">
        <v>553</v>
      </c>
      <c r="B263" s="729" t="s">
        <v>554</v>
      </c>
      <c r="C263" s="730" t="s">
        <v>580</v>
      </c>
      <c r="D263" s="731" t="s">
        <v>581</v>
      </c>
      <c r="E263" s="732">
        <v>50113001</v>
      </c>
      <c r="F263" s="731" t="s">
        <v>586</v>
      </c>
      <c r="G263" s="730" t="s">
        <v>587</v>
      </c>
      <c r="H263" s="730">
        <v>167547</v>
      </c>
      <c r="I263" s="730">
        <v>67547</v>
      </c>
      <c r="J263" s="730" t="s">
        <v>594</v>
      </c>
      <c r="K263" s="730" t="s">
        <v>595</v>
      </c>
      <c r="L263" s="733">
        <v>47.026666666666664</v>
      </c>
      <c r="M263" s="733">
        <v>9</v>
      </c>
      <c r="N263" s="734">
        <v>423.23999999999995</v>
      </c>
    </row>
    <row r="264" spans="1:14" ht="14.4" customHeight="1" x14ac:dyDescent="0.3">
      <c r="A264" s="728" t="s">
        <v>553</v>
      </c>
      <c r="B264" s="729" t="s">
        <v>554</v>
      </c>
      <c r="C264" s="730" t="s">
        <v>580</v>
      </c>
      <c r="D264" s="731" t="s">
        <v>581</v>
      </c>
      <c r="E264" s="732">
        <v>50113001</v>
      </c>
      <c r="F264" s="731" t="s">
        <v>586</v>
      </c>
      <c r="G264" s="730" t="s">
        <v>587</v>
      </c>
      <c r="H264" s="730">
        <v>194916</v>
      </c>
      <c r="I264" s="730">
        <v>94916</v>
      </c>
      <c r="J264" s="730" t="s">
        <v>950</v>
      </c>
      <c r="K264" s="730" t="s">
        <v>951</v>
      </c>
      <c r="L264" s="733">
        <v>85.749124895133065</v>
      </c>
      <c r="M264" s="733">
        <v>8</v>
      </c>
      <c r="N264" s="734">
        <v>685.99299916106452</v>
      </c>
    </row>
    <row r="265" spans="1:14" ht="14.4" customHeight="1" x14ac:dyDescent="0.3">
      <c r="A265" s="728" t="s">
        <v>553</v>
      </c>
      <c r="B265" s="729" t="s">
        <v>554</v>
      </c>
      <c r="C265" s="730" t="s">
        <v>580</v>
      </c>
      <c r="D265" s="731" t="s">
        <v>581</v>
      </c>
      <c r="E265" s="732">
        <v>50113001</v>
      </c>
      <c r="F265" s="731" t="s">
        <v>586</v>
      </c>
      <c r="G265" s="730" t="s">
        <v>604</v>
      </c>
      <c r="H265" s="730">
        <v>203097</v>
      </c>
      <c r="I265" s="730">
        <v>203097</v>
      </c>
      <c r="J265" s="730" t="s">
        <v>952</v>
      </c>
      <c r="K265" s="730" t="s">
        <v>953</v>
      </c>
      <c r="L265" s="733">
        <v>167.56</v>
      </c>
      <c r="M265" s="733">
        <v>3</v>
      </c>
      <c r="N265" s="734">
        <v>502.68</v>
      </c>
    </row>
    <row r="266" spans="1:14" ht="14.4" customHeight="1" x14ac:dyDescent="0.3">
      <c r="A266" s="728" t="s">
        <v>553</v>
      </c>
      <c r="B266" s="729" t="s">
        <v>554</v>
      </c>
      <c r="C266" s="730" t="s">
        <v>580</v>
      </c>
      <c r="D266" s="731" t="s">
        <v>581</v>
      </c>
      <c r="E266" s="732">
        <v>50113001</v>
      </c>
      <c r="F266" s="731" t="s">
        <v>586</v>
      </c>
      <c r="G266" s="730" t="s">
        <v>587</v>
      </c>
      <c r="H266" s="730">
        <v>845369</v>
      </c>
      <c r="I266" s="730">
        <v>107987</v>
      </c>
      <c r="J266" s="730" t="s">
        <v>954</v>
      </c>
      <c r="K266" s="730" t="s">
        <v>955</v>
      </c>
      <c r="L266" s="733">
        <v>112.95987907507856</v>
      </c>
      <c r="M266" s="733">
        <v>2</v>
      </c>
      <c r="N266" s="734">
        <v>225.91975815015712</v>
      </c>
    </row>
    <row r="267" spans="1:14" ht="14.4" customHeight="1" x14ac:dyDescent="0.3">
      <c r="A267" s="728" t="s">
        <v>553</v>
      </c>
      <c r="B267" s="729" t="s">
        <v>554</v>
      </c>
      <c r="C267" s="730" t="s">
        <v>580</v>
      </c>
      <c r="D267" s="731" t="s">
        <v>581</v>
      </c>
      <c r="E267" s="732">
        <v>50113001</v>
      </c>
      <c r="F267" s="731" t="s">
        <v>586</v>
      </c>
      <c r="G267" s="730" t="s">
        <v>587</v>
      </c>
      <c r="H267" s="730">
        <v>158668</v>
      </c>
      <c r="I267" s="730">
        <v>158668</v>
      </c>
      <c r="J267" s="730" t="s">
        <v>956</v>
      </c>
      <c r="K267" s="730" t="s">
        <v>957</v>
      </c>
      <c r="L267" s="733">
        <v>78.539999999999992</v>
      </c>
      <c r="M267" s="733">
        <v>20</v>
      </c>
      <c r="N267" s="734">
        <v>1570.7999999999997</v>
      </c>
    </row>
    <row r="268" spans="1:14" ht="14.4" customHeight="1" x14ac:dyDescent="0.3">
      <c r="A268" s="728" t="s">
        <v>553</v>
      </c>
      <c r="B268" s="729" t="s">
        <v>554</v>
      </c>
      <c r="C268" s="730" t="s">
        <v>580</v>
      </c>
      <c r="D268" s="731" t="s">
        <v>581</v>
      </c>
      <c r="E268" s="732">
        <v>50113001</v>
      </c>
      <c r="F268" s="731" t="s">
        <v>586</v>
      </c>
      <c r="G268" s="730" t="s">
        <v>587</v>
      </c>
      <c r="H268" s="730">
        <v>199295</v>
      </c>
      <c r="I268" s="730">
        <v>99295</v>
      </c>
      <c r="J268" s="730" t="s">
        <v>782</v>
      </c>
      <c r="K268" s="730" t="s">
        <v>958</v>
      </c>
      <c r="L268" s="733">
        <v>26.320000000000007</v>
      </c>
      <c r="M268" s="733">
        <v>1</v>
      </c>
      <c r="N268" s="734">
        <v>26.320000000000007</v>
      </c>
    </row>
    <row r="269" spans="1:14" ht="14.4" customHeight="1" x14ac:dyDescent="0.3">
      <c r="A269" s="728" t="s">
        <v>553</v>
      </c>
      <c r="B269" s="729" t="s">
        <v>554</v>
      </c>
      <c r="C269" s="730" t="s">
        <v>580</v>
      </c>
      <c r="D269" s="731" t="s">
        <v>581</v>
      </c>
      <c r="E269" s="732">
        <v>50113001</v>
      </c>
      <c r="F269" s="731" t="s">
        <v>586</v>
      </c>
      <c r="G269" s="730" t="s">
        <v>587</v>
      </c>
      <c r="H269" s="730">
        <v>196610</v>
      </c>
      <c r="I269" s="730">
        <v>96610</v>
      </c>
      <c r="J269" s="730" t="s">
        <v>596</v>
      </c>
      <c r="K269" s="730" t="s">
        <v>597</v>
      </c>
      <c r="L269" s="733">
        <v>46.710000000000015</v>
      </c>
      <c r="M269" s="733">
        <v>4</v>
      </c>
      <c r="N269" s="734">
        <v>186.84000000000006</v>
      </c>
    </row>
    <row r="270" spans="1:14" ht="14.4" customHeight="1" x14ac:dyDescent="0.3">
      <c r="A270" s="728" t="s">
        <v>553</v>
      </c>
      <c r="B270" s="729" t="s">
        <v>554</v>
      </c>
      <c r="C270" s="730" t="s">
        <v>580</v>
      </c>
      <c r="D270" s="731" t="s">
        <v>581</v>
      </c>
      <c r="E270" s="732">
        <v>50113001</v>
      </c>
      <c r="F270" s="731" t="s">
        <v>586</v>
      </c>
      <c r="G270" s="730" t="s">
        <v>587</v>
      </c>
      <c r="H270" s="730">
        <v>849712</v>
      </c>
      <c r="I270" s="730">
        <v>125053</v>
      </c>
      <c r="J270" s="730" t="s">
        <v>959</v>
      </c>
      <c r="K270" s="730" t="s">
        <v>960</v>
      </c>
      <c r="L270" s="733">
        <v>185.8300000000001</v>
      </c>
      <c r="M270" s="733">
        <v>2</v>
      </c>
      <c r="N270" s="734">
        <v>371.6600000000002</v>
      </c>
    </row>
    <row r="271" spans="1:14" ht="14.4" customHeight="1" x14ac:dyDescent="0.3">
      <c r="A271" s="728" t="s">
        <v>553</v>
      </c>
      <c r="B271" s="729" t="s">
        <v>554</v>
      </c>
      <c r="C271" s="730" t="s">
        <v>580</v>
      </c>
      <c r="D271" s="731" t="s">
        <v>581</v>
      </c>
      <c r="E271" s="732">
        <v>50113001</v>
      </c>
      <c r="F271" s="731" t="s">
        <v>586</v>
      </c>
      <c r="G271" s="730" t="s">
        <v>587</v>
      </c>
      <c r="H271" s="730">
        <v>849559</v>
      </c>
      <c r="I271" s="730">
        <v>125066</v>
      </c>
      <c r="J271" s="730" t="s">
        <v>961</v>
      </c>
      <c r="K271" s="730" t="s">
        <v>962</v>
      </c>
      <c r="L271" s="733">
        <v>100.22</v>
      </c>
      <c r="M271" s="733">
        <v>5</v>
      </c>
      <c r="N271" s="734">
        <v>501.1</v>
      </c>
    </row>
    <row r="272" spans="1:14" ht="14.4" customHeight="1" x14ac:dyDescent="0.3">
      <c r="A272" s="728" t="s">
        <v>553</v>
      </c>
      <c r="B272" s="729" t="s">
        <v>554</v>
      </c>
      <c r="C272" s="730" t="s">
        <v>580</v>
      </c>
      <c r="D272" s="731" t="s">
        <v>581</v>
      </c>
      <c r="E272" s="732">
        <v>50113001</v>
      </c>
      <c r="F272" s="731" t="s">
        <v>586</v>
      </c>
      <c r="G272" s="730" t="s">
        <v>587</v>
      </c>
      <c r="H272" s="730">
        <v>847713</v>
      </c>
      <c r="I272" s="730">
        <v>125526</v>
      </c>
      <c r="J272" s="730" t="s">
        <v>598</v>
      </c>
      <c r="K272" s="730" t="s">
        <v>786</v>
      </c>
      <c r="L272" s="733">
        <v>87.570274403339468</v>
      </c>
      <c r="M272" s="733">
        <v>1</v>
      </c>
      <c r="N272" s="734">
        <v>87.570274403339468</v>
      </c>
    </row>
    <row r="273" spans="1:14" ht="14.4" customHeight="1" x14ac:dyDescent="0.3">
      <c r="A273" s="728" t="s">
        <v>553</v>
      </c>
      <c r="B273" s="729" t="s">
        <v>554</v>
      </c>
      <c r="C273" s="730" t="s">
        <v>580</v>
      </c>
      <c r="D273" s="731" t="s">
        <v>581</v>
      </c>
      <c r="E273" s="732">
        <v>50113001</v>
      </c>
      <c r="F273" s="731" t="s">
        <v>586</v>
      </c>
      <c r="G273" s="730" t="s">
        <v>587</v>
      </c>
      <c r="H273" s="730">
        <v>189244</v>
      </c>
      <c r="I273" s="730">
        <v>89244</v>
      </c>
      <c r="J273" s="730" t="s">
        <v>963</v>
      </c>
      <c r="K273" s="730" t="s">
        <v>964</v>
      </c>
      <c r="L273" s="733">
        <v>20.758727142857143</v>
      </c>
      <c r="M273" s="733">
        <v>700</v>
      </c>
      <c r="N273" s="734">
        <v>14531.109</v>
      </c>
    </row>
    <row r="274" spans="1:14" ht="14.4" customHeight="1" x14ac:dyDescent="0.3">
      <c r="A274" s="728" t="s">
        <v>553</v>
      </c>
      <c r="B274" s="729" t="s">
        <v>554</v>
      </c>
      <c r="C274" s="730" t="s">
        <v>580</v>
      </c>
      <c r="D274" s="731" t="s">
        <v>581</v>
      </c>
      <c r="E274" s="732">
        <v>50113001</v>
      </c>
      <c r="F274" s="731" t="s">
        <v>586</v>
      </c>
      <c r="G274" s="730" t="s">
        <v>587</v>
      </c>
      <c r="H274" s="730">
        <v>110555</v>
      </c>
      <c r="I274" s="730">
        <v>10555</v>
      </c>
      <c r="J274" s="730" t="s">
        <v>965</v>
      </c>
      <c r="K274" s="730" t="s">
        <v>966</v>
      </c>
      <c r="L274" s="733">
        <v>254.97997843321329</v>
      </c>
      <c r="M274" s="733">
        <v>2</v>
      </c>
      <c r="N274" s="734">
        <v>509.95995686642658</v>
      </c>
    </row>
    <row r="275" spans="1:14" ht="14.4" customHeight="1" x14ac:dyDescent="0.3">
      <c r="A275" s="728" t="s">
        <v>553</v>
      </c>
      <c r="B275" s="729" t="s">
        <v>554</v>
      </c>
      <c r="C275" s="730" t="s">
        <v>580</v>
      </c>
      <c r="D275" s="731" t="s">
        <v>581</v>
      </c>
      <c r="E275" s="732">
        <v>50113001</v>
      </c>
      <c r="F275" s="731" t="s">
        <v>586</v>
      </c>
      <c r="G275" s="730" t="s">
        <v>587</v>
      </c>
      <c r="H275" s="730">
        <v>173396</v>
      </c>
      <c r="I275" s="730">
        <v>173396</v>
      </c>
      <c r="J275" s="730" t="s">
        <v>967</v>
      </c>
      <c r="K275" s="730" t="s">
        <v>968</v>
      </c>
      <c r="L275" s="733">
        <v>673.63999999999987</v>
      </c>
      <c r="M275" s="733">
        <v>4</v>
      </c>
      <c r="N275" s="734">
        <v>2694.5599999999995</v>
      </c>
    </row>
    <row r="276" spans="1:14" ht="14.4" customHeight="1" x14ac:dyDescent="0.3">
      <c r="A276" s="728" t="s">
        <v>553</v>
      </c>
      <c r="B276" s="729" t="s">
        <v>554</v>
      </c>
      <c r="C276" s="730" t="s">
        <v>580</v>
      </c>
      <c r="D276" s="731" t="s">
        <v>581</v>
      </c>
      <c r="E276" s="732">
        <v>50113001</v>
      </c>
      <c r="F276" s="731" t="s">
        <v>586</v>
      </c>
      <c r="G276" s="730" t="s">
        <v>587</v>
      </c>
      <c r="H276" s="730">
        <v>396473</v>
      </c>
      <c r="I276" s="730">
        <v>99130</v>
      </c>
      <c r="J276" s="730" t="s">
        <v>787</v>
      </c>
      <c r="K276" s="730" t="s">
        <v>788</v>
      </c>
      <c r="L276" s="733">
        <v>33.68</v>
      </c>
      <c r="M276" s="733">
        <v>780</v>
      </c>
      <c r="N276" s="734">
        <v>26270.400000000001</v>
      </c>
    </row>
    <row r="277" spans="1:14" ht="14.4" customHeight="1" x14ac:dyDescent="0.3">
      <c r="A277" s="728" t="s">
        <v>553</v>
      </c>
      <c r="B277" s="729" t="s">
        <v>554</v>
      </c>
      <c r="C277" s="730" t="s">
        <v>580</v>
      </c>
      <c r="D277" s="731" t="s">
        <v>581</v>
      </c>
      <c r="E277" s="732">
        <v>50113001</v>
      </c>
      <c r="F277" s="731" t="s">
        <v>586</v>
      </c>
      <c r="G277" s="730" t="s">
        <v>587</v>
      </c>
      <c r="H277" s="730">
        <v>187822</v>
      </c>
      <c r="I277" s="730">
        <v>87822</v>
      </c>
      <c r="J277" s="730" t="s">
        <v>969</v>
      </c>
      <c r="K277" s="730" t="s">
        <v>970</v>
      </c>
      <c r="L277" s="733">
        <v>1333.09</v>
      </c>
      <c r="M277" s="733">
        <v>3</v>
      </c>
      <c r="N277" s="734">
        <v>3999.27</v>
      </c>
    </row>
    <row r="278" spans="1:14" ht="14.4" customHeight="1" x14ac:dyDescent="0.3">
      <c r="A278" s="728" t="s">
        <v>553</v>
      </c>
      <c r="B278" s="729" t="s">
        <v>554</v>
      </c>
      <c r="C278" s="730" t="s">
        <v>580</v>
      </c>
      <c r="D278" s="731" t="s">
        <v>581</v>
      </c>
      <c r="E278" s="732">
        <v>50113001</v>
      </c>
      <c r="F278" s="731" t="s">
        <v>586</v>
      </c>
      <c r="G278" s="730" t="s">
        <v>587</v>
      </c>
      <c r="H278" s="730">
        <v>132992</v>
      </c>
      <c r="I278" s="730">
        <v>32992</v>
      </c>
      <c r="J278" s="730" t="s">
        <v>971</v>
      </c>
      <c r="K278" s="730" t="s">
        <v>972</v>
      </c>
      <c r="L278" s="733">
        <v>108.39000000000003</v>
      </c>
      <c r="M278" s="733">
        <v>1</v>
      </c>
      <c r="N278" s="734">
        <v>108.39000000000003</v>
      </c>
    </row>
    <row r="279" spans="1:14" ht="14.4" customHeight="1" x14ac:dyDescent="0.3">
      <c r="A279" s="728" t="s">
        <v>553</v>
      </c>
      <c r="B279" s="729" t="s">
        <v>554</v>
      </c>
      <c r="C279" s="730" t="s">
        <v>580</v>
      </c>
      <c r="D279" s="731" t="s">
        <v>581</v>
      </c>
      <c r="E279" s="732">
        <v>50113001</v>
      </c>
      <c r="F279" s="731" t="s">
        <v>586</v>
      </c>
      <c r="G279" s="730" t="s">
        <v>555</v>
      </c>
      <c r="H279" s="730">
        <v>94933</v>
      </c>
      <c r="I279" s="730">
        <v>94933</v>
      </c>
      <c r="J279" s="730" t="s">
        <v>973</v>
      </c>
      <c r="K279" s="730" t="s">
        <v>974</v>
      </c>
      <c r="L279" s="733">
        <v>115.72</v>
      </c>
      <c r="M279" s="733">
        <v>2</v>
      </c>
      <c r="N279" s="734">
        <v>231.44</v>
      </c>
    </row>
    <row r="280" spans="1:14" ht="14.4" customHeight="1" x14ac:dyDescent="0.3">
      <c r="A280" s="728" t="s">
        <v>553</v>
      </c>
      <c r="B280" s="729" t="s">
        <v>554</v>
      </c>
      <c r="C280" s="730" t="s">
        <v>580</v>
      </c>
      <c r="D280" s="731" t="s">
        <v>581</v>
      </c>
      <c r="E280" s="732">
        <v>50113001</v>
      </c>
      <c r="F280" s="731" t="s">
        <v>586</v>
      </c>
      <c r="G280" s="730" t="s">
        <v>555</v>
      </c>
      <c r="H280" s="730">
        <v>132853</v>
      </c>
      <c r="I280" s="730">
        <v>132853</v>
      </c>
      <c r="J280" s="730" t="s">
        <v>602</v>
      </c>
      <c r="K280" s="730" t="s">
        <v>603</v>
      </c>
      <c r="L280" s="733">
        <v>103.31999999999996</v>
      </c>
      <c r="M280" s="733">
        <v>4</v>
      </c>
      <c r="N280" s="734">
        <v>413.27999999999986</v>
      </c>
    </row>
    <row r="281" spans="1:14" ht="14.4" customHeight="1" x14ac:dyDescent="0.3">
      <c r="A281" s="728" t="s">
        <v>553</v>
      </c>
      <c r="B281" s="729" t="s">
        <v>554</v>
      </c>
      <c r="C281" s="730" t="s">
        <v>580</v>
      </c>
      <c r="D281" s="731" t="s">
        <v>581</v>
      </c>
      <c r="E281" s="732">
        <v>50113001</v>
      </c>
      <c r="F281" s="731" t="s">
        <v>586</v>
      </c>
      <c r="G281" s="730" t="s">
        <v>604</v>
      </c>
      <c r="H281" s="730">
        <v>112892</v>
      </c>
      <c r="I281" s="730">
        <v>12892</v>
      </c>
      <c r="J281" s="730" t="s">
        <v>602</v>
      </c>
      <c r="K281" s="730" t="s">
        <v>603</v>
      </c>
      <c r="L281" s="733">
        <v>103.93555555555555</v>
      </c>
      <c r="M281" s="733">
        <v>9</v>
      </c>
      <c r="N281" s="734">
        <v>935.42</v>
      </c>
    </row>
    <row r="282" spans="1:14" ht="14.4" customHeight="1" x14ac:dyDescent="0.3">
      <c r="A282" s="728" t="s">
        <v>553</v>
      </c>
      <c r="B282" s="729" t="s">
        <v>554</v>
      </c>
      <c r="C282" s="730" t="s">
        <v>580</v>
      </c>
      <c r="D282" s="731" t="s">
        <v>581</v>
      </c>
      <c r="E282" s="732">
        <v>50113001</v>
      </c>
      <c r="F282" s="731" t="s">
        <v>586</v>
      </c>
      <c r="G282" s="730" t="s">
        <v>587</v>
      </c>
      <c r="H282" s="730">
        <v>162318</v>
      </c>
      <c r="I282" s="730">
        <v>62318</v>
      </c>
      <c r="J282" s="730" t="s">
        <v>975</v>
      </c>
      <c r="K282" s="730" t="s">
        <v>938</v>
      </c>
      <c r="L282" s="733">
        <v>87.46</v>
      </c>
      <c r="M282" s="733">
        <v>1</v>
      </c>
      <c r="N282" s="734">
        <v>87.46</v>
      </c>
    </row>
    <row r="283" spans="1:14" ht="14.4" customHeight="1" x14ac:dyDescent="0.3">
      <c r="A283" s="728" t="s">
        <v>553</v>
      </c>
      <c r="B283" s="729" t="s">
        <v>554</v>
      </c>
      <c r="C283" s="730" t="s">
        <v>580</v>
      </c>
      <c r="D283" s="731" t="s">
        <v>581</v>
      </c>
      <c r="E283" s="732">
        <v>50113001</v>
      </c>
      <c r="F283" s="731" t="s">
        <v>586</v>
      </c>
      <c r="G283" s="730" t="s">
        <v>587</v>
      </c>
      <c r="H283" s="730">
        <v>183974</v>
      </c>
      <c r="I283" s="730">
        <v>83974</v>
      </c>
      <c r="J283" s="730" t="s">
        <v>976</v>
      </c>
      <c r="K283" s="730" t="s">
        <v>977</v>
      </c>
      <c r="L283" s="733">
        <v>94.740000000000023</v>
      </c>
      <c r="M283" s="733">
        <v>2</v>
      </c>
      <c r="N283" s="734">
        <v>189.48000000000005</v>
      </c>
    </row>
    <row r="284" spans="1:14" ht="14.4" customHeight="1" x14ac:dyDescent="0.3">
      <c r="A284" s="728" t="s">
        <v>553</v>
      </c>
      <c r="B284" s="729" t="s">
        <v>554</v>
      </c>
      <c r="C284" s="730" t="s">
        <v>580</v>
      </c>
      <c r="D284" s="731" t="s">
        <v>581</v>
      </c>
      <c r="E284" s="732">
        <v>50113001</v>
      </c>
      <c r="F284" s="731" t="s">
        <v>586</v>
      </c>
      <c r="G284" s="730" t="s">
        <v>587</v>
      </c>
      <c r="H284" s="730">
        <v>146980</v>
      </c>
      <c r="I284" s="730">
        <v>46980</v>
      </c>
      <c r="J284" s="730" t="s">
        <v>978</v>
      </c>
      <c r="K284" s="730" t="s">
        <v>979</v>
      </c>
      <c r="L284" s="733">
        <v>209.00999999999991</v>
      </c>
      <c r="M284" s="733">
        <v>2</v>
      </c>
      <c r="N284" s="734">
        <v>418.01999999999981</v>
      </c>
    </row>
    <row r="285" spans="1:14" ht="14.4" customHeight="1" x14ac:dyDescent="0.3">
      <c r="A285" s="728" t="s">
        <v>553</v>
      </c>
      <c r="B285" s="729" t="s">
        <v>554</v>
      </c>
      <c r="C285" s="730" t="s">
        <v>580</v>
      </c>
      <c r="D285" s="731" t="s">
        <v>581</v>
      </c>
      <c r="E285" s="732">
        <v>50113001</v>
      </c>
      <c r="F285" s="731" t="s">
        <v>586</v>
      </c>
      <c r="G285" s="730" t="s">
        <v>587</v>
      </c>
      <c r="H285" s="730">
        <v>49941</v>
      </c>
      <c r="I285" s="730">
        <v>49941</v>
      </c>
      <c r="J285" s="730" t="s">
        <v>980</v>
      </c>
      <c r="K285" s="730" t="s">
        <v>981</v>
      </c>
      <c r="L285" s="733">
        <v>297.55</v>
      </c>
      <c r="M285" s="733">
        <v>3</v>
      </c>
      <c r="N285" s="734">
        <v>892.65</v>
      </c>
    </row>
    <row r="286" spans="1:14" ht="14.4" customHeight="1" x14ac:dyDescent="0.3">
      <c r="A286" s="728" t="s">
        <v>553</v>
      </c>
      <c r="B286" s="729" t="s">
        <v>554</v>
      </c>
      <c r="C286" s="730" t="s">
        <v>580</v>
      </c>
      <c r="D286" s="731" t="s">
        <v>581</v>
      </c>
      <c r="E286" s="732">
        <v>50113001</v>
      </c>
      <c r="F286" s="731" t="s">
        <v>586</v>
      </c>
      <c r="G286" s="730" t="s">
        <v>587</v>
      </c>
      <c r="H286" s="730">
        <v>145499</v>
      </c>
      <c r="I286" s="730">
        <v>45499</v>
      </c>
      <c r="J286" s="730" t="s">
        <v>980</v>
      </c>
      <c r="K286" s="730" t="s">
        <v>982</v>
      </c>
      <c r="L286" s="733">
        <v>103.98</v>
      </c>
      <c r="M286" s="733">
        <v>1</v>
      </c>
      <c r="N286" s="734">
        <v>103.98</v>
      </c>
    </row>
    <row r="287" spans="1:14" ht="14.4" customHeight="1" x14ac:dyDescent="0.3">
      <c r="A287" s="728" t="s">
        <v>553</v>
      </c>
      <c r="B287" s="729" t="s">
        <v>554</v>
      </c>
      <c r="C287" s="730" t="s">
        <v>580</v>
      </c>
      <c r="D287" s="731" t="s">
        <v>581</v>
      </c>
      <c r="E287" s="732">
        <v>50113001</v>
      </c>
      <c r="F287" s="731" t="s">
        <v>586</v>
      </c>
      <c r="G287" s="730" t="s">
        <v>587</v>
      </c>
      <c r="H287" s="730">
        <v>990830</v>
      </c>
      <c r="I287" s="730">
        <v>0</v>
      </c>
      <c r="J287" s="730" t="s">
        <v>983</v>
      </c>
      <c r="K287" s="730" t="s">
        <v>555</v>
      </c>
      <c r="L287" s="733">
        <v>897.1</v>
      </c>
      <c r="M287" s="733">
        <v>1</v>
      </c>
      <c r="N287" s="734">
        <v>897.1</v>
      </c>
    </row>
    <row r="288" spans="1:14" ht="14.4" customHeight="1" x14ac:dyDescent="0.3">
      <c r="A288" s="728" t="s">
        <v>553</v>
      </c>
      <c r="B288" s="729" t="s">
        <v>554</v>
      </c>
      <c r="C288" s="730" t="s">
        <v>580</v>
      </c>
      <c r="D288" s="731" t="s">
        <v>581</v>
      </c>
      <c r="E288" s="732">
        <v>50113001</v>
      </c>
      <c r="F288" s="731" t="s">
        <v>586</v>
      </c>
      <c r="G288" s="730" t="s">
        <v>587</v>
      </c>
      <c r="H288" s="730">
        <v>847635</v>
      </c>
      <c r="I288" s="730">
        <v>0</v>
      </c>
      <c r="J288" s="730" t="s">
        <v>984</v>
      </c>
      <c r="K288" s="730" t="s">
        <v>555</v>
      </c>
      <c r="L288" s="733">
        <v>339.84000000000003</v>
      </c>
      <c r="M288" s="733">
        <v>1</v>
      </c>
      <c r="N288" s="734">
        <v>339.84000000000003</v>
      </c>
    </row>
    <row r="289" spans="1:14" ht="14.4" customHeight="1" x14ac:dyDescent="0.3">
      <c r="A289" s="728" t="s">
        <v>553</v>
      </c>
      <c r="B289" s="729" t="s">
        <v>554</v>
      </c>
      <c r="C289" s="730" t="s">
        <v>580</v>
      </c>
      <c r="D289" s="731" t="s">
        <v>581</v>
      </c>
      <c r="E289" s="732">
        <v>50113001</v>
      </c>
      <c r="F289" s="731" t="s">
        <v>586</v>
      </c>
      <c r="G289" s="730" t="s">
        <v>587</v>
      </c>
      <c r="H289" s="730">
        <v>850305</v>
      </c>
      <c r="I289" s="730">
        <v>0</v>
      </c>
      <c r="J289" s="730" t="s">
        <v>985</v>
      </c>
      <c r="K289" s="730" t="s">
        <v>555</v>
      </c>
      <c r="L289" s="733">
        <v>296.47000000000003</v>
      </c>
      <c r="M289" s="733">
        <v>1</v>
      </c>
      <c r="N289" s="734">
        <v>296.47000000000003</v>
      </c>
    </row>
    <row r="290" spans="1:14" ht="14.4" customHeight="1" x14ac:dyDescent="0.3">
      <c r="A290" s="728" t="s">
        <v>553</v>
      </c>
      <c r="B290" s="729" t="s">
        <v>554</v>
      </c>
      <c r="C290" s="730" t="s">
        <v>580</v>
      </c>
      <c r="D290" s="731" t="s">
        <v>581</v>
      </c>
      <c r="E290" s="732">
        <v>50113001</v>
      </c>
      <c r="F290" s="731" t="s">
        <v>586</v>
      </c>
      <c r="G290" s="730" t="s">
        <v>587</v>
      </c>
      <c r="H290" s="730">
        <v>845329</v>
      </c>
      <c r="I290" s="730">
        <v>0</v>
      </c>
      <c r="J290" s="730" t="s">
        <v>986</v>
      </c>
      <c r="K290" s="730" t="s">
        <v>555</v>
      </c>
      <c r="L290" s="733">
        <v>169.92</v>
      </c>
      <c r="M290" s="733">
        <v>5</v>
      </c>
      <c r="N290" s="734">
        <v>849.59999999999991</v>
      </c>
    </row>
    <row r="291" spans="1:14" ht="14.4" customHeight="1" x14ac:dyDescent="0.3">
      <c r="A291" s="728" t="s">
        <v>553</v>
      </c>
      <c r="B291" s="729" t="s">
        <v>554</v>
      </c>
      <c r="C291" s="730" t="s">
        <v>580</v>
      </c>
      <c r="D291" s="731" t="s">
        <v>581</v>
      </c>
      <c r="E291" s="732">
        <v>50113001</v>
      </c>
      <c r="F291" s="731" t="s">
        <v>586</v>
      </c>
      <c r="G291" s="730" t="s">
        <v>587</v>
      </c>
      <c r="H291" s="730">
        <v>203954</v>
      </c>
      <c r="I291" s="730">
        <v>203954</v>
      </c>
      <c r="J291" s="730" t="s">
        <v>610</v>
      </c>
      <c r="K291" s="730" t="s">
        <v>611</v>
      </c>
      <c r="L291" s="733">
        <v>94.857069385445698</v>
      </c>
      <c r="M291" s="733">
        <v>7</v>
      </c>
      <c r="N291" s="734">
        <v>663.99948569811988</v>
      </c>
    </row>
    <row r="292" spans="1:14" ht="14.4" customHeight="1" x14ac:dyDescent="0.3">
      <c r="A292" s="728" t="s">
        <v>553</v>
      </c>
      <c r="B292" s="729" t="s">
        <v>554</v>
      </c>
      <c r="C292" s="730" t="s">
        <v>580</v>
      </c>
      <c r="D292" s="731" t="s">
        <v>581</v>
      </c>
      <c r="E292" s="732">
        <v>50113001</v>
      </c>
      <c r="F292" s="731" t="s">
        <v>586</v>
      </c>
      <c r="G292" s="730" t="s">
        <v>587</v>
      </c>
      <c r="H292" s="730">
        <v>149317</v>
      </c>
      <c r="I292" s="730">
        <v>49317</v>
      </c>
      <c r="J292" s="730" t="s">
        <v>987</v>
      </c>
      <c r="K292" s="730" t="s">
        <v>988</v>
      </c>
      <c r="L292" s="733">
        <v>299</v>
      </c>
      <c r="M292" s="733">
        <v>1</v>
      </c>
      <c r="N292" s="734">
        <v>299</v>
      </c>
    </row>
    <row r="293" spans="1:14" ht="14.4" customHeight="1" x14ac:dyDescent="0.3">
      <c r="A293" s="728" t="s">
        <v>553</v>
      </c>
      <c r="B293" s="729" t="s">
        <v>554</v>
      </c>
      <c r="C293" s="730" t="s">
        <v>580</v>
      </c>
      <c r="D293" s="731" t="s">
        <v>581</v>
      </c>
      <c r="E293" s="732">
        <v>50113001</v>
      </c>
      <c r="F293" s="731" t="s">
        <v>586</v>
      </c>
      <c r="G293" s="730" t="s">
        <v>587</v>
      </c>
      <c r="H293" s="730">
        <v>150660</v>
      </c>
      <c r="I293" s="730">
        <v>150660</v>
      </c>
      <c r="J293" s="730" t="s">
        <v>989</v>
      </c>
      <c r="K293" s="730" t="s">
        <v>990</v>
      </c>
      <c r="L293" s="733">
        <v>799.11000000000013</v>
      </c>
      <c r="M293" s="733">
        <v>10</v>
      </c>
      <c r="N293" s="734">
        <v>7991.1000000000013</v>
      </c>
    </row>
    <row r="294" spans="1:14" ht="14.4" customHeight="1" x14ac:dyDescent="0.3">
      <c r="A294" s="728" t="s">
        <v>553</v>
      </c>
      <c r="B294" s="729" t="s">
        <v>554</v>
      </c>
      <c r="C294" s="730" t="s">
        <v>580</v>
      </c>
      <c r="D294" s="731" t="s">
        <v>581</v>
      </c>
      <c r="E294" s="732">
        <v>50113001</v>
      </c>
      <c r="F294" s="731" t="s">
        <v>586</v>
      </c>
      <c r="G294" s="730" t="s">
        <v>587</v>
      </c>
      <c r="H294" s="730">
        <v>145981</v>
      </c>
      <c r="I294" s="730">
        <v>45981</v>
      </c>
      <c r="J294" s="730" t="s">
        <v>991</v>
      </c>
      <c r="K294" s="730" t="s">
        <v>992</v>
      </c>
      <c r="L294" s="733">
        <v>1704.5600000000002</v>
      </c>
      <c r="M294" s="733">
        <v>7</v>
      </c>
      <c r="N294" s="734">
        <v>11931.920000000002</v>
      </c>
    </row>
    <row r="295" spans="1:14" ht="14.4" customHeight="1" x14ac:dyDescent="0.3">
      <c r="A295" s="728" t="s">
        <v>553</v>
      </c>
      <c r="B295" s="729" t="s">
        <v>554</v>
      </c>
      <c r="C295" s="730" t="s">
        <v>580</v>
      </c>
      <c r="D295" s="731" t="s">
        <v>581</v>
      </c>
      <c r="E295" s="732">
        <v>50113001</v>
      </c>
      <c r="F295" s="731" t="s">
        <v>586</v>
      </c>
      <c r="G295" s="730" t="s">
        <v>604</v>
      </c>
      <c r="H295" s="730">
        <v>848477</v>
      </c>
      <c r="I295" s="730">
        <v>124346</v>
      </c>
      <c r="J295" s="730" t="s">
        <v>993</v>
      </c>
      <c r="K295" s="730" t="s">
        <v>994</v>
      </c>
      <c r="L295" s="733">
        <v>143.85500000000008</v>
      </c>
      <c r="M295" s="733">
        <v>2</v>
      </c>
      <c r="N295" s="734">
        <v>287.71000000000015</v>
      </c>
    </row>
    <row r="296" spans="1:14" ht="14.4" customHeight="1" x14ac:dyDescent="0.3">
      <c r="A296" s="728" t="s">
        <v>553</v>
      </c>
      <c r="B296" s="729" t="s">
        <v>554</v>
      </c>
      <c r="C296" s="730" t="s">
        <v>580</v>
      </c>
      <c r="D296" s="731" t="s">
        <v>581</v>
      </c>
      <c r="E296" s="732">
        <v>50113001</v>
      </c>
      <c r="F296" s="731" t="s">
        <v>586</v>
      </c>
      <c r="G296" s="730" t="s">
        <v>587</v>
      </c>
      <c r="H296" s="730">
        <v>189831</v>
      </c>
      <c r="I296" s="730">
        <v>89831</v>
      </c>
      <c r="J296" s="730" t="s">
        <v>995</v>
      </c>
      <c r="K296" s="730" t="s">
        <v>996</v>
      </c>
      <c r="L296" s="733">
        <v>76.530000000000015</v>
      </c>
      <c r="M296" s="733">
        <v>2</v>
      </c>
      <c r="N296" s="734">
        <v>153.06000000000003</v>
      </c>
    </row>
    <row r="297" spans="1:14" ht="14.4" customHeight="1" x14ac:dyDescent="0.3">
      <c r="A297" s="728" t="s">
        <v>553</v>
      </c>
      <c r="B297" s="729" t="s">
        <v>554</v>
      </c>
      <c r="C297" s="730" t="s">
        <v>580</v>
      </c>
      <c r="D297" s="731" t="s">
        <v>581</v>
      </c>
      <c r="E297" s="732">
        <v>50113001</v>
      </c>
      <c r="F297" s="731" t="s">
        <v>586</v>
      </c>
      <c r="G297" s="730" t="s">
        <v>604</v>
      </c>
      <c r="H297" s="730">
        <v>117425</v>
      </c>
      <c r="I297" s="730">
        <v>17425</v>
      </c>
      <c r="J297" s="730" t="s">
        <v>997</v>
      </c>
      <c r="K297" s="730" t="s">
        <v>998</v>
      </c>
      <c r="L297" s="733">
        <v>20.016666666666669</v>
      </c>
      <c r="M297" s="733">
        <v>3</v>
      </c>
      <c r="N297" s="734">
        <v>60.050000000000011</v>
      </c>
    </row>
    <row r="298" spans="1:14" ht="14.4" customHeight="1" x14ac:dyDescent="0.3">
      <c r="A298" s="728" t="s">
        <v>553</v>
      </c>
      <c r="B298" s="729" t="s">
        <v>554</v>
      </c>
      <c r="C298" s="730" t="s">
        <v>580</v>
      </c>
      <c r="D298" s="731" t="s">
        <v>581</v>
      </c>
      <c r="E298" s="732">
        <v>50113001</v>
      </c>
      <c r="F298" s="731" t="s">
        <v>586</v>
      </c>
      <c r="G298" s="730" t="s">
        <v>604</v>
      </c>
      <c r="H298" s="730">
        <v>117433</v>
      </c>
      <c r="I298" s="730">
        <v>17433</v>
      </c>
      <c r="J298" s="730" t="s">
        <v>999</v>
      </c>
      <c r="K298" s="730" t="s">
        <v>1000</v>
      </c>
      <c r="L298" s="733">
        <v>54.21</v>
      </c>
      <c r="M298" s="733">
        <v>1</v>
      </c>
      <c r="N298" s="734">
        <v>54.21</v>
      </c>
    </row>
    <row r="299" spans="1:14" ht="14.4" customHeight="1" x14ac:dyDescent="0.3">
      <c r="A299" s="728" t="s">
        <v>553</v>
      </c>
      <c r="B299" s="729" t="s">
        <v>554</v>
      </c>
      <c r="C299" s="730" t="s">
        <v>580</v>
      </c>
      <c r="D299" s="731" t="s">
        <v>581</v>
      </c>
      <c r="E299" s="732">
        <v>50113001</v>
      </c>
      <c r="F299" s="731" t="s">
        <v>586</v>
      </c>
      <c r="G299" s="730" t="s">
        <v>604</v>
      </c>
      <c r="H299" s="730">
        <v>214427</v>
      </c>
      <c r="I299" s="730">
        <v>214427</v>
      </c>
      <c r="J299" s="730" t="s">
        <v>620</v>
      </c>
      <c r="K299" s="730" t="s">
        <v>621</v>
      </c>
      <c r="L299" s="733">
        <v>67.650445491464126</v>
      </c>
      <c r="M299" s="733">
        <v>910</v>
      </c>
      <c r="N299" s="734">
        <v>61561.905397232353</v>
      </c>
    </row>
    <row r="300" spans="1:14" ht="14.4" customHeight="1" x14ac:dyDescent="0.3">
      <c r="A300" s="728" t="s">
        <v>553</v>
      </c>
      <c r="B300" s="729" t="s">
        <v>554</v>
      </c>
      <c r="C300" s="730" t="s">
        <v>580</v>
      </c>
      <c r="D300" s="731" t="s">
        <v>581</v>
      </c>
      <c r="E300" s="732">
        <v>50113001</v>
      </c>
      <c r="F300" s="731" t="s">
        <v>586</v>
      </c>
      <c r="G300" s="730" t="s">
        <v>604</v>
      </c>
      <c r="H300" s="730">
        <v>113768</v>
      </c>
      <c r="I300" s="730">
        <v>13768</v>
      </c>
      <c r="J300" s="730" t="s">
        <v>1001</v>
      </c>
      <c r="K300" s="730" t="s">
        <v>1002</v>
      </c>
      <c r="L300" s="733">
        <v>90.380000000000024</v>
      </c>
      <c r="M300" s="733">
        <v>1</v>
      </c>
      <c r="N300" s="734">
        <v>90.380000000000024</v>
      </c>
    </row>
    <row r="301" spans="1:14" ht="14.4" customHeight="1" x14ac:dyDescent="0.3">
      <c r="A301" s="728" t="s">
        <v>553</v>
      </c>
      <c r="B301" s="729" t="s">
        <v>554</v>
      </c>
      <c r="C301" s="730" t="s">
        <v>580</v>
      </c>
      <c r="D301" s="731" t="s">
        <v>581</v>
      </c>
      <c r="E301" s="732">
        <v>50113001</v>
      </c>
      <c r="F301" s="731" t="s">
        <v>586</v>
      </c>
      <c r="G301" s="730" t="s">
        <v>604</v>
      </c>
      <c r="H301" s="730">
        <v>848765</v>
      </c>
      <c r="I301" s="730">
        <v>107938</v>
      </c>
      <c r="J301" s="730" t="s">
        <v>1001</v>
      </c>
      <c r="K301" s="730" t="s">
        <v>1003</v>
      </c>
      <c r="L301" s="733">
        <v>129.33000000000007</v>
      </c>
      <c r="M301" s="733">
        <v>8</v>
      </c>
      <c r="N301" s="734">
        <v>1034.6400000000006</v>
      </c>
    </row>
    <row r="302" spans="1:14" ht="14.4" customHeight="1" x14ac:dyDescent="0.3">
      <c r="A302" s="728" t="s">
        <v>553</v>
      </c>
      <c r="B302" s="729" t="s">
        <v>554</v>
      </c>
      <c r="C302" s="730" t="s">
        <v>580</v>
      </c>
      <c r="D302" s="731" t="s">
        <v>581</v>
      </c>
      <c r="E302" s="732">
        <v>50113001</v>
      </c>
      <c r="F302" s="731" t="s">
        <v>586</v>
      </c>
      <c r="G302" s="730" t="s">
        <v>587</v>
      </c>
      <c r="H302" s="730">
        <v>176155</v>
      </c>
      <c r="I302" s="730">
        <v>76155</v>
      </c>
      <c r="J302" s="730" t="s">
        <v>1004</v>
      </c>
      <c r="K302" s="730" t="s">
        <v>1005</v>
      </c>
      <c r="L302" s="733">
        <v>61.960000000000015</v>
      </c>
      <c r="M302" s="733">
        <v>1</v>
      </c>
      <c r="N302" s="734">
        <v>61.960000000000015</v>
      </c>
    </row>
    <row r="303" spans="1:14" ht="14.4" customHeight="1" x14ac:dyDescent="0.3">
      <c r="A303" s="728" t="s">
        <v>553</v>
      </c>
      <c r="B303" s="729" t="s">
        <v>554</v>
      </c>
      <c r="C303" s="730" t="s">
        <v>580</v>
      </c>
      <c r="D303" s="731" t="s">
        <v>581</v>
      </c>
      <c r="E303" s="732">
        <v>50113001</v>
      </c>
      <c r="F303" s="731" t="s">
        <v>586</v>
      </c>
      <c r="G303" s="730" t="s">
        <v>587</v>
      </c>
      <c r="H303" s="730">
        <v>845813</v>
      </c>
      <c r="I303" s="730">
        <v>0</v>
      </c>
      <c r="J303" s="730" t="s">
        <v>1006</v>
      </c>
      <c r="K303" s="730" t="s">
        <v>555</v>
      </c>
      <c r="L303" s="733">
        <v>538.48</v>
      </c>
      <c r="M303" s="733">
        <v>2</v>
      </c>
      <c r="N303" s="734">
        <v>1076.96</v>
      </c>
    </row>
    <row r="304" spans="1:14" ht="14.4" customHeight="1" x14ac:dyDescent="0.3">
      <c r="A304" s="728" t="s">
        <v>553</v>
      </c>
      <c r="B304" s="729" t="s">
        <v>554</v>
      </c>
      <c r="C304" s="730" t="s">
        <v>580</v>
      </c>
      <c r="D304" s="731" t="s">
        <v>581</v>
      </c>
      <c r="E304" s="732">
        <v>50113001</v>
      </c>
      <c r="F304" s="731" t="s">
        <v>586</v>
      </c>
      <c r="G304" s="730" t="s">
        <v>587</v>
      </c>
      <c r="H304" s="730">
        <v>193105</v>
      </c>
      <c r="I304" s="730">
        <v>93105</v>
      </c>
      <c r="J304" s="730" t="s">
        <v>622</v>
      </c>
      <c r="K304" s="730" t="s">
        <v>793</v>
      </c>
      <c r="L304" s="733">
        <v>209.82177695842174</v>
      </c>
      <c r="M304" s="733">
        <v>32</v>
      </c>
      <c r="N304" s="734">
        <v>6714.2968626694956</v>
      </c>
    </row>
    <row r="305" spans="1:14" ht="14.4" customHeight="1" x14ac:dyDescent="0.3">
      <c r="A305" s="728" t="s">
        <v>553</v>
      </c>
      <c r="B305" s="729" t="s">
        <v>554</v>
      </c>
      <c r="C305" s="730" t="s">
        <v>580</v>
      </c>
      <c r="D305" s="731" t="s">
        <v>581</v>
      </c>
      <c r="E305" s="732">
        <v>50113001</v>
      </c>
      <c r="F305" s="731" t="s">
        <v>586</v>
      </c>
      <c r="G305" s="730" t="s">
        <v>587</v>
      </c>
      <c r="H305" s="730">
        <v>988310</v>
      </c>
      <c r="I305" s="730">
        <v>0</v>
      </c>
      <c r="J305" s="730" t="s">
        <v>624</v>
      </c>
      <c r="K305" s="730" t="s">
        <v>555</v>
      </c>
      <c r="L305" s="733">
        <v>97.520000000000039</v>
      </c>
      <c r="M305" s="733">
        <v>5</v>
      </c>
      <c r="N305" s="734">
        <v>487.60000000000019</v>
      </c>
    </row>
    <row r="306" spans="1:14" ht="14.4" customHeight="1" x14ac:dyDescent="0.3">
      <c r="A306" s="728" t="s">
        <v>553</v>
      </c>
      <c r="B306" s="729" t="s">
        <v>554</v>
      </c>
      <c r="C306" s="730" t="s">
        <v>580</v>
      </c>
      <c r="D306" s="731" t="s">
        <v>581</v>
      </c>
      <c r="E306" s="732">
        <v>50113001</v>
      </c>
      <c r="F306" s="731" t="s">
        <v>586</v>
      </c>
      <c r="G306" s="730" t="s">
        <v>604</v>
      </c>
      <c r="H306" s="730">
        <v>847134</v>
      </c>
      <c r="I306" s="730">
        <v>151050</v>
      </c>
      <c r="J306" s="730" t="s">
        <v>1007</v>
      </c>
      <c r="K306" s="730" t="s">
        <v>1008</v>
      </c>
      <c r="L306" s="733">
        <v>905.62645143873692</v>
      </c>
      <c r="M306" s="733">
        <v>108</v>
      </c>
      <c r="N306" s="734">
        <v>97807.656755383592</v>
      </c>
    </row>
    <row r="307" spans="1:14" ht="14.4" customHeight="1" x14ac:dyDescent="0.3">
      <c r="A307" s="728" t="s">
        <v>553</v>
      </c>
      <c r="B307" s="729" t="s">
        <v>554</v>
      </c>
      <c r="C307" s="730" t="s">
        <v>580</v>
      </c>
      <c r="D307" s="731" t="s">
        <v>581</v>
      </c>
      <c r="E307" s="732">
        <v>50113001</v>
      </c>
      <c r="F307" s="731" t="s">
        <v>586</v>
      </c>
      <c r="G307" s="730" t="s">
        <v>604</v>
      </c>
      <c r="H307" s="730">
        <v>144997</v>
      </c>
      <c r="I307" s="730">
        <v>44997</v>
      </c>
      <c r="J307" s="730" t="s">
        <v>794</v>
      </c>
      <c r="K307" s="730" t="s">
        <v>795</v>
      </c>
      <c r="L307" s="733">
        <v>135.88999999999999</v>
      </c>
      <c r="M307" s="733">
        <v>3</v>
      </c>
      <c r="N307" s="734">
        <v>407.66999999999996</v>
      </c>
    </row>
    <row r="308" spans="1:14" ht="14.4" customHeight="1" x14ac:dyDescent="0.3">
      <c r="A308" s="728" t="s">
        <v>553</v>
      </c>
      <c r="B308" s="729" t="s">
        <v>554</v>
      </c>
      <c r="C308" s="730" t="s">
        <v>580</v>
      </c>
      <c r="D308" s="731" t="s">
        <v>581</v>
      </c>
      <c r="E308" s="732">
        <v>50113001</v>
      </c>
      <c r="F308" s="731" t="s">
        <v>586</v>
      </c>
      <c r="G308" s="730" t="s">
        <v>587</v>
      </c>
      <c r="H308" s="730">
        <v>201992</v>
      </c>
      <c r="I308" s="730">
        <v>201992</v>
      </c>
      <c r="J308" s="730" t="s">
        <v>1009</v>
      </c>
      <c r="K308" s="730" t="s">
        <v>1010</v>
      </c>
      <c r="L308" s="733">
        <v>535.70000000000016</v>
      </c>
      <c r="M308" s="733">
        <v>1</v>
      </c>
      <c r="N308" s="734">
        <v>535.70000000000016</v>
      </c>
    </row>
    <row r="309" spans="1:14" ht="14.4" customHeight="1" x14ac:dyDescent="0.3">
      <c r="A309" s="728" t="s">
        <v>553</v>
      </c>
      <c r="B309" s="729" t="s">
        <v>554</v>
      </c>
      <c r="C309" s="730" t="s">
        <v>580</v>
      </c>
      <c r="D309" s="731" t="s">
        <v>581</v>
      </c>
      <c r="E309" s="732">
        <v>50113001</v>
      </c>
      <c r="F309" s="731" t="s">
        <v>586</v>
      </c>
      <c r="G309" s="730" t="s">
        <v>587</v>
      </c>
      <c r="H309" s="730">
        <v>184090</v>
      </c>
      <c r="I309" s="730">
        <v>84090</v>
      </c>
      <c r="J309" s="730" t="s">
        <v>625</v>
      </c>
      <c r="K309" s="730" t="s">
        <v>626</v>
      </c>
      <c r="L309" s="733">
        <v>60.140000000000008</v>
      </c>
      <c r="M309" s="733">
        <v>38</v>
      </c>
      <c r="N309" s="734">
        <v>2285.3200000000002</v>
      </c>
    </row>
    <row r="310" spans="1:14" ht="14.4" customHeight="1" x14ac:dyDescent="0.3">
      <c r="A310" s="728" t="s">
        <v>553</v>
      </c>
      <c r="B310" s="729" t="s">
        <v>554</v>
      </c>
      <c r="C310" s="730" t="s">
        <v>580</v>
      </c>
      <c r="D310" s="731" t="s">
        <v>581</v>
      </c>
      <c r="E310" s="732">
        <v>50113001</v>
      </c>
      <c r="F310" s="731" t="s">
        <v>586</v>
      </c>
      <c r="G310" s="730" t="s">
        <v>587</v>
      </c>
      <c r="H310" s="730">
        <v>102477</v>
      </c>
      <c r="I310" s="730">
        <v>2477</v>
      </c>
      <c r="J310" s="730" t="s">
        <v>627</v>
      </c>
      <c r="K310" s="730" t="s">
        <v>628</v>
      </c>
      <c r="L310" s="733">
        <v>40.169999999999987</v>
      </c>
      <c r="M310" s="733">
        <v>2</v>
      </c>
      <c r="N310" s="734">
        <v>80.339999999999975</v>
      </c>
    </row>
    <row r="311" spans="1:14" ht="14.4" customHeight="1" x14ac:dyDescent="0.3">
      <c r="A311" s="728" t="s">
        <v>553</v>
      </c>
      <c r="B311" s="729" t="s">
        <v>554</v>
      </c>
      <c r="C311" s="730" t="s">
        <v>580</v>
      </c>
      <c r="D311" s="731" t="s">
        <v>581</v>
      </c>
      <c r="E311" s="732">
        <v>50113001</v>
      </c>
      <c r="F311" s="731" t="s">
        <v>586</v>
      </c>
      <c r="G311" s="730" t="s">
        <v>587</v>
      </c>
      <c r="H311" s="730">
        <v>102478</v>
      </c>
      <c r="I311" s="730">
        <v>2478</v>
      </c>
      <c r="J311" s="730" t="s">
        <v>627</v>
      </c>
      <c r="K311" s="730" t="s">
        <v>629</v>
      </c>
      <c r="L311" s="733">
        <v>77.61</v>
      </c>
      <c r="M311" s="733">
        <v>2</v>
      </c>
      <c r="N311" s="734">
        <v>155.22</v>
      </c>
    </row>
    <row r="312" spans="1:14" ht="14.4" customHeight="1" x14ac:dyDescent="0.3">
      <c r="A312" s="728" t="s">
        <v>553</v>
      </c>
      <c r="B312" s="729" t="s">
        <v>554</v>
      </c>
      <c r="C312" s="730" t="s">
        <v>580</v>
      </c>
      <c r="D312" s="731" t="s">
        <v>581</v>
      </c>
      <c r="E312" s="732">
        <v>50113001</v>
      </c>
      <c r="F312" s="731" t="s">
        <v>586</v>
      </c>
      <c r="G312" s="730" t="s">
        <v>587</v>
      </c>
      <c r="H312" s="730">
        <v>175603</v>
      </c>
      <c r="I312" s="730">
        <v>75603</v>
      </c>
      <c r="J312" s="730" t="s">
        <v>1011</v>
      </c>
      <c r="K312" s="730" t="s">
        <v>1012</v>
      </c>
      <c r="L312" s="733">
        <v>45.189999999999991</v>
      </c>
      <c r="M312" s="733">
        <v>2</v>
      </c>
      <c r="N312" s="734">
        <v>90.379999999999981</v>
      </c>
    </row>
    <row r="313" spans="1:14" ht="14.4" customHeight="1" x14ac:dyDescent="0.3">
      <c r="A313" s="728" t="s">
        <v>553</v>
      </c>
      <c r="B313" s="729" t="s">
        <v>554</v>
      </c>
      <c r="C313" s="730" t="s">
        <v>580</v>
      </c>
      <c r="D313" s="731" t="s">
        <v>581</v>
      </c>
      <c r="E313" s="732">
        <v>50113001</v>
      </c>
      <c r="F313" s="731" t="s">
        <v>586</v>
      </c>
      <c r="G313" s="730" t="s">
        <v>587</v>
      </c>
      <c r="H313" s="730">
        <v>117011</v>
      </c>
      <c r="I313" s="730">
        <v>17011</v>
      </c>
      <c r="J313" s="730" t="s">
        <v>1013</v>
      </c>
      <c r="K313" s="730" t="s">
        <v>1014</v>
      </c>
      <c r="L313" s="733">
        <v>149.6400000000001</v>
      </c>
      <c r="M313" s="733">
        <v>3</v>
      </c>
      <c r="N313" s="734">
        <v>448.9200000000003</v>
      </c>
    </row>
    <row r="314" spans="1:14" ht="14.4" customHeight="1" x14ac:dyDescent="0.3">
      <c r="A314" s="728" t="s">
        <v>553</v>
      </c>
      <c r="B314" s="729" t="s">
        <v>554</v>
      </c>
      <c r="C314" s="730" t="s">
        <v>580</v>
      </c>
      <c r="D314" s="731" t="s">
        <v>581</v>
      </c>
      <c r="E314" s="732">
        <v>50113001</v>
      </c>
      <c r="F314" s="731" t="s">
        <v>586</v>
      </c>
      <c r="G314" s="730" t="s">
        <v>587</v>
      </c>
      <c r="H314" s="730">
        <v>103542</v>
      </c>
      <c r="I314" s="730">
        <v>3542</v>
      </c>
      <c r="J314" s="730" t="s">
        <v>1015</v>
      </c>
      <c r="K314" s="730" t="s">
        <v>694</v>
      </c>
      <c r="L314" s="733">
        <v>35.569999999999993</v>
      </c>
      <c r="M314" s="733">
        <v>3</v>
      </c>
      <c r="N314" s="734">
        <v>106.70999999999998</v>
      </c>
    </row>
    <row r="315" spans="1:14" ht="14.4" customHeight="1" x14ac:dyDescent="0.3">
      <c r="A315" s="728" t="s">
        <v>553</v>
      </c>
      <c r="B315" s="729" t="s">
        <v>554</v>
      </c>
      <c r="C315" s="730" t="s">
        <v>580</v>
      </c>
      <c r="D315" s="731" t="s">
        <v>581</v>
      </c>
      <c r="E315" s="732">
        <v>50113001</v>
      </c>
      <c r="F315" s="731" t="s">
        <v>586</v>
      </c>
      <c r="G315" s="730" t="s">
        <v>587</v>
      </c>
      <c r="H315" s="730">
        <v>146475</v>
      </c>
      <c r="I315" s="730">
        <v>46475</v>
      </c>
      <c r="J315" s="730" t="s">
        <v>1016</v>
      </c>
      <c r="K315" s="730" t="s">
        <v>1017</v>
      </c>
      <c r="L315" s="733">
        <v>155.07718309859155</v>
      </c>
      <c r="M315" s="733">
        <v>142</v>
      </c>
      <c r="N315" s="734">
        <v>22020.959999999999</v>
      </c>
    </row>
    <row r="316" spans="1:14" ht="14.4" customHeight="1" x14ac:dyDescent="0.3">
      <c r="A316" s="728" t="s">
        <v>553</v>
      </c>
      <c r="B316" s="729" t="s">
        <v>554</v>
      </c>
      <c r="C316" s="730" t="s">
        <v>580</v>
      </c>
      <c r="D316" s="731" t="s">
        <v>581</v>
      </c>
      <c r="E316" s="732">
        <v>50113001</v>
      </c>
      <c r="F316" s="731" t="s">
        <v>586</v>
      </c>
      <c r="G316" s="730" t="s">
        <v>587</v>
      </c>
      <c r="H316" s="730">
        <v>108499</v>
      </c>
      <c r="I316" s="730">
        <v>8499</v>
      </c>
      <c r="J316" s="730" t="s">
        <v>630</v>
      </c>
      <c r="K316" s="730" t="s">
        <v>631</v>
      </c>
      <c r="L316" s="733">
        <v>111.52000000000001</v>
      </c>
      <c r="M316" s="733">
        <v>130</v>
      </c>
      <c r="N316" s="734">
        <v>14497.600000000002</v>
      </c>
    </row>
    <row r="317" spans="1:14" ht="14.4" customHeight="1" x14ac:dyDescent="0.3">
      <c r="A317" s="728" t="s">
        <v>553</v>
      </c>
      <c r="B317" s="729" t="s">
        <v>554</v>
      </c>
      <c r="C317" s="730" t="s">
        <v>580</v>
      </c>
      <c r="D317" s="731" t="s">
        <v>581</v>
      </c>
      <c r="E317" s="732">
        <v>50113001</v>
      </c>
      <c r="F317" s="731" t="s">
        <v>586</v>
      </c>
      <c r="G317" s="730" t="s">
        <v>604</v>
      </c>
      <c r="H317" s="730">
        <v>181456</v>
      </c>
      <c r="I317" s="730">
        <v>81456</v>
      </c>
      <c r="J317" s="730" t="s">
        <v>804</v>
      </c>
      <c r="K317" s="730" t="s">
        <v>805</v>
      </c>
      <c r="L317" s="733">
        <v>66.730000000000047</v>
      </c>
      <c r="M317" s="733">
        <v>1</v>
      </c>
      <c r="N317" s="734">
        <v>66.730000000000047</v>
      </c>
    </row>
    <row r="318" spans="1:14" ht="14.4" customHeight="1" x14ac:dyDescent="0.3">
      <c r="A318" s="728" t="s">
        <v>553</v>
      </c>
      <c r="B318" s="729" t="s">
        <v>554</v>
      </c>
      <c r="C318" s="730" t="s">
        <v>580</v>
      </c>
      <c r="D318" s="731" t="s">
        <v>581</v>
      </c>
      <c r="E318" s="732">
        <v>50113001</v>
      </c>
      <c r="F318" s="731" t="s">
        <v>586</v>
      </c>
      <c r="G318" s="730" t="s">
        <v>587</v>
      </c>
      <c r="H318" s="730">
        <v>23987</v>
      </c>
      <c r="I318" s="730">
        <v>23987</v>
      </c>
      <c r="J318" s="730" t="s">
        <v>636</v>
      </c>
      <c r="K318" s="730" t="s">
        <v>637</v>
      </c>
      <c r="L318" s="733">
        <v>175.03014087019329</v>
      </c>
      <c r="M318" s="733">
        <v>1</v>
      </c>
      <c r="N318" s="734">
        <v>175.03014087019329</v>
      </c>
    </row>
    <row r="319" spans="1:14" ht="14.4" customHeight="1" x14ac:dyDescent="0.3">
      <c r="A319" s="728" t="s">
        <v>553</v>
      </c>
      <c r="B319" s="729" t="s">
        <v>554</v>
      </c>
      <c r="C319" s="730" t="s">
        <v>580</v>
      </c>
      <c r="D319" s="731" t="s">
        <v>581</v>
      </c>
      <c r="E319" s="732">
        <v>50113001</v>
      </c>
      <c r="F319" s="731" t="s">
        <v>586</v>
      </c>
      <c r="G319" s="730" t="s">
        <v>587</v>
      </c>
      <c r="H319" s="730">
        <v>183272</v>
      </c>
      <c r="I319" s="730">
        <v>215478</v>
      </c>
      <c r="J319" s="730" t="s">
        <v>1018</v>
      </c>
      <c r="K319" s="730" t="s">
        <v>1019</v>
      </c>
      <c r="L319" s="733">
        <v>174.68999999999997</v>
      </c>
      <c r="M319" s="733">
        <v>1</v>
      </c>
      <c r="N319" s="734">
        <v>174.68999999999997</v>
      </c>
    </row>
    <row r="320" spans="1:14" ht="14.4" customHeight="1" x14ac:dyDescent="0.3">
      <c r="A320" s="728" t="s">
        <v>553</v>
      </c>
      <c r="B320" s="729" t="s">
        <v>554</v>
      </c>
      <c r="C320" s="730" t="s">
        <v>580</v>
      </c>
      <c r="D320" s="731" t="s">
        <v>581</v>
      </c>
      <c r="E320" s="732">
        <v>50113001</v>
      </c>
      <c r="F320" s="731" t="s">
        <v>586</v>
      </c>
      <c r="G320" s="730" t="s">
        <v>604</v>
      </c>
      <c r="H320" s="730">
        <v>168326</v>
      </c>
      <c r="I320" s="730">
        <v>168326</v>
      </c>
      <c r="J320" s="730" t="s">
        <v>1020</v>
      </c>
      <c r="K320" s="730" t="s">
        <v>1021</v>
      </c>
      <c r="L320" s="733">
        <v>352.82999999999976</v>
      </c>
      <c r="M320" s="733">
        <v>1</v>
      </c>
      <c r="N320" s="734">
        <v>352.82999999999976</v>
      </c>
    </row>
    <row r="321" spans="1:14" ht="14.4" customHeight="1" x14ac:dyDescent="0.3">
      <c r="A321" s="728" t="s">
        <v>553</v>
      </c>
      <c r="B321" s="729" t="s">
        <v>554</v>
      </c>
      <c r="C321" s="730" t="s">
        <v>580</v>
      </c>
      <c r="D321" s="731" t="s">
        <v>581</v>
      </c>
      <c r="E321" s="732">
        <v>50113001</v>
      </c>
      <c r="F321" s="731" t="s">
        <v>586</v>
      </c>
      <c r="G321" s="730" t="s">
        <v>587</v>
      </c>
      <c r="H321" s="730">
        <v>102818</v>
      </c>
      <c r="I321" s="730">
        <v>2818</v>
      </c>
      <c r="J321" s="730" t="s">
        <v>639</v>
      </c>
      <c r="K321" s="730" t="s">
        <v>640</v>
      </c>
      <c r="L321" s="733">
        <v>111.72</v>
      </c>
      <c r="M321" s="733">
        <v>2</v>
      </c>
      <c r="N321" s="734">
        <v>223.44</v>
      </c>
    </row>
    <row r="322" spans="1:14" ht="14.4" customHeight="1" x14ac:dyDescent="0.3">
      <c r="A322" s="728" t="s">
        <v>553</v>
      </c>
      <c r="B322" s="729" t="s">
        <v>554</v>
      </c>
      <c r="C322" s="730" t="s">
        <v>580</v>
      </c>
      <c r="D322" s="731" t="s">
        <v>581</v>
      </c>
      <c r="E322" s="732">
        <v>50113001</v>
      </c>
      <c r="F322" s="731" t="s">
        <v>586</v>
      </c>
      <c r="G322" s="730" t="s">
        <v>587</v>
      </c>
      <c r="H322" s="730">
        <v>850053</v>
      </c>
      <c r="I322" s="730">
        <v>162694</v>
      </c>
      <c r="J322" s="730" t="s">
        <v>1022</v>
      </c>
      <c r="K322" s="730" t="s">
        <v>785</v>
      </c>
      <c r="L322" s="733">
        <v>57.020000000000046</v>
      </c>
      <c r="M322" s="733">
        <v>1</v>
      </c>
      <c r="N322" s="734">
        <v>57.020000000000046</v>
      </c>
    </row>
    <row r="323" spans="1:14" ht="14.4" customHeight="1" x14ac:dyDescent="0.3">
      <c r="A323" s="728" t="s">
        <v>553</v>
      </c>
      <c r="B323" s="729" t="s">
        <v>554</v>
      </c>
      <c r="C323" s="730" t="s">
        <v>580</v>
      </c>
      <c r="D323" s="731" t="s">
        <v>581</v>
      </c>
      <c r="E323" s="732">
        <v>50113001</v>
      </c>
      <c r="F323" s="731" t="s">
        <v>586</v>
      </c>
      <c r="G323" s="730" t="s">
        <v>587</v>
      </c>
      <c r="H323" s="730">
        <v>187076</v>
      </c>
      <c r="I323" s="730">
        <v>87076</v>
      </c>
      <c r="J323" s="730" t="s">
        <v>1023</v>
      </c>
      <c r="K323" s="730" t="s">
        <v>1024</v>
      </c>
      <c r="L323" s="733">
        <v>125.31499999999998</v>
      </c>
      <c r="M323" s="733">
        <v>2</v>
      </c>
      <c r="N323" s="734">
        <v>250.62999999999997</v>
      </c>
    </row>
    <row r="324" spans="1:14" ht="14.4" customHeight="1" x14ac:dyDescent="0.3">
      <c r="A324" s="728" t="s">
        <v>553</v>
      </c>
      <c r="B324" s="729" t="s">
        <v>554</v>
      </c>
      <c r="C324" s="730" t="s">
        <v>580</v>
      </c>
      <c r="D324" s="731" t="s">
        <v>581</v>
      </c>
      <c r="E324" s="732">
        <v>50113001</v>
      </c>
      <c r="F324" s="731" t="s">
        <v>586</v>
      </c>
      <c r="G324" s="730" t="s">
        <v>587</v>
      </c>
      <c r="H324" s="730">
        <v>192757</v>
      </c>
      <c r="I324" s="730">
        <v>92757</v>
      </c>
      <c r="J324" s="730" t="s">
        <v>1023</v>
      </c>
      <c r="K324" s="730" t="s">
        <v>1025</v>
      </c>
      <c r="L324" s="733">
        <v>74.859999999999985</v>
      </c>
      <c r="M324" s="733">
        <v>2</v>
      </c>
      <c r="N324" s="734">
        <v>149.71999999999997</v>
      </c>
    </row>
    <row r="325" spans="1:14" ht="14.4" customHeight="1" x14ac:dyDescent="0.3">
      <c r="A325" s="728" t="s">
        <v>553</v>
      </c>
      <c r="B325" s="729" t="s">
        <v>554</v>
      </c>
      <c r="C325" s="730" t="s">
        <v>580</v>
      </c>
      <c r="D325" s="731" t="s">
        <v>581</v>
      </c>
      <c r="E325" s="732">
        <v>50113001</v>
      </c>
      <c r="F325" s="731" t="s">
        <v>586</v>
      </c>
      <c r="G325" s="730" t="s">
        <v>587</v>
      </c>
      <c r="H325" s="730">
        <v>157586</v>
      </c>
      <c r="I325" s="730">
        <v>57586</v>
      </c>
      <c r="J325" s="730" t="s">
        <v>810</v>
      </c>
      <c r="K325" s="730" t="s">
        <v>811</v>
      </c>
      <c r="L325" s="733">
        <v>74.22</v>
      </c>
      <c r="M325" s="733">
        <v>2</v>
      </c>
      <c r="N325" s="734">
        <v>148.44</v>
      </c>
    </row>
    <row r="326" spans="1:14" ht="14.4" customHeight="1" x14ac:dyDescent="0.3">
      <c r="A326" s="728" t="s">
        <v>553</v>
      </c>
      <c r="B326" s="729" t="s">
        <v>554</v>
      </c>
      <c r="C326" s="730" t="s">
        <v>580</v>
      </c>
      <c r="D326" s="731" t="s">
        <v>581</v>
      </c>
      <c r="E326" s="732">
        <v>50113001</v>
      </c>
      <c r="F326" s="731" t="s">
        <v>586</v>
      </c>
      <c r="G326" s="730" t="s">
        <v>587</v>
      </c>
      <c r="H326" s="730">
        <v>846413</v>
      </c>
      <c r="I326" s="730">
        <v>57585</v>
      </c>
      <c r="J326" s="730" t="s">
        <v>812</v>
      </c>
      <c r="K326" s="730" t="s">
        <v>813</v>
      </c>
      <c r="L326" s="733">
        <v>133.41999999999999</v>
      </c>
      <c r="M326" s="733">
        <v>1</v>
      </c>
      <c r="N326" s="734">
        <v>133.41999999999999</v>
      </c>
    </row>
    <row r="327" spans="1:14" ht="14.4" customHeight="1" x14ac:dyDescent="0.3">
      <c r="A327" s="728" t="s">
        <v>553</v>
      </c>
      <c r="B327" s="729" t="s">
        <v>554</v>
      </c>
      <c r="C327" s="730" t="s">
        <v>580</v>
      </c>
      <c r="D327" s="731" t="s">
        <v>581</v>
      </c>
      <c r="E327" s="732">
        <v>50113001</v>
      </c>
      <c r="F327" s="731" t="s">
        <v>586</v>
      </c>
      <c r="G327" s="730" t="s">
        <v>587</v>
      </c>
      <c r="H327" s="730">
        <v>500618</v>
      </c>
      <c r="I327" s="730">
        <v>125753</v>
      </c>
      <c r="J327" s="730" t="s">
        <v>1026</v>
      </c>
      <c r="K327" s="730" t="s">
        <v>1027</v>
      </c>
      <c r="L327" s="733">
        <v>264.93999999999994</v>
      </c>
      <c r="M327" s="733">
        <v>2</v>
      </c>
      <c r="N327" s="734">
        <v>529.87999999999988</v>
      </c>
    </row>
    <row r="328" spans="1:14" ht="14.4" customHeight="1" x14ac:dyDescent="0.3">
      <c r="A328" s="728" t="s">
        <v>553</v>
      </c>
      <c r="B328" s="729" t="s">
        <v>554</v>
      </c>
      <c r="C328" s="730" t="s">
        <v>580</v>
      </c>
      <c r="D328" s="731" t="s">
        <v>581</v>
      </c>
      <c r="E328" s="732">
        <v>50113001</v>
      </c>
      <c r="F328" s="731" t="s">
        <v>586</v>
      </c>
      <c r="G328" s="730" t="s">
        <v>587</v>
      </c>
      <c r="H328" s="730">
        <v>214904</v>
      </c>
      <c r="I328" s="730">
        <v>214904</v>
      </c>
      <c r="J328" s="730" t="s">
        <v>814</v>
      </c>
      <c r="K328" s="730" t="s">
        <v>815</v>
      </c>
      <c r="L328" s="733">
        <v>81.96</v>
      </c>
      <c r="M328" s="733">
        <v>1</v>
      </c>
      <c r="N328" s="734">
        <v>81.96</v>
      </c>
    </row>
    <row r="329" spans="1:14" ht="14.4" customHeight="1" x14ac:dyDescent="0.3">
      <c r="A329" s="728" t="s">
        <v>553</v>
      </c>
      <c r="B329" s="729" t="s">
        <v>554</v>
      </c>
      <c r="C329" s="730" t="s">
        <v>580</v>
      </c>
      <c r="D329" s="731" t="s">
        <v>581</v>
      </c>
      <c r="E329" s="732">
        <v>50113001</v>
      </c>
      <c r="F329" s="731" t="s">
        <v>586</v>
      </c>
      <c r="G329" s="730" t="s">
        <v>604</v>
      </c>
      <c r="H329" s="730">
        <v>169189</v>
      </c>
      <c r="I329" s="730">
        <v>69189</v>
      </c>
      <c r="J329" s="730" t="s">
        <v>1028</v>
      </c>
      <c r="K329" s="730" t="s">
        <v>1029</v>
      </c>
      <c r="L329" s="733">
        <v>61.293333333333315</v>
      </c>
      <c r="M329" s="733">
        <v>3</v>
      </c>
      <c r="N329" s="734">
        <v>183.87999999999994</v>
      </c>
    </row>
    <row r="330" spans="1:14" ht="14.4" customHeight="1" x14ac:dyDescent="0.3">
      <c r="A330" s="728" t="s">
        <v>553</v>
      </c>
      <c r="B330" s="729" t="s">
        <v>554</v>
      </c>
      <c r="C330" s="730" t="s">
        <v>580</v>
      </c>
      <c r="D330" s="731" t="s">
        <v>581</v>
      </c>
      <c r="E330" s="732">
        <v>50113001</v>
      </c>
      <c r="F330" s="731" t="s">
        <v>586</v>
      </c>
      <c r="G330" s="730" t="s">
        <v>604</v>
      </c>
      <c r="H330" s="730">
        <v>147454</v>
      </c>
      <c r="I330" s="730">
        <v>147454</v>
      </c>
      <c r="J330" s="730" t="s">
        <v>816</v>
      </c>
      <c r="K330" s="730" t="s">
        <v>817</v>
      </c>
      <c r="L330" s="733">
        <v>92.84</v>
      </c>
      <c r="M330" s="733">
        <v>1</v>
      </c>
      <c r="N330" s="734">
        <v>92.84</v>
      </c>
    </row>
    <row r="331" spans="1:14" ht="14.4" customHeight="1" x14ac:dyDescent="0.3">
      <c r="A331" s="728" t="s">
        <v>553</v>
      </c>
      <c r="B331" s="729" t="s">
        <v>554</v>
      </c>
      <c r="C331" s="730" t="s">
        <v>580</v>
      </c>
      <c r="D331" s="731" t="s">
        <v>581</v>
      </c>
      <c r="E331" s="732">
        <v>50113001</v>
      </c>
      <c r="F331" s="731" t="s">
        <v>586</v>
      </c>
      <c r="G331" s="730" t="s">
        <v>587</v>
      </c>
      <c r="H331" s="730">
        <v>152334</v>
      </c>
      <c r="I331" s="730">
        <v>52334</v>
      </c>
      <c r="J331" s="730" t="s">
        <v>642</v>
      </c>
      <c r="K331" s="730" t="s">
        <v>643</v>
      </c>
      <c r="L331" s="733">
        <v>290.5</v>
      </c>
      <c r="M331" s="733">
        <v>9</v>
      </c>
      <c r="N331" s="734">
        <v>2614.5</v>
      </c>
    </row>
    <row r="332" spans="1:14" ht="14.4" customHeight="1" x14ac:dyDescent="0.3">
      <c r="A332" s="728" t="s">
        <v>553</v>
      </c>
      <c r="B332" s="729" t="s">
        <v>554</v>
      </c>
      <c r="C332" s="730" t="s">
        <v>580</v>
      </c>
      <c r="D332" s="731" t="s">
        <v>581</v>
      </c>
      <c r="E332" s="732">
        <v>50113001</v>
      </c>
      <c r="F332" s="731" t="s">
        <v>586</v>
      </c>
      <c r="G332" s="730" t="s">
        <v>604</v>
      </c>
      <c r="H332" s="730">
        <v>213477</v>
      </c>
      <c r="I332" s="730">
        <v>213477</v>
      </c>
      <c r="J332" s="730" t="s">
        <v>644</v>
      </c>
      <c r="K332" s="730" t="s">
        <v>645</v>
      </c>
      <c r="L332" s="733">
        <v>3300</v>
      </c>
      <c r="M332" s="733">
        <v>10</v>
      </c>
      <c r="N332" s="734">
        <v>33000</v>
      </c>
    </row>
    <row r="333" spans="1:14" ht="14.4" customHeight="1" x14ac:dyDescent="0.3">
      <c r="A333" s="728" t="s">
        <v>553</v>
      </c>
      <c r="B333" s="729" t="s">
        <v>554</v>
      </c>
      <c r="C333" s="730" t="s">
        <v>580</v>
      </c>
      <c r="D333" s="731" t="s">
        <v>581</v>
      </c>
      <c r="E333" s="732">
        <v>50113001</v>
      </c>
      <c r="F333" s="731" t="s">
        <v>586</v>
      </c>
      <c r="G333" s="730" t="s">
        <v>604</v>
      </c>
      <c r="H333" s="730">
        <v>213487</v>
      </c>
      <c r="I333" s="730">
        <v>213487</v>
      </c>
      <c r="J333" s="730" t="s">
        <v>646</v>
      </c>
      <c r="K333" s="730" t="s">
        <v>647</v>
      </c>
      <c r="L333" s="733">
        <v>301.46999999999997</v>
      </c>
      <c r="M333" s="733">
        <v>6</v>
      </c>
      <c r="N333" s="734">
        <v>1808.82</v>
      </c>
    </row>
    <row r="334" spans="1:14" ht="14.4" customHeight="1" x14ac:dyDescent="0.3">
      <c r="A334" s="728" t="s">
        <v>553</v>
      </c>
      <c r="B334" s="729" t="s">
        <v>554</v>
      </c>
      <c r="C334" s="730" t="s">
        <v>580</v>
      </c>
      <c r="D334" s="731" t="s">
        <v>581</v>
      </c>
      <c r="E334" s="732">
        <v>50113001</v>
      </c>
      <c r="F334" s="731" t="s">
        <v>586</v>
      </c>
      <c r="G334" s="730" t="s">
        <v>604</v>
      </c>
      <c r="H334" s="730">
        <v>213489</v>
      </c>
      <c r="I334" s="730">
        <v>213489</v>
      </c>
      <c r="J334" s="730" t="s">
        <v>646</v>
      </c>
      <c r="K334" s="730" t="s">
        <v>821</v>
      </c>
      <c r="L334" s="733">
        <v>630.66000000000008</v>
      </c>
      <c r="M334" s="733">
        <v>5</v>
      </c>
      <c r="N334" s="734">
        <v>3153.3</v>
      </c>
    </row>
    <row r="335" spans="1:14" ht="14.4" customHeight="1" x14ac:dyDescent="0.3">
      <c r="A335" s="728" t="s">
        <v>553</v>
      </c>
      <c r="B335" s="729" t="s">
        <v>554</v>
      </c>
      <c r="C335" s="730" t="s">
        <v>580</v>
      </c>
      <c r="D335" s="731" t="s">
        <v>581</v>
      </c>
      <c r="E335" s="732">
        <v>50113001</v>
      </c>
      <c r="F335" s="731" t="s">
        <v>586</v>
      </c>
      <c r="G335" s="730" t="s">
        <v>604</v>
      </c>
      <c r="H335" s="730">
        <v>213494</v>
      </c>
      <c r="I335" s="730">
        <v>213494</v>
      </c>
      <c r="J335" s="730" t="s">
        <v>646</v>
      </c>
      <c r="K335" s="730" t="s">
        <v>822</v>
      </c>
      <c r="L335" s="733">
        <v>408.9497222728769</v>
      </c>
      <c r="M335" s="733">
        <v>11</v>
      </c>
      <c r="N335" s="734">
        <v>4498.4469450016459</v>
      </c>
    </row>
    <row r="336" spans="1:14" ht="14.4" customHeight="1" x14ac:dyDescent="0.3">
      <c r="A336" s="728" t="s">
        <v>553</v>
      </c>
      <c r="B336" s="729" t="s">
        <v>554</v>
      </c>
      <c r="C336" s="730" t="s">
        <v>580</v>
      </c>
      <c r="D336" s="731" t="s">
        <v>581</v>
      </c>
      <c r="E336" s="732">
        <v>50113001</v>
      </c>
      <c r="F336" s="731" t="s">
        <v>586</v>
      </c>
      <c r="G336" s="730" t="s">
        <v>587</v>
      </c>
      <c r="H336" s="730">
        <v>198219</v>
      </c>
      <c r="I336" s="730">
        <v>98219</v>
      </c>
      <c r="J336" s="730" t="s">
        <v>825</v>
      </c>
      <c r="K336" s="730" t="s">
        <v>826</v>
      </c>
      <c r="L336" s="733">
        <v>60.299999999999969</v>
      </c>
      <c r="M336" s="733">
        <v>2</v>
      </c>
      <c r="N336" s="734">
        <v>120.59999999999994</v>
      </c>
    </row>
    <row r="337" spans="1:14" ht="14.4" customHeight="1" x14ac:dyDescent="0.3">
      <c r="A337" s="728" t="s">
        <v>553</v>
      </c>
      <c r="B337" s="729" t="s">
        <v>554</v>
      </c>
      <c r="C337" s="730" t="s">
        <v>580</v>
      </c>
      <c r="D337" s="731" t="s">
        <v>581</v>
      </c>
      <c r="E337" s="732">
        <v>50113001</v>
      </c>
      <c r="F337" s="731" t="s">
        <v>586</v>
      </c>
      <c r="G337" s="730" t="s">
        <v>587</v>
      </c>
      <c r="H337" s="730">
        <v>102133</v>
      </c>
      <c r="I337" s="730">
        <v>2133</v>
      </c>
      <c r="J337" s="730" t="s">
        <v>1030</v>
      </c>
      <c r="K337" s="730" t="s">
        <v>1031</v>
      </c>
      <c r="L337" s="733">
        <v>28.189945646178334</v>
      </c>
      <c r="M337" s="733">
        <v>46</v>
      </c>
      <c r="N337" s="734">
        <v>1296.7374997242034</v>
      </c>
    </row>
    <row r="338" spans="1:14" ht="14.4" customHeight="1" x14ac:dyDescent="0.3">
      <c r="A338" s="728" t="s">
        <v>553</v>
      </c>
      <c r="B338" s="729" t="s">
        <v>554</v>
      </c>
      <c r="C338" s="730" t="s">
        <v>580</v>
      </c>
      <c r="D338" s="731" t="s">
        <v>581</v>
      </c>
      <c r="E338" s="732">
        <v>50113001</v>
      </c>
      <c r="F338" s="731" t="s">
        <v>586</v>
      </c>
      <c r="G338" s="730" t="s">
        <v>587</v>
      </c>
      <c r="H338" s="730">
        <v>199333</v>
      </c>
      <c r="I338" s="730">
        <v>99333</v>
      </c>
      <c r="J338" s="730" t="s">
        <v>1032</v>
      </c>
      <c r="K338" s="730" t="s">
        <v>1033</v>
      </c>
      <c r="L338" s="733">
        <v>219.9200000000001</v>
      </c>
      <c r="M338" s="733">
        <v>8</v>
      </c>
      <c r="N338" s="734">
        <v>1759.3600000000008</v>
      </c>
    </row>
    <row r="339" spans="1:14" ht="14.4" customHeight="1" x14ac:dyDescent="0.3">
      <c r="A339" s="728" t="s">
        <v>553</v>
      </c>
      <c r="B339" s="729" t="s">
        <v>554</v>
      </c>
      <c r="C339" s="730" t="s">
        <v>580</v>
      </c>
      <c r="D339" s="731" t="s">
        <v>581</v>
      </c>
      <c r="E339" s="732">
        <v>50113001</v>
      </c>
      <c r="F339" s="731" t="s">
        <v>586</v>
      </c>
      <c r="G339" s="730" t="s">
        <v>587</v>
      </c>
      <c r="H339" s="730">
        <v>111243</v>
      </c>
      <c r="I339" s="730">
        <v>11243</v>
      </c>
      <c r="J339" s="730" t="s">
        <v>829</v>
      </c>
      <c r="K339" s="730" t="s">
        <v>1034</v>
      </c>
      <c r="L339" s="733">
        <v>182.81999999999996</v>
      </c>
      <c r="M339" s="733">
        <v>1</v>
      </c>
      <c r="N339" s="734">
        <v>182.81999999999996</v>
      </c>
    </row>
    <row r="340" spans="1:14" ht="14.4" customHeight="1" x14ac:dyDescent="0.3">
      <c r="A340" s="728" t="s">
        <v>553</v>
      </c>
      <c r="B340" s="729" t="s">
        <v>554</v>
      </c>
      <c r="C340" s="730" t="s">
        <v>580</v>
      </c>
      <c r="D340" s="731" t="s">
        <v>581</v>
      </c>
      <c r="E340" s="732">
        <v>50113001</v>
      </c>
      <c r="F340" s="731" t="s">
        <v>586</v>
      </c>
      <c r="G340" s="730" t="s">
        <v>587</v>
      </c>
      <c r="H340" s="730">
        <v>31915</v>
      </c>
      <c r="I340" s="730">
        <v>31915</v>
      </c>
      <c r="J340" s="730" t="s">
        <v>648</v>
      </c>
      <c r="K340" s="730" t="s">
        <v>649</v>
      </c>
      <c r="L340" s="733">
        <v>173.68999995329403</v>
      </c>
      <c r="M340" s="733">
        <v>65</v>
      </c>
      <c r="N340" s="734">
        <v>11289.849996964113</v>
      </c>
    </row>
    <row r="341" spans="1:14" ht="14.4" customHeight="1" x14ac:dyDescent="0.3">
      <c r="A341" s="728" t="s">
        <v>553</v>
      </c>
      <c r="B341" s="729" t="s">
        <v>554</v>
      </c>
      <c r="C341" s="730" t="s">
        <v>580</v>
      </c>
      <c r="D341" s="731" t="s">
        <v>581</v>
      </c>
      <c r="E341" s="732">
        <v>50113001</v>
      </c>
      <c r="F341" s="731" t="s">
        <v>586</v>
      </c>
      <c r="G341" s="730" t="s">
        <v>587</v>
      </c>
      <c r="H341" s="730">
        <v>47706</v>
      </c>
      <c r="I341" s="730">
        <v>47706</v>
      </c>
      <c r="J341" s="730" t="s">
        <v>1035</v>
      </c>
      <c r="K341" s="730" t="s">
        <v>649</v>
      </c>
      <c r="L341" s="733">
        <v>288.52999999999997</v>
      </c>
      <c r="M341" s="733">
        <v>1</v>
      </c>
      <c r="N341" s="734">
        <v>288.52999999999997</v>
      </c>
    </row>
    <row r="342" spans="1:14" ht="14.4" customHeight="1" x14ac:dyDescent="0.3">
      <c r="A342" s="728" t="s">
        <v>553</v>
      </c>
      <c r="B342" s="729" t="s">
        <v>554</v>
      </c>
      <c r="C342" s="730" t="s">
        <v>580</v>
      </c>
      <c r="D342" s="731" t="s">
        <v>581</v>
      </c>
      <c r="E342" s="732">
        <v>50113001</v>
      </c>
      <c r="F342" s="731" t="s">
        <v>586</v>
      </c>
      <c r="G342" s="730" t="s">
        <v>587</v>
      </c>
      <c r="H342" s="730">
        <v>102587</v>
      </c>
      <c r="I342" s="730">
        <v>2587</v>
      </c>
      <c r="J342" s="730" t="s">
        <v>1036</v>
      </c>
      <c r="K342" s="730" t="s">
        <v>1037</v>
      </c>
      <c r="L342" s="733">
        <v>151.04</v>
      </c>
      <c r="M342" s="733">
        <v>1</v>
      </c>
      <c r="N342" s="734">
        <v>151.04</v>
      </c>
    </row>
    <row r="343" spans="1:14" ht="14.4" customHeight="1" x14ac:dyDescent="0.3">
      <c r="A343" s="728" t="s">
        <v>553</v>
      </c>
      <c r="B343" s="729" t="s">
        <v>554</v>
      </c>
      <c r="C343" s="730" t="s">
        <v>580</v>
      </c>
      <c r="D343" s="731" t="s">
        <v>581</v>
      </c>
      <c r="E343" s="732">
        <v>50113001</v>
      </c>
      <c r="F343" s="731" t="s">
        <v>586</v>
      </c>
      <c r="G343" s="730" t="s">
        <v>587</v>
      </c>
      <c r="H343" s="730">
        <v>47244</v>
      </c>
      <c r="I343" s="730">
        <v>47244</v>
      </c>
      <c r="J343" s="730" t="s">
        <v>650</v>
      </c>
      <c r="K343" s="730" t="s">
        <v>649</v>
      </c>
      <c r="L343" s="733">
        <v>143</v>
      </c>
      <c r="M343" s="733">
        <v>4</v>
      </c>
      <c r="N343" s="734">
        <v>572</v>
      </c>
    </row>
    <row r="344" spans="1:14" ht="14.4" customHeight="1" x14ac:dyDescent="0.3">
      <c r="A344" s="728" t="s">
        <v>553</v>
      </c>
      <c r="B344" s="729" t="s">
        <v>554</v>
      </c>
      <c r="C344" s="730" t="s">
        <v>580</v>
      </c>
      <c r="D344" s="731" t="s">
        <v>581</v>
      </c>
      <c r="E344" s="732">
        <v>50113001</v>
      </c>
      <c r="F344" s="731" t="s">
        <v>586</v>
      </c>
      <c r="G344" s="730" t="s">
        <v>587</v>
      </c>
      <c r="H344" s="730">
        <v>106093</v>
      </c>
      <c r="I344" s="730">
        <v>6093</v>
      </c>
      <c r="J344" s="730" t="s">
        <v>1038</v>
      </c>
      <c r="K344" s="730" t="s">
        <v>1039</v>
      </c>
      <c r="L344" s="733">
        <v>172.84</v>
      </c>
      <c r="M344" s="733">
        <v>1</v>
      </c>
      <c r="N344" s="734">
        <v>172.84</v>
      </c>
    </row>
    <row r="345" spans="1:14" ht="14.4" customHeight="1" x14ac:dyDescent="0.3">
      <c r="A345" s="728" t="s">
        <v>553</v>
      </c>
      <c r="B345" s="729" t="s">
        <v>554</v>
      </c>
      <c r="C345" s="730" t="s">
        <v>580</v>
      </c>
      <c r="D345" s="731" t="s">
        <v>581</v>
      </c>
      <c r="E345" s="732">
        <v>50113001</v>
      </c>
      <c r="F345" s="731" t="s">
        <v>586</v>
      </c>
      <c r="G345" s="730" t="s">
        <v>587</v>
      </c>
      <c r="H345" s="730">
        <v>115362</v>
      </c>
      <c r="I345" s="730">
        <v>146804</v>
      </c>
      <c r="J345" s="730" t="s">
        <v>1040</v>
      </c>
      <c r="K345" s="730" t="s">
        <v>1041</v>
      </c>
      <c r="L345" s="733">
        <v>167.82999999999993</v>
      </c>
      <c r="M345" s="733">
        <v>1</v>
      </c>
      <c r="N345" s="734">
        <v>167.82999999999993</v>
      </c>
    </row>
    <row r="346" spans="1:14" ht="14.4" customHeight="1" x14ac:dyDescent="0.3">
      <c r="A346" s="728" t="s">
        <v>553</v>
      </c>
      <c r="B346" s="729" t="s">
        <v>554</v>
      </c>
      <c r="C346" s="730" t="s">
        <v>580</v>
      </c>
      <c r="D346" s="731" t="s">
        <v>581</v>
      </c>
      <c r="E346" s="732">
        <v>50113001</v>
      </c>
      <c r="F346" s="731" t="s">
        <v>586</v>
      </c>
      <c r="G346" s="730" t="s">
        <v>587</v>
      </c>
      <c r="H346" s="730">
        <v>215606</v>
      </c>
      <c r="I346" s="730">
        <v>215606</v>
      </c>
      <c r="J346" s="730" t="s">
        <v>651</v>
      </c>
      <c r="K346" s="730" t="s">
        <v>836</v>
      </c>
      <c r="L346" s="733">
        <v>72.879964587408736</v>
      </c>
      <c r="M346" s="733">
        <v>7</v>
      </c>
      <c r="N346" s="734">
        <v>510.15975211186111</v>
      </c>
    </row>
    <row r="347" spans="1:14" ht="14.4" customHeight="1" x14ac:dyDescent="0.3">
      <c r="A347" s="728" t="s">
        <v>553</v>
      </c>
      <c r="B347" s="729" t="s">
        <v>554</v>
      </c>
      <c r="C347" s="730" t="s">
        <v>580</v>
      </c>
      <c r="D347" s="731" t="s">
        <v>581</v>
      </c>
      <c r="E347" s="732">
        <v>50113001</v>
      </c>
      <c r="F347" s="731" t="s">
        <v>586</v>
      </c>
      <c r="G347" s="730" t="s">
        <v>587</v>
      </c>
      <c r="H347" s="730">
        <v>109139</v>
      </c>
      <c r="I347" s="730">
        <v>176129</v>
      </c>
      <c r="J347" s="730" t="s">
        <v>837</v>
      </c>
      <c r="K347" s="730" t="s">
        <v>838</v>
      </c>
      <c r="L347" s="733">
        <v>666.51999999999964</v>
      </c>
      <c r="M347" s="733">
        <v>3</v>
      </c>
      <c r="N347" s="734">
        <v>1999.559999999999</v>
      </c>
    </row>
    <row r="348" spans="1:14" ht="14.4" customHeight="1" x14ac:dyDescent="0.3">
      <c r="A348" s="728" t="s">
        <v>553</v>
      </c>
      <c r="B348" s="729" t="s">
        <v>554</v>
      </c>
      <c r="C348" s="730" t="s">
        <v>580</v>
      </c>
      <c r="D348" s="731" t="s">
        <v>581</v>
      </c>
      <c r="E348" s="732">
        <v>50113001</v>
      </c>
      <c r="F348" s="731" t="s">
        <v>586</v>
      </c>
      <c r="G348" s="730" t="s">
        <v>587</v>
      </c>
      <c r="H348" s="730">
        <v>193746</v>
      </c>
      <c r="I348" s="730">
        <v>93746</v>
      </c>
      <c r="J348" s="730" t="s">
        <v>1042</v>
      </c>
      <c r="K348" s="730" t="s">
        <v>1043</v>
      </c>
      <c r="L348" s="733">
        <v>375.28675985293438</v>
      </c>
      <c r="M348" s="733">
        <v>10</v>
      </c>
      <c r="N348" s="734">
        <v>3752.8675985293439</v>
      </c>
    </row>
    <row r="349" spans="1:14" ht="14.4" customHeight="1" x14ac:dyDescent="0.3">
      <c r="A349" s="728" t="s">
        <v>553</v>
      </c>
      <c r="B349" s="729" t="s">
        <v>554</v>
      </c>
      <c r="C349" s="730" t="s">
        <v>580</v>
      </c>
      <c r="D349" s="731" t="s">
        <v>581</v>
      </c>
      <c r="E349" s="732">
        <v>50113001</v>
      </c>
      <c r="F349" s="731" t="s">
        <v>586</v>
      </c>
      <c r="G349" s="730" t="s">
        <v>587</v>
      </c>
      <c r="H349" s="730">
        <v>103575</v>
      </c>
      <c r="I349" s="730">
        <v>3575</v>
      </c>
      <c r="J349" s="730" t="s">
        <v>653</v>
      </c>
      <c r="K349" s="730" t="s">
        <v>654</v>
      </c>
      <c r="L349" s="733">
        <v>66.32999999999997</v>
      </c>
      <c r="M349" s="733">
        <v>2</v>
      </c>
      <c r="N349" s="734">
        <v>132.65999999999994</v>
      </c>
    </row>
    <row r="350" spans="1:14" ht="14.4" customHeight="1" x14ac:dyDescent="0.3">
      <c r="A350" s="728" t="s">
        <v>553</v>
      </c>
      <c r="B350" s="729" t="s">
        <v>554</v>
      </c>
      <c r="C350" s="730" t="s">
        <v>580</v>
      </c>
      <c r="D350" s="731" t="s">
        <v>581</v>
      </c>
      <c r="E350" s="732">
        <v>50113001</v>
      </c>
      <c r="F350" s="731" t="s">
        <v>586</v>
      </c>
      <c r="G350" s="730" t="s">
        <v>587</v>
      </c>
      <c r="H350" s="730">
        <v>849045</v>
      </c>
      <c r="I350" s="730">
        <v>155938</v>
      </c>
      <c r="J350" s="730" t="s">
        <v>1044</v>
      </c>
      <c r="K350" s="730" t="s">
        <v>1045</v>
      </c>
      <c r="L350" s="733">
        <v>181.65000000000003</v>
      </c>
      <c r="M350" s="733">
        <v>2</v>
      </c>
      <c r="N350" s="734">
        <v>363.30000000000007</v>
      </c>
    </row>
    <row r="351" spans="1:14" ht="14.4" customHeight="1" x14ac:dyDescent="0.3">
      <c r="A351" s="728" t="s">
        <v>553</v>
      </c>
      <c r="B351" s="729" t="s">
        <v>554</v>
      </c>
      <c r="C351" s="730" t="s">
        <v>580</v>
      </c>
      <c r="D351" s="731" t="s">
        <v>581</v>
      </c>
      <c r="E351" s="732">
        <v>50113001</v>
      </c>
      <c r="F351" s="731" t="s">
        <v>586</v>
      </c>
      <c r="G351" s="730" t="s">
        <v>587</v>
      </c>
      <c r="H351" s="730">
        <v>147193</v>
      </c>
      <c r="I351" s="730">
        <v>47193</v>
      </c>
      <c r="J351" s="730" t="s">
        <v>655</v>
      </c>
      <c r="K351" s="730" t="s">
        <v>656</v>
      </c>
      <c r="L351" s="733">
        <v>215.75500000000005</v>
      </c>
      <c r="M351" s="733">
        <v>16</v>
      </c>
      <c r="N351" s="734">
        <v>3452.0800000000008</v>
      </c>
    </row>
    <row r="352" spans="1:14" ht="14.4" customHeight="1" x14ac:dyDescent="0.3">
      <c r="A352" s="728" t="s">
        <v>553</v>
      </c>
      <c r="B352" s="729" t="s">
        <v>554</v>
      </c>
      <c r="C352" s="730" t="s">
        <v>580</v>
      </c>
      <c r="D352" s="731" t="s">
        <v>581</v>
      </c>
      <c r="E352" s="732">
        <v>50113001</v>
      </c>
      <c r="F352" s="731" t="s">
        <v>586</v>
      </c>
      <c r="G352" s="730" t="s">
        <v>587</v>
      </c>
      <c r="H352" s="730">
        <v>176205</v>
      </c>
      <c r="I352" s="730">
        <v>180825</v>
      </c>
      <c r="J352" s="730" t="s">
        <v>657</v>
      </c>
      <c r="K352" s="730" t="s">
        <v>629</v>
      </c>
      <c r="L352" s="733">
        <v>105.49000000000001</v>
      </c>
      <c r="M352" s="733">
        <v>4</v>
      </c>
      <c r="N352" s="734">
        <v>421.96000000000004</v>
      </c>
    </row>
    <row r="353" spans="1:14" ht="14.4" customHeight="1" x14ac:dyDescent="0.3">
      <c r="A353" s="728" t="s">
        <v>553</v>
      </c>
      <c r="B353" s="729" t="s">
        <v>554</v>
      </c>
      <c r="C353" s="730" t="s">
        <v>580</v>
      </c>
      <c r="D353" s="731" t="s">
        <v>581</v>
      </c>
      <c r="E353" s="732">
        <v>50113001</v>
      </c>
      <c r="F353" s="731" t="s">
        <v>586</v>
      </c>
      <c r="G353" s="730" t="s">
        <v>587</v>
      </c>
      <c r="H353" s="730">
        <v>124067</v>
      </c>
      <c r="I353" s="730">
        <v>124067</v>
      </c>
      <c r="J353" s="730" t="s">
        <v>658</v>
      </c>
      <c r="K353" s="730" t="s">
        <v>659</v>
      </c>
      <c r="L353" s="733">
        <v>36.530000000000008</v>
      </c>
      <c r="M353" s="733">
        <v>50</v>
      </c>
      <c r="N353" s="734">
        <v>1826.5000000000005</v>
      </c>
    </row>
    <row r="354" spans="1:14" ht="14.4" customHeight="1" x14ac:dyDescent="0.3">
      <c r="A354" s="728" t="s">
        <v>553</v>
      </c>
      <c r="B354" s="729" t="s">
        <v>554</v>
      </c>
      <c r="C354" s="730" t="s">
        <v>580</v>
      </c>
      <c r="D354" s="731" t="s">
        <v>581</v>
      </c>
      <c r="E354" s="732">
        <v>50113001</v>
      </c>
      <c r="F354" s="731" t="s">
        <v>586</v>
      </c>
      <c r="G354" s="730" t="s">
        <v>587</v>
      </c>
      <c r="H354" s="730">
        <v>216572</v>
      </c>
      <c r="I354" s="730">
        <v>216572</v>
      </c>
      <c r="J354" s="730" t="s">
        <v>658</v>
      </c>
      <c r="K354" s="730" t="s">
        <v>659</v>
      </c>
      <c r="L354" s="733">
        <v>36.410000000000011</v>
      </c>
      <c r="M354" s="733">
        <v>20</v>
      </c>
      <c r="N354" s="734">
        <v>728.20000000000016</v>
      </c>
    </row>
    <row r="355" spans="1:14" ht="14.4" customHeight="1" x14ac:dyDescent="0.3">
      <c r="A355" s="728" t="s">
        <v>553</v>
      </c>
      <c r="B355" s="729" t="s">
        <v>554</v>
      </c>
      <c r="C355" s="730" t="s">
        <v>580</v>
      </c>
      <c r="D355" s="731" t="s">
        <v>581</v>
      </c>
      <c r="E355" s="732">
        <v>50113001</v>
      </c>
      <c r="F355" s="731" t="s">
        <v>586</v>
      </c>
      <c r="G355" s="730" t="s">
        <v>587</v>
      </c>
      <c r="H355" s="730">
        <v>100168</v>
      </c>
      <c r="I355" s="730">
        <v>168</v>
      </c>
      <c r="J355" s="730" t="s">
        <v>839</v>
      </c>
      <c r="K355" s="730" t="s">
        <v>840</v>
      </c>
      <c r="L355" s="733">
        <v>43.14</v>
      </c>
      <c r="M355" s="733">
        <v>2</v>
      </c>
      <c r="N355" s="734">
        <v>86.28</v>
      </c>
    </row>
    <row r="356" spans="1:14" ht="14.4" customHeight="1" x14ac:dyDescent="0.3">
      <c r="A356" s="728" t="s">
        <v>553</v>
      </c>
      <c r="B356" s="729" t="s">
        <v>554</v>
      </c>
      <c r="C356" s="730" t="s">
        <v>580</v>
      </c>
      <c r="D356" s="731" t="s">
        <v>581</v>
      </c>
      <c r="E356" s="732">
        <v>50113001</v>
      </c>
      <c r="F356" s="731" t="s">
        <v>586</v>
      </c>
      <c r="G356" s="730" t="s">
        <v>587</v>
      </c>
      <c r="H356" s="730">
        <v>51366</v>
      </c>
      <c r="I356" s="730">
        <v>51366</v>
      </c>
      <c r="J356" s="730" t="s">
        <v>660</v>
      </c>
      <c r="K356" s="730" t="s">
        <v>661</v>
      </c>
      <c r="L356" s="733">
        <v>171.59999959007038</v>
      </c>
      <c r="M356" s="733">
        <v>91</v>
      </c>
      <c r="N356" s="734">
        <v>15615.599962696406</v>
      </c>
    </row>
    <row r="357" spans="1:14" ht="14.4" customHeight="1" x14ac:dyDescent="0.3">
      <c r="A357" s="728" t="s">
        <v>553</v>
      </c>
      <c r="B357" s="729" t="s">
        <v>554</v>
      </c>
      <c r="C357" s="730" t="s">
        <v>580</v>
      </c>
      <c r="D357" s="731" t="s">
        <v>581</v>
      </c>
      <c r="E357" s="732">
        <v>50113001</v>
      </c>
      <c r="F357" s="731" t="s">
        <v>586</v>
      </c>
      <c r="G357" s="730" t="s">
        <v>587</v>
      </c>
      <c r="H357" s="730">
        <v>51367</v>
      </c>
      <c r="I357" s="730">
        <v>51367</v>
      </c>
      <c r="J357" s="730" t="s">
        <v>660</v>
      </c>
      <c r="K357" s="730" t="s">
        <v>843</v>
      </c>
      <c r="L357" s="733">
        <v>92.949999709905484</v>
      </c>
      <c r="M357" s="733">
        <v>68</v>
      </c>
      <c r="N357" s="734">
        <v>6320.5999802735732</v>
      </c>
    </row>
    <row r="358" spans="1:14" ht="14.4" customHeight="1" x14ac:dyDescent="0.3">
      <c r="A358" s="728" t="s">
        <v>553</v>
      </c>
      <c r="B358" s="729" t="s">
        <v>554</v>
      </c>
      <c r="C358" s="730" t="s">
        <v>580</v>
      </c>
      <c r="D358" s="731" t="s">
        <v>581</v>
      </c>
      <c r="E358" s="732">
        <v>50113001</v>
      </c>
      <c r="F358" s="731" t="s">
        <v>586</v>
      </c>
      <c r="G358" s="730" t="s">
        <v>587</v>
      </c>
      <c r="H358" s="730">
        <v>51383</v>
      </c>
      <c r="I358" s="730">
        <v>51383</v>
      </c>
      <c r="J358" s="730" t="s">
        <v>660</v>
      </c>
      <c r="K358" s="730" t="s">
        <v>662</v>
      </c>
      <c r="L358" s="733">
        <v>93.5</v>
      </c>
      <c r="M358" s="733">
        <v>16</v>
      </c>
      <c r="N358" s="734">
        <v>1496</v>
      </c>
    </row>
    <row r="359" spans="1:14" ht="14.4" customHeight="1" x14ac:dyDescent="0.3">
      <c r="A359" s="728" t="s">
        <v>553</v>
      </c>
      <c r="B359" s="729" t="s">
        <v>554</v>
      </c>
      <c r="C359" s="730" t="s">
        <v>580</v>
      </c>
      <c r="D359" s="731" t="s">
        <v>581</v>
      </c>
      <c r="E359" s="732">
        <v>50113001</v>
      </c>
      <c r="F359" s="731" t="s">
        <v>586</v>
      </c>
      <c r="G359" s="730" t="s">
        <v>587</v>
      </c>
      <c r="H359" s="730">
        <v>51384</v>
      </c>
      <c r="I359" s="730">
        <v>51384</v>
      </c>
      <c r="J359" s="730" t="s">
        <v>660</v>
      </c>
      <c r="K359" s="730" t="s">
        <v>1046</v>
      </c>
      <c r="L359" s="733">
        <v>192.50000000000003</v>
      </c>
      <c r="M359" s="733">
        <v>15</v>
      </c>
      <c r="N359" s="734">
        <v>2887.5000000000005</v>
      </c>
    </row>
    <row r="360" spans="1:14" ht="14.4" customHeight="1" x14ac:dyDescent="0.3">
      <c r="A360" s="728" t="s">
        <v>553</v>
      </c>
      <c r="B360" s="729" t="s">
        <v>554</v>
      </c>
      <c r="C360" s="730" t="s">
        <v>580</v>
      </c>
      <c r="D360" s="731" t="s">
        <v>581</v>
      </c>
      <c r="E360" s="732">
        <v>50113001</v>
      </c>
      <c r="F360" s="731" t="s">
        <v>586</v>
      </c>
      <c r="G360" s="730" t="s">
        <v>587</v>
      </c>
      <c r="H360" s="730">
        <v>132082</v>
      </c>
      <c r="I360" s="730">
        <v>32082</v>
      </c>
      <c r="J360" s="730" t="s">
        <v>663</v>
      </c>
      <c r="K360" s="730" t="s">
        <v>664</v>
      </c>
      <c r="L360" s="733">
        <v>83.129999999999981</v>
      </c>
      <c r="M360" s="733">
        <v>6</v>
      </c>
      <c r="N360" s="734">
        <v>498.77999999999992</v>
      </c>
    </row>
    <row r="361" spans="1:14" ht="14.4" customHeight="1" x14ac:dyDescent="0.3">
      <c r="A361" s="728" t="s">
        <v>553</v>
      </c>
      <c r="B361" s="729" t="s">
        <v>554</v>
      </c>
      <c r="C361" s="730" t="s">
        <v>580</v>
      </c>
      <c r="D361" s="731" t="s">
        <v>581</v>
      </c>
      <c r="E361" s="732">
        <v>50113001</v>
      </c>
      <c r="F361" s="731" t="s">
        <v>586</v>
      </c>
      <c r="G361" s="730" t="s">
        <v>587</v>
      </c>
      <c r="H361" s="730">
        <v>176501</v>
      </c>
      <c r="I361" s="730">
        <v>176501</v>
      </c>
      <c r="J361" s="730" t="s">
        <v>1047</v>
      </c>
      <c r="K361" s="730" t="s">
        <v>1048</v>
      </c>
      <c r="L361" s="733">
        <v>112.38000000000002</v>
      </c>
      <c r="M361" s="733">
        <v>1</v>
      </c>
      <c r="N361" s="734">
        <v>112.38000000000002</v>
      </c>
    </row>
    <row r="362" spans="1:14" ht="14.4" customHeight="1" x14ac:dyDescent="0.3">
      <c r="A362" s="728" t="s">
        <v>553</v>
      </c>
      <c r="B362" s="729" t="s">
        <v>554</v>
      </c>
      <c r="C362" s="730" t="s">
        <v>580</v>
      </c>
      <c r="D362" s="731" t="s">
        <v>581</v>
      </c>
      <c r="E362" s="732">
        <v>50113001</v>
      </c>
      <c r="F362" s="731" t="s">
        <v>586</v>
      </c>
      <c r="G362" s="730" t="s">
        <v>587</v>
      </c>
      <c r="H362" s="730">
        <v>120401</v>
      </c>
      <c r="I362" s="730">
        <v>20401</v>
      </c>
      <c r="J362" s="730" t="s">
        <v>1049</v>
      </c>
      <c r="K362" s="730" t="s">
        <v>1050</v>
      </c>
      <c r="L362" s="733">
        <v>74.89</v>
      </c>
      <c r="M362" s="733">
        <v>6</v>
      </c>
      <c r="N362" s="734">
        <v>449.34000000000003</v>
      </c>
    </row>
    <row r="363" spans="1:14" ht="14.4" customHeight="1" x14ac:dyDescent="0.3">
      <c r="A363" s="728" t="s">
        <v>553</v>
      </c>
      <c r="B363" s="729" t="s">
        <v>554</v>
      </c>
      <c r="C363" s="730" t="s">
        <v>580</v>
      </c>
      <c r="D363" s="731" t="s">
        <v>581</v>
      </c>
      <c r="E363" s="732">
        <v>50113001</v>
      </c>
      <c r="F363" s="731" t="s">
        <v>586</v>
      </c>
      <c r="G363" s="730" t="s">
        <v>587</v>
      </c>
      <c r="H363" s="730">
        <v>146117</v>
      </c>
      <c r="I363" s="730">
        <v>146117</v>
      </c>
      <c r="J363" s="730" t="s">
        <v>1051</v>
      </c>
      <c r="K363" s="730" t="s">
        <v>1048</v>
      </c>
      <c r="L363" s="733">
        <v>74.89</v>
      </c>
      <c r="M363" s="733">
        <v>1</v>
      </c>
      <c r="N363" s="734">
        <v>74.89</v>
      </c>
    </row>
    <row r="364" spans="1:14" ht="14.4" customHeight="1" x14ac:dyDescent="0.3">
      <c r="A364" s="728" t="s">
        <v>553</v>
      </c>
      <c r="B364" s="729" t="s">
        <v>554</v>
      </c>
      <c r="C364" s="730" t="s">
        <v>580</v>
      </c>
      <c r="D364" s="731" t="s">
        <v>581</v>
      </c>
      <c r="E364" s="732">
        <v>50113001</v>
      </c>
      <c r="F364" s="731" t="s">
        <v>586</v>
      </c>
      <c r="G364" s="730" t="s">
        <v>587</v>
      </c>
      <c r="H364" s="730">
        <v>146991</v>
      </c>
      <c r="I364" s="730">
        <v>46991</v>
      </c>
      <c r="J364" s="730" t="s">
        <v>665</v>
      </c>
      <c r="K364" s="730" t="s">
        <v>666</v>
      </c>
      <c r="L364" s="733">
        <v>138.83999999999997</v>
      </c>
      <c r="M364" s="733">
        <v>1</v>
      </c>
      <c r="N364" s="734">
        <v>138.83999999999997</v>
      </c>
    </row>
    <row r="365" spans="1:14" ht="14.4" customHeight="1" x14ac:dyDescent="0.3">
      <c r="A365" s="728" t="s">
        <v>553</v>
      </c>
      <c r="B365" s="729" t="s">
        <v>554</v>
      </c>
      <c r="C365" s="730" t="s">
        <v>580</v>
      </c>
      <c r="D365" s="731" t="s">
        <v>581</v>
      </c>
      <c r="E365" s="732">
        <v>50113001</v>
      </c>
      <c r="F365" s="731" t="s">
        <v>586</v>
      </c>
      <c r="G365" s="730" t="s">
        <v>587</v>
      </c>
      <c r="H365" s="730">
        <v>196696</v>
      </c>
      <c r="I365" s="730">
        <v>96696</v>
      </c>
      <c r="J365" s="730" t="s">
        <v>1052</v>
      </c>
      <c r="K365" s="730" t="s">
        <v>1053</v>
      </c>
      <c r="L365" s="733">
        <v>46.980000000000018</v>
      </c>
      <c r="M365" s="733">
        <v>1</v>
      </c>
      <c r="N365" s="734">
        <v>46.980000000000018</v>
      </c>
    </row>
    <row r="366" spans="1:14" ht="14.4" customHeight="1" x14ac:dyDescent="0.3">
      <c r="A366" s="728" t="s">
        <v>553</v>
      </c>
      <c r="B366" s="729" t="s">
        <v>554</v>
      </c>
      <c r="C366" s="730" t="s">
        <v>580</v>
      </c>
      <c r="D366" s="731" t="s">
        <v>581</v>
      </c>
      <c r="E366" s="732">
        <v>50113001</v>
      </c>
      <c r="F366" s="731" t="s">
        <v>586</v>
      </c>
      <c r="G366" s="730" t="s">
        <v>587</v>
      </c>
      <c r="H366" s="730">
        <v>100802</v>
      </c>
      <c r="I366" s="730">
        <v>1000</v>
      </c>
      <c r="J366" s="730" t="s">
        <v>667</v>
      </c>
      <c r="K366" s="730" t="s">
        <v>668</v>
      </c>
      <c r="L366" s="733">
        <v>74.357966445612846</v>
      </c>
      <c r="M366" s="733">
        <v>134</v>
      </c>
      <c r="N366" s="734">
        <v>9963.9675037121215</v>
      </c>
    </row>
    <row r="367" spans="1:14" ht="14.4" customHeight="1" x14ac:dyDescent="0.3">
      <c r="A367" s="728" t="s">
        <v>553</v>
      </c>
      <c r="B367" s="729" t="s">
        <v>554</v>
      </c>
      <c r="C367" s="730" t="s">
        <v>580</v>
      </c>
      <c r="D367" s="731" t="s">
        <v>581</v>
      </c>
      <c r="E367" s="732">
        <v>50113001</v>
      </c>
      <c r="F367" s="731" t="s">
        <v>586</v>
      </c>
      <c r="G367" s="730" t="s">
        <v>555</v>
      </c>
      <c r="H367" s="730">
        <v>145241</v>
      </c>
      <c r="I367" s="730">
        <v>45241</v>
      </c>
      <c r="J367" s="730" t="s">
        <v>1054</v>
      </c>
      <c r="K367" s="730" t="s">
        <v>1055</v>
      </c>
      <c r="L367" s="733">
        <v>276.10000000000002</v>
      </c>
      <c r="M367" s="733">
        <v>1</v>
      </c>
      <c r="N367" s="734">
        <v>276.10000000000002</v>
      </c>
    </row>
    <row r="368" spans="1:14" ht="14.4" customHeight="1" x14ac:dyDescent="0.3">
      <c r="A368" s="728" t="s">
        <v>553</v>
      </c>
      <c r="B368" s="729" t="s">
        <v>554</v>
      </c>
      <c r="C368" s="730" t="s">
        <v>580</v>
      </c>
      <c r="D368" s="731" t="s">
        <v>581</v>
      </c>
      <c r="E368" s="732">
        <v>50113001</v>
      </c>
      <c r="F368" s="731" t="s">
        <v>586</v>
      </c>
      <c r="G368" s="730" t="s">
        <v>587</v>
      </c>
      <c r="H368" s="730">
        <v>117189</v>
      </c>
      <c r="I368" s="730">
        <v>17189</v>
      </c>
      <c r="J368" s="730" t="s">
        <v>848</v>
      </c>
      <c r="K368" s="730" t="s">
        <v>849</v>
      </c>
      <c r="L368" s="733">
        <v>41.14</v>
      </c>
      <c r="M368" s="733">
        <v>2</v>
      </c>
      <c r="N368" s="734">
        <v>82.28</v>
      </c>
    </row>
    <row r="369" spans="1:14" ht="14.4" customHeight="1" x14ac:dyDescent="0.3">
      <c r="A369" s="728" t="s">
        <v>553</v>
      </c>
      <c r="B369" s="729" t="s">
        <v>554</v>
      </c>
      <c r="C369" s="730" t="s">
        <v>580</v>
      </c>
      <c r="D369" s="731" t="s">
        <v>581</v>
      </c>
      <c r="E369" s="732">
        <v>50113001</v>
      </c>
      <c r="F369" s="731" t="s">
        <v>586</v>
      </c>
      <c r="G369" s="730" t="s">
        <v>587</v>
      </c>
      <c r="H369" s="730">
        <v>102486</v>
      </c>
      <c r="I369" s="730">
        <v>2486</v>
      </c>
      <c r="J369" s="730" t="s">
        <v>669</v>
      </c>
      <c r="K369" s="730" t="s">
        <v>670</v>
      </c>
      <c r="L369" s="733">
        <v>115.26999999999998</v>
      </c>
      <c r="M369" s="733">
        <v>1</v>
      </c>
      <c r="N369" s="734">
        <v>115.26999999999998</v>
      </c>
    </row>
    <row r="370" spans="1:14" ht="14.4" customHeight="1" x14ac:dyDescent="0.3">
      <c r="A370" s="728" t="s">
        <v>553</v>
      </c>
      <c r="B370" s="729" t="s">
        <v>554</v>
      </c>
      <c r="C370" s="730" t="s">
        <v>580</v>
      </c>
      <c r="D370" s="731" t="s">
        <v>581</v>
      </c>
      <c r="E370" s="732">
        <v>50113001</v>
      </c>
      <c r="F370" s="731" t="s">
        <v>586</v>
      </c>
      <c r="G370" s="730" t="s">
        <v>587</v>
      </c>
      <c r="H370" s="730">
        <v>848725</v>
      </c>
      <c r="I370" s="730">
        <v>107677</v>
      </c>
      <c r="J370" s="730" t="s">
        <v>1056</v>
      </c>
      <c r="K370" s="730" t="s">
        <v>1057</v>
      </c>
      <c r="L370" s="733">
        <v>382.10999999999996</v>
      </c>
      <c r="M370" s="733">
        <v>2</v>
      </c>
      <c r="N370" s="734">
        <v>764.21999999999991</v>
      </c>
    </row>
    <row r="371" spans="1:14" ht="14.4" customHeight="1" x14ac:dyDescent="0.3">
      <c r="A371" s="728" t="s">
        <v>553</v>
      </c>
      <c r="B371" s="729" t="s">
        <v>554</v>
      </c>
      <c r="C371" s="730" t="s">
        <v>580</v>
      </c>
      <c r="D371" s="731" t="s">
        <v>581</v>
      </c>
      <c r="E371" s="732">
        <v>50113001</v>
      </c>
      <c r="F371" s="731" t="s">
        <v>586</v>
      </c>
      <c r="G371" s="730" t="s">
        <v>587</v>
      </c>
      <c r="H371" s="730">
        <v>100489</v>
      </c>
      <c r="I371" s="730">
        <v>489</v>
      </c>
      <c r="J371" s="730" t="s">
        <v>1058</v>
      </c>
      <c r="K371" s="730" t="s">
        <v>1059</v>
      </c>
      <c r="L371" s="733">
        <v>42.008000000000017</v>
      </c>
      <c r="M371" s="733">
        <v>5</v>
      </c>
      <c r="N371" s="734">
        <v>210.04000000000008</v>
      </c>
    </row>
    <row r="372" spans="1:14" ht="14.4" customHeight="1" x14ac:dyDescent="0.3">
      <c r="A372" s="728" t="s">
        <v>553</v>
      </c>
      <c r="B372" s="729" t="s">
        <v>554</v>
      </c>
      <c r="C372" s="730" t="s">
        <v>580</v>
      </c>
      <c r="D372" s="731" t="s">
        <v>581</v>
      </c>
      <c r="E372" s="732">
        <v>50113001</v>
      </c>
      <c r="F372" s="731" t="s">
        <v>586</v>
      </c>
      <c r="G372" s="730" t="s">
        <v>587</v>
      </c>
      <c r="H372" s="730">
        <v>169623</v>
      </c>
      <c r="I372" s="730">
        <v>169623</v>
      </c>
      <c r="J372" s="730" t="s">
        <v>1060</v>
      </c>
      <c r="K372" s="730" t="s">
        <v>888</v>
      </c>
      <c r="L372" s="733">
        <v>90.019999999999968</v>
      </c>
      <c r="M372" s="733">
        <v>1</v>
      </c>
      <c r="N372" s="734">
        <v>90.019999999999968</v>
      </c>
    </row>
    <row r="373" spans="1:14" ht="14.4" customHeight="1" x14ac:dyDescent="0.3">
      <c r="A373" s="728" t="s">
        <v>553</v>
      </c>
      <c r="B373" s="729" t="s">
        <v>554</v>
      </c>
      <c r="C373" s="730" t="s">
        <v>580</v>
      </c>
      <c r="D373" s="731" t="s">
        <v>581</v>
      </c>
      <c r="E373" s="732">
        <v>50113001</v>
      </c>
      <c r="F373" s="731" t="s">
        <v>586</v>
      </c>
      <c r="G373" s="730" t="s">
        <v>587</v>
      </c>
      <c r="H373" s="730">
        <v>29938</v>
      </c>
      <c r="I373" s="730">
        <v>29938</v>
      </c>
      <c r="J373" s="730" t="s">
        <v>1061</v>
      </c>
      <c r="K373" s="730" t="s">
        <v>1062</v>
      </c>
      <c r="L373" s="733">
        <v>2072.8853147880141</v>
      </c>
      <c r="M373" s="733">
        <v>7</v>
      </c>
      <c r="N373" s="734">
        <v>14510.197203516098</v>
      </c>
    </row>
    <row r="374" spans="1:14" ht="14.4" customHeight="1" x14ac:dyDescent="0.3">
      <c r="A374" s="728" t="s">
        <v>553</v>
      </c>
      <c r="B374" s="729" t="s">
        <v>554</v>
      </c>
      <c r="C374" s="730" t="s">
        <v>580</v>
      </c>
      <c r="D374" s="731" t="s">
        <v>581</v>
      </c>
      <c r="E374" s="732">
        <v>50113001</v>
      </c>
      <c r="F374" s="731" t="s">
        <v>586</v>
      </c>
      <c r="G374" s="730" t="s">
        <v>587</v>
      </c>
      <c r="H374" s="730">
        <v>930661</v>
      </c>
      <c r="I374" s="730">
        <v>0</v>
      </c>
      <c r="J374" s="730" t="s">
        <v>671</v>
      </c>
      <c r="K374" s="730" t="s">
        <v>555</v>
      </c>
      <c r="L374" s="733">
        <v>316.91665758592518</v>
      </c>
      <c r="M374" s="733">
        <v>12</v>
      </c>
      <c r="N374" s="734">
        <v>3802.9998910311024</v>
      </c>
    </row>
    <row r="375" spans="1:14" ht="14.4" customHeight="1" x14ac:dyDescent="0.3">
      <c r="A375" s="728" t="s">
        <v>553</v>
      </c>
      <c r="B375" s="729" t="s">
        <v>554</v>
      </c>
      <c r="C375" s="730" t="s">
        <v>580</v>
      </c>
      <c r="D375" s="731" t="s">
        <v>581</v>
      </c>
      <c r="E375" s="732">
        <v>50113001</v>
      </c>
      <c r="F375" s="731" t="s">
        <v>586</v>
      </c>
      <c r="G375" s="730" t="s">
        <v>587</v>
      </c>
      <c r="H375" s="730">
        <v>930224</v>
      </c>
      <c r="I375" s="730">
        <v>0</v>
      </c>
      <c r="J375" s="730" t="s">
        <v>1063</v>
      </c>
      <c r="K375" s="730" t="s">
        <v>1064</v>
      </c>
      <c r="L375" s="733">
        <v>75.017899552242639</v>
      </c>
      <c r="M375" s="733">
        <v>2</v>
      </c>
      <c r="N375" s="734">
        <v>150.03579910448528</v>
      </c>
    </row>
    <row r="376" spans="1:14" ht="14.4" customHeight="1" x14ac:dyDescent="0.3">
      <c r="A376" s="728" t="s">
        <v>553</v>
      </c>
      <c r="B376" s="729" t="s">
        <v>554</v>
      </c>
      <c r="C376" s="730" t="s">
        <v>580</v>
      </c>
      <c r="D376" s="731" t="s">
        <v>581</v>
      </c>
      <c r="E376" s="732">
        <v>50113001</v>
      </c>
      <c r="F376" s="731" t="s">
        <v>586</v>
      </c>
      <c r="G376" s="730" t="s">
        <v>587</v>
      </c>
      <c r="H376" s="730">
        <v>920056</v>
      </c>
      <c r="I376" s="730">
        <v>0</v>
      </c>
      <c r="J376" s="730" t="s">
        <v>1065</v>
      </c>
      <c r="K376" s="730" t="s">
        <v>555</v>
      </c>
      <c r="L376" s="733">
        <v>560.93419516867061</v>
      </c>
      <c r="M376" s="733">
        <v>1</v>
      </c>
      <c r="N376" s="734">
        <v>560.93419516867061</v>
      </c>
    </row>
    <row r="377" spans="1:14" ht="14.4" customHeight="1" x14ac:dyDescent="0.3">
      <c r="A377" s="728" t="s">
        <v>553</v>
      </c>
      <c r="B377" s="729" t="s">
        <v>554</v>
      </c>
      <c r="C377" s="730" t="s">
        <v>580</v>
      </c>
      <c r="D377" s="731" t="s">
        <v>581</v>
      </c>
      <c r="E377" s="732">
        <v>50113001</v>
      </c>
      <c r="F377" s="731" t="s">
        <v>586</v>
      </c>
      <c r="G377" s="730" t="s">
        <v>587</v>
      </c>
      <c r="H377" s="730">
        <v>900441</v>
      </c>
      <c r="I377" s="730">
        <v>0</v>
      </c>
      <c r="J377" s="730" t="s">
        <v>1066</v>
      </c>
      <c r="K377" s="730" t="s">
        <v>1067</v>
      </c>
      <c r="L377" s="733">
        <v>162.14833333333331</v>
      </c>
      <c r="M377" s="733">
        <v>1</v>
      </c>
      <c r="N377" s="734">
        <v>162.14833333333331</v>
      </c>
    </row>
    <row r="378" spans="1:14" ht="14.4" customHeight="1" x14ac:dyDescent="0.3">
      <c r="A378" s="728" t="s">
        <v>553</v>
      </c>
      <c r="B378" s="729" t="s">
        <v>554</v>
      </c>
      <c r="C378" s="730" t="s">
        <v>580</v>
      </c>
      <c r="D378" s="731" t="s">
        <v>581</v>
      </c>
      <c r="E378" s="732">
        <v>50113001</v>
      </c>
      <c r="F378" s="731" t="s">
        <v>586</v>
      </c>
      <c r="G378" s="730" t="s">
        <v>587</v>
      </c>
      <c r="H378" s="730">
        <v>900321</v>
      </c>
      <c r="I378" s="730">
        <v>0</v>
      </c>
      <c r="J378" s="730" t="s">
        <v>1068</v>
      </c>
      <c r="K378" s="730" t="s">
        <v>555</v>
      </c>
      <c r="L378" s="733">
        <v>398.32302577060193</v>
      </c>
      <c r="M378" s="733">
        <v>1</v>
      </c>
      <c r="N378" s="734">
        <v>398.32302577060193</v>
      </c>
    </row>
    <row r="379" spans="1:14" ht="14.4" customHeight="1" x14ac:dyDescent="0.3">
      <c r="A379" s="728" t="s">
        <v>553</v>
      </c>
      <c r="B379" s="729" t="s">
        <v>554</v>
      </c>
      <c r="C379" s="730" t="s">
        <v>580</v>
      </c>
      <c r="D379" s="731" t="s">
        <v>581</v>
      </c>
      <c r="E379" s="732">
        <v>50113001</v>
      </c>
      <c r="F379" s="731" t="s">
        <v>586</v>
      </c>
      <c r="G379" s="730" t="s">
        <v>587</v>
      </c>
      <c r="H379" s="730">
        <v>843067</v>
      </c>
      <c r="I379" s="730">
        <v>0</v>
      </c>
      <c r="J379" s="730" t="s">
        <v>675</v>
      </c>
      <c r="K379" s="730" t="s">
        <v>555</v>
      </c>
      <c r="L379" s="733">
        <v>378.45086102310205</v>
      </c>
      <c r="M379" s="733">
        <v>2</v>
      </c>
      <c r="N379" s="734">
        <v>756.9017220462041</v>
      </c>
    </row>
    <row r="380" spans="1:14" ht="14.4" customHeight="1" x14ac:dyDescent="0.3">
      <c r="A380" s="728" t="s">
        <v>553</v>
      </c>
      <c r="B380" s="729" t="s">
        <v>554</v>
      </c>
      <c r="C380" s="730" t="s">
        <v>580</v>
      </c>
      <c r="D380" s="731" t="s">
        <v>581</v>
      </c>
      <c r="E380" s="732">
        <v>50113001</v>
      </c>
      <c r="F380" s="731" t="s">
        <v>586</v>
      </c>
      <c r="G380" s="730" t="s">
        <v>555</v>
      </c>
      <c r="H380" s="730">
        <v>187906</v>
      </c>
      <c r="I380" s="730">
        <v>87906</v>
      </c>
      <c r="J380" s="730" t="s">
        <v>676</v>
      </c>
      <c r="K380" s="730" t="s">
        <v>677</v>
      </c>
      <c r="L380" s="733">
        <v>46.539999999999992</v>
      </c>
      <c r="M380" s="733">
        <v>3</v>
      </c>
      <c r="N380" s="734">
        <v>139.61999999999998</v>
      </c>
    </row>
    <row r="381" spans="1:14" ht="14.4" customHeight="1" x14ac:dyDescent="0.3">
      <c r="A381" s="728" t="s">
        <v>553</v>
      </c>
      <c r="B381" s="729" t="s">
        <v>554</v>
      </c>
      <c r="C381" s="730" t="s">
        <v>580</v>
      </c>
      <c r="D381" s="731" t="s">
        <v>581</v>
      </c>
      <c r="E381" s="732">
        <v>50113001</v>
      </c>
      <c r="F381" s="731" t="s">
        <v>586</v>
      </c>
      <c r="G381" s="730" t="s">
        <v>587</v>
      </c>
      <c r="H381" s="730">
        <v>840220</v>
      </c>
      <c r="I381" s="730">
        <v>0</v>
      </c>
      <c r="J381" s="730" t="s">
        <v>854</v>
      </c>
      <c r="K381" s="730" t="s">
        <v>555</v>
      </c>
      <c r="L381" s="733">
        <v>218.20000000000005</v>
      </c>
      <c r="M381" s="733">
        <v>1</v>
      </c>
      <c r="N381" s="734">
        <v>218.20000000000005</v>
      </c>
    </row>
    <row r="382" spans="1:14" ht="14.4" customHeight="1" x14ac:dyDescent="0.3">
      <c r="A382" s="728" t="s">
        <v>553</v>
      </c>
      <c r="B382" s="729" t="s">
        <v>554</v>
      </c>
      <c r="C382" s="730" t="s">
        <v>580</v>
      </c>
      <c r="D382" s="731" t="s">
        <v>581</v>
      </c>
      <c r="E382" s="732">
        <v>50113001</v>
      </c>
      <c r="F382" s="731" t="s">
        <v>586</v>
      </c>
      <c r="G382" s="730" t="s">
        <v>587</v>
      </c>
      <c r="H382" s="730">
        <v>119571</v>
      </c>
      <c r="I382" s="730">
        <v>19571</v>
      </c>
      <c r="J382" s="730" t="s">
        <v>1069</v>
      </c>
      <c r="K382" s="730" t="s">
        <v>1070</v>
      </c>
      <c r="L382" s="733">
        <v>244.19999999999979</v>
      </c>
      <c r="M382" s="733">
        <v>1</v>
      </c>
      <c r="N382" s="734">
        <v>244.19999999999979</v>
      </c>
    </row>
    <row r="383" spans="1:14" ht="14.4" customHeight="1" x14ac:dyDescent="0.3">
      <c r="A383" s="728" t="s">
        <v>553</v>
      </c>
      <c r="B383" s="729" t="s">
        <v>554</v>
      </c>
      <c r="C383" s="730" t="s">
        <v>580</v>
      </c>
      <c r="D383" s="731" t="s">
        <v>581</v>
      </c>
      <c r="E383" s="732">
        <v>50113001</v>
      </c>
      <c r="F383" s="731" t="s">
        <v>586</v>
      </c>
      <c r="G383" s="730" t="s">
        <v>587</v>
      </c>
      <c r="H383" s="730">
        <v>188217</v>
      </c>
      <c r="I383" s="730">
        <v>88217</v>
      </c>
      <c r="J383" s="730" t="s">
        <v>678</v>
      </c>
      <c r="K383" s="730" t="s">
        <v>679</v>
      </c>
      <c r="L383" s="733">
        <v>127.44986356337434</v>
      </c>
      <c r="M383" s="733">
        <v>2</v>
      </c>
      <c r="N383" s="734">
        <v>254.89972712674867</v>
      </c>
    </row>
    <row r="384" spans="1:14" ht="14.4" customHeight="1" x14ac:dyDescent="0.3">
      <c r="A384" s="728" t="s">
        <v>553</v>
      </c>
      <c r="B384" s="729" t="s">
        <v>554</v>
      </c>
      <c r="C384" s="730" t="s">
        <v>580</v>
      </c>
      <c r="D384" s="731" t="s">
        <v>581</v>
      </c>
      <c r="E384" s="732">
        <v>50113001</v>
      </c>
      <c r="F384" s="731" t="s">
        <v>586</v>
      </c>
      <c r="G384" s="730" t="s">
        <v>587</v>
      </c>
      <c r="H384" s="730">
        <v>188219</v>
      </c>
      <c r="I384" s="730">
        <v>88219</v>
      </c>
      <c r="J384" s="730" t="s">
        <v>855</v>
      </c>
      <c r="K384" s="730" t="s">
        <v>856</v>
      </c>
      <c r="L384" s="733">
        <v>142.43000000000004</v>
      </c>
      <c r="M384" s="733">
        <v>3</v>
      </c>
      <c r="N384" s="734">
        <v>427.29000000000008</v>
      </c>
    </row>
    <row r="385" spans="1:14" ht="14.4" customHeight="1" x14ac:dyDescent="0.3">
      <c r="A385" s="728" t="s">
        <v>553</v>
      </c>
      <c r="B385" s="729" t="s">
        <v>554</v>
      </c>
      <c r="C385" s="730" t="s">
        <v>580</v>
      </c>
      <c r="D385" s="731" t="s">
        <v>581</v>
      </c>
      <c r="E385" s="732">
        <v>50113001</v>
      </c>
      <c r="F385" s="731" t="s">
        <v>586</v>
      </c>
      <c r="G385" s="730" t="s">
        <v>604</v>
      </c>
      <c r="H385" s="730">
        <v>149909</v>
      </c>
      <c r="I385" s="730">
        <v>49909</v>
      </c>
      <c r="J385" s="730" t="s">
        <v>1071</v>
      </c>
      <c r="K385" s="730" t="s">
        <v>1072</v>
      </c>
      <c r="L385" s="733">
        <v>42.58</v>
      </c>
      <c r="M385" s="733">
        <v>2</v>
      </c>
      <c r="N385" s="734">
        <v>85.16</v>
      </c>
    </row>
    <row r="386" spans="1:14" ht="14.4" customHeight="1" x14ac:dyDescent="0.3">
      <c r="A386" s="728" t="s">
        <v>553</v>
      </c>
      <c r="B386" s="729" t="s">
        <v>554</v>
      </c>
      <c r="C386" s="730" t="s">
        <v>580</v>
      </c>
      <c r="D386" s="731" t="s">
        <v>581</v>
      </c>
      <c r="E386" s="732">
        <v>50113001</v>
      </c>
      <c r="F386" s="731" t="s">
        <v>586</v>
      </c>
      <c r="G386" s="730" t="s">
        <v>555</v>
      </c>
      <c r="H386" s="730">
        <v>128216</v>
      </c>
      <c r="I386" s="730">
        <v>28216</v>
      </c>
      <c r="J386" s="730" t="s">
        <v>1073</v>
      </c>
      <c r="K386" s="730" t="s">
        <v>1074</v>
      </c>
      <c r="L386" s="733">
        <v>107.45</v>
      </c>
      <c r="M386" s="733">
        <v>1</v>
      </c>
      <c r="N386" s="734">
        <v>107.45</v>
      </c>
    </row>
    <row r="387" spans="1:14" ht="14.4" customHeight="1" x14ac:dyDescent="0.3">
      <c r="A387" s="728" t="s">
        <v>553</v>
      </c>
      <c r="B387" s="729" t="s">
        <v>554</v>
      </c>
      <c r="C387" s="730" t="s">
        <v>580</v>
      </c>
      <c r="D387" s="731" t="s">
        <v>581</v>
      </c>
      <c r="E387" s="732">
        <v>50113001</v>
      </c>
      <c r="F387" s="731" t="s">
        <v>586</v>
      </c>
      <c r="G387" s="730" t="s">
        <v>587</v>
      </c>
      <c r="H387" s="730">
        <v>117992</v>
      </c>
      <c r="I387" s="730">
        <v>17992</v>
      </c>
      <c r="J387" s="730" t="s">
        <v>861</v>
      </c>
      <c r="K387" s="730" t="s">
        <v>862</v>
      </c>
      <c r="L387" s="733">
        <v>93.759999999999991</v>
      </c>
      <c r="M387" s="733">
        <v>2</v>
      </c>
      <c r="N387" s="734">
        <v>187.51999999999998</v>
      </c>
    </row>
    <row r="388" spans="1:14" ht="14.4" customHeight="1" x14ac:dyDescent="0.3">
      <c r="A388" s="728" t="s">
        <v>553</v>
      </c>
      <c r="B388" s="729" t="s">
        <v>554</v>
      </c>
      <c r="C388" s="730" t="s">
        <v>580</v>
      </c>
      <c r="D388" s="731" t="s">
        <v>581</v>
      </c>
      <c r="E388" s="732">
        <v>50113001</v>
      </c>
      <c r="F388" s="731" t="s">
        <v>586</v>
      </c>
      <c r="G388" s="730" t="s">
        <v>587</v>
      </c>
      <c r="H388" s="730">
        <v>100498</v>
      </c>
      <c r="I388" s="730">
        <v>498</v>
      </c>
      <c r="J388" s="730" t="s">
        <v>684</v>
      </c>
      <c r="K388" s="730" t="s">
        <v>685</v>
      </c>
      <c r="L388" s="733">
        <v>96.790969915244744</v>
      </c>
      <c r="M388" s="733">
        <v>20</v>
      </c>
      <c r="N388" s="734">
        <v>1935.819398304895</v>
      </c>
    </row>
    <row r="389" spans="1:14" ht="14.4" customHeight="1" x14ac:dyDescent="0.3">
      <c r="A389" s="728" t="s">
        <v>553</v>
      </c>
      <c r="B389" s="729" t="s">
        <v>554</v>
      </c>
      <c r="C389" s="730" t="s">
        <v>580</v>
      </c>
      <c r="D389" s="731" t="s">
        <v>581</v>
      </c>
      <c r="E389" s="732">
        <v>50113001</v>
      </c>
      <c r="F389" s="731" t="s">
        <v>586</v>
      </c>
      <c r="G389" s="730" t="s">
        <v>587</v>
      </c>
      <c r="H389" s="730">
        <v>166555</v>
      </c>
      <c r="I389" s="730">
        <v>66555</v>
      </c>
      <c r="J389" s="730" t="s">
        <v>863</v>
      </c>
      <c r="K389" s="730" t="s">
        <v>864</v>
      </c>
      <c r="L389" s="733">
        <v>117.41000000000003</v>
      </c>
      <c r="M389" s="733">
        <v>1</v>
      </c>
      <c r="N389" s="734">
        <v>117.41000000000003</v>
      </c>
    </row>
    <row r="390" spans="1:14" ht="14.4" customHeight="1" x14ac:dyDescent="0.3">
      <c r="A390" s="728" t="s">
        <v>553</v>
      </c>
      <c r="B390" s="729" t="s">
        <v>554</v>
      </c>
      <c r="C390" s="730" t="s">
        <v>580</v>
      </c>
      <c r="D390" s="731" t="s">
        <v>581</v>
      </c>
      <c r="E390" s="732">
        <v>50113001</v>
      </c>
      <c r="F390" s="731" t="s">
        <v>586</v>
      </c>
      <c r="G390" s="730" t="s">
        <v>587</v>
      </c>
      <c r="H390" s="730">
        <v>102439</v>
      </c>
      <c r="I390" s="730">
        <v>2439</v>
      </c>
      <c r="J390" s="730" t="s">
        <v>942</v>
      </c>
      <c r="K390" s="730" t="s">
        <v>943</v>
      </c>
      <c r="L390" s="733">
        <v>275.31</v>
      </c>
      <c r="M390" s="733">
        <v>1</v>
      </c>
      <c r="N390" s="734">
        <v>275.31</v>
      </c>
    </row>
    <row r="391" spans="1:14" ht="14.4" customHeight="1" x14ac:dyDescent="0.3">
      <c r="A391" s="728" t="s">
        <v>553</v>
      </c>
      <c r="B391" s="729" t="s">
        <v>554</v>
      </c>
      <c r="C391" s="730" t="s">
        <v>580</v>
      </c>
      <c r="D391" s="731" t="s">
        <v>581</v>
      </c>
      <c r="E391" s="732">
        <v>50113001</v>
      </c>
      <c r="F391" s="731" t="s">
        <v>586</v>
      </c>
      <c r="G391" s="730" t="s">
        <v>587</v>
      </c>
      <c r="H391" s="730">
        <v>102546</v>
      </c>
      <c r="I391" s="730">
        <v>2546</v>
      </c>
      <c r="J391" s="730" t="s">
        <v>1075</v>
      </c>
      <c r="K391" s="730" t="s">
        <v>1076</v>
      </c>
      <c r="L391" s="733">
        <v>65.249993451483562</v>
      </c>
      <c r="M391" s="733">
        <v>32</v>
      </c>
      <c r="N391" s="734">
        <v>2087.999790447474</v>
      </c>
    </row>
    <row r="392" spans="1:14" ht="14.4" customHeight="1" x14ac:dyDescent="0.3">
      <c r="A392" s="728" t="s">
        <v>553</v>
      </c>
      <c r="B392" s="729" t="s">
        <v>554</v>
      </c>
      <c r="C392" s="730" t="s">
        <v>580</v>
      </c>
      <c r="D392" s="731" t="s">
        <v>581</v>
      </c>
      <c r="E392" s="732">
        <v>50113001</v>
      </c>
      <c r="F392" s="731" t="s">
        <v>586</v>
      </c>
      <c r="G392" s="730" t="s">
        <v>587</v>
      </c>
      <c r="H392" s="730">
        <v>102547</v>
      </c>
      <c r="I392" s="730">
        <v>2547</v>
      </c>
      <c r="J392" s="730" t="s">
        <v>1075</v>
      </c>
      <c r="K392" s="730" t="s">
        <v>1077</v>
      </c>
      <c r="L392" s="733">
        <v>45.65</v>
      </c>
      <c r="M392" s="733">
        <v>24</v>
      </c>
      <c r="N392" s="734">
        <v>1095.5999999999999</v>
      </c>
    </row>
    <row r="393" spans="1:14" ht="14.4" customHeight="1" x14ac:dyDescent="0.3">
      <c r="A393" s="728" t="s">
        <v>553</v>
      </c>
      <c r="B393" s="729" t="s">
        <v>554</v>
      </c>
      <c r="C393" s="730" t="s">
        <v>580</v>
      </c>
      <c r="D393" s="731" t="s">
        <v>581</v>
      </c>
      <c r="E393" s="732">
        <v>50113001</v>
      </c>
      <c r="F393" s="731" t="s">
        <v>586</v>
      </c>
      <c r="G393" s="730" t="s">
        <v>587</v>
      </c>
      <c r="H393" s="730">
        <v>100502</v>
      </c>
      <c r="I393" s="730">
        <v>502</v>
      </c>
      <c r="J393" s="730" t="s">
        <v>865</v>
      </c>
      <c r="K393" s="730" t="s">
        <v>866</v>
      </c>
      <c r="L393" s="733">
        <v>211.63363636363638</v>
      </c>
      <c r="M393" s="733">
        <v>11</v>
      </c>
      <c r="N393" s="734">
        <v>2327.9700000000003</v>
      </c>
    </row>
    <row r="394" spans="1:14" ht="14.4" customHeight="1" x14ac:dyDescent="0.3">
      <c r="A394" s="728" t="s">
        <v>553</v>
      </c>
      <c r="B394" s="729" t="s">
        <v>554</v>
      </c>
      <c r="C394" s="730" t="s">
        <v>580</v>
      </c>
      <c r="D394" s="731" t="s">
        <v>581</v>
      </c>
      <c r="E394" s="732">
        <v>50113001</v>
      </c>
      <c r="F394" s="731" t="s">
        <v>586</v>
      </c>
      <c r="G394" s="730" t="s">
        <v>604</v>
      </c>
      <c r="H394" s="730">
        <v>127738</v>
      </c>
      <c r="I394" s="730">
        <v>127738</v>
      </c>
      <c r="J394" s="730" t="s">
        <v>1078</v>
      </c>
      <c r="K394" s="730" t="s">
        <v>1079</v>
      </c>
      <c r="L394" s="733">
        <v>95.37000080920312</v>
      </c>
      <c r="M394" s="733">
        <v>76</v>
      </c>
      <c r="N394" s="734">
        <v>7248.1200614994368</v>
      </c>
    </row>
    <row r="395" spans="1:14" ht="14.4" customHeight="1" x14ac:dyDescent="0.3">
      <c r="A395" s="728" t="s">
        <v>553</v>
      </c>
      <c r="B395" s="729" t="s">
        <v>554</v>
      </c>
      <c r="C395" s="730" t="s">
        <v>580</v>
      </c>
      <c r="D395" s="731" t="s">
        <v>581</v>
      </c>
      <c r="E395" s="732">
        <v>50113001</v>
      </c>
      <c r="F395" s="731" t="s">
        <v>586</v>
      </c>
      <c r="G395" s="730" t="s">
        <v>555</v>
      </c>
      <c r="H395" s="730">
        <v>102592</v>
      </c>
      <c r="I395" s="730">
        <v>2592</v>
      </c>
      <c r="J395" s="730" t="s">
        <v>1080</v>
      </c>
      <c r="K395" s="730" t="s">
        <v>1081</v>
      </c>
      <c r="L395" s="733">
        <v>63.049999999999969</v>
      </c>
      <c r="M395" s="733">
        <v>1</v>
      </c>
      <c r="N395" s="734">
        <v>63.049999999999969</v>
      </c>
    </row>
    <row r="396" spans="1:14" ht="14.4" customHeight="1" x14ac:dyDescent="0.3">
      <c r="A396" s="728" t="s">
        <v>553</v>
      </c>
      <c r="B396" s="729" t="s">
        <v>554</v>
      </c>
      <c r="C396" s="730" t="s">
        <v>580</v>
      </c>
      <c r="D396" s="731" t="s">
        <v>581</v>
      </c>
      <c r="E396" s="732">
        <v>50113001</v>
      </c>
      <c r="F396" s="731" t="s">
        <v>586</v>
      </c>
      <c r="G396" s="730" t="s">
        <v>555</v>
      </c>
      <c r="H396" s="730">
        <v>101710</v>
      </c>
      <c r="I396" s="730">
        <v>1710</v>
      </c>
      <c r="J396" s="730" t="s">
        <v>868</v>
      </c>
      <c r="K396" s="730" t="s">
        <v>869</v>
      </c>
      <c r="L396" s="733">
        <v>65.91</v>
      </c>
      <c r="M396" s="733">
        <v>2</v>
      </c>
      <c r="N396" s="734">
        <v>131.82</v>
      </c>
    </row>
    <row r="397" spans="1:14" ht="14.4" customHeight="1" x14ac:dyDescent="0.3">
      <c r="A397" s="728" t="s">
        <v>553</v>
      </c>
      <c r="B397" s="729" t="s">
        <v>554</v>
      </c>
      <c r="C397" s="730" t="s">
        <v>580</v>
      </c>
      <c r="D397" s="731" t="s">
        <v>581</v>
      </c>
      <c r="E397" s="732">
        <v>50113001</v>
      </c>
      <c r="F397" s="731" t="s">
        <v>586</v>
      </c>
      <c r="G397" s="730" t="s">
        <v>587</v>
      </c>
      <c r="H397" s="730">
        <v>118563</v>
      </c>
      <c r="I397" s="730">
        <v>18563</v>
      </c>
      <c r="J397" s="730" t="s">
        <v>1082</v>
      </c>
      <c r="K397" s="730" t="s">
        <v>1083</v>
      </c>
      <c r="L397" s="733">
        <v>490.94000000000011</v>
      </c>
      <c r="M397" s="733">
        <v>3</v>
      </c>
      <c r="N397" s="734">
        <v>1472.8200000000004</v>
      </c>
    </row>
    <row r="398" spans="1:14" ht="14.4" customHeight="1" x14ac:dyDescent="0.3">
      <c r="A398" s="728" t="s">
        <v>553</v>
      </c>
      <c r="B398" s="729" t="s">
        <v>554</v>
      </c>
      <c r="C398" s="730" t="s">
        <v>580</v>
      </c>
      <c r="D398" s="731" t="s">
        <v>581</v>
      </c>
      <c r="E398" s="732">
        <v>50113001</v>
      </c>
      <c r="F398" s="731" t="s">
        <v>586</v>
      </c>
      <c r="G398" s="730" t="s">
        <v>587</v>
      </c>
      <c r="H398" s="730">
        <v>196187</v>
      </c>
      <c r="I398" s="730">
        <v>96187</v>
      </c>
      <c r="J398" s="730" t="s">
        <v>1084</v>
      </c>
      <c r="K398" s="730" t="s">
        <v>1085</v>
      </c>
      <c r="L398" s="733">
        <v>61.119999999999983</v>
      </c>
      <c r="M398" s="733">
        <v>1</v>
      </c>
      <c r="N398" s="734">
        <v>61.119999999999983</v>
      </c>
    </row>
    <row r="399" spans="1:14" ht="14.4" customHeight="1" x14ac:dyDescent="0.3">
      <c r="A399" s="728" t="s">
        <v>553</v>
      </c>
      <c r="B399" s="729" t="s">
        <v>554</v>
      </c>
      <c r="C399" s="730" t="s">
        <v>580</v>
      </c>
      <c r="D399" s="731" t="s">
        <v>581</v>
      </c>
      <c r="E399" s="732">
        <v>50113001</v>
      </c>
      <c r="F399" s="731" t="s">
        <v>586</v>
      </c>
      <c r="G399" s="730" t="s">
        <v>587</v>
      </c>
      <c r="H399" s="730">
        <v>121793</v>
      </c>
      <c r="I399" s="730">
        <v>21793</v>
      </c>
      <c r="J399" s="730" t="s">
        <v>1086</v>
      </c>
      <c r="K399" s="730" t="s">
        <v>1087</v>
      </c>
      <c r="L399" s="733">
        <v>102.49000000000002</v>
      </c>
      <c r="M399" s="733">
        <v>1</v>
      </c>
      <c r="N399" s="734">
        <v>102.49000000000002</v>
      </c>
    </row>
    <row r="400" spans="1:14" ht="14.4" customHeight="1" x14ac:dyDescent="0.3">
      <c r="A400" s="728" t="s">
        <v>553</v>
      </c>
      <c r="B400" s="729" t="s">
        <v>554</v>
      </c>
      <c r="C400" s="730" t="s">
        <v>580</v>
      </c>
      <c r="D400" s="731" t="s">
        <v>581</v>
      </c>
      <c r="E400" s="732">
        <v>50113001</v>
      </c>
      <c r="F400" s="731" t="s">
        <v>586</v>
      </c>
      <c r="G400" s="730" t="s">
        <v>587</v>
      </c>
      <c r="H400" s="730">
        <v>101127</v>
      </c>
      <c r="I400" s="730">
        <v>1127</v>
      </c>
      <c r="J400" s="730" t="s">
        <v>1088</v>
      </c>
      <c r="K400" s="730" t="s">
        <v>1089</v>
      </c>
      <c r="L400" s="733">
        <v>91.61</v>
      </c>
      <c r="M400" s="733">
        <v>3</v>
      </c>
      <c r="N400" s="734">
        <v>274.83</v>
      </c>
    </row>
    <row r="401" spans="1:14" ht="14.4" customHeight="1" x14ac:dyDescent="0.3">
      <c r="A401" s="728" t="s">
        <v>553</v>
      </c>
      <c r="B401" s="729" t="s">
        <v>554</v>
      </c>
      <c r="C401" s="730" t="s">
        <v>580</v>
      </c>
      <c r="D401" s="731" t="s">
        <v>581</v>
      </c>
      <c r="E401" s="732">
        <v>50113001</v>
      </c>
      <c r="F401" s="731" t="s">
        <v>586</v>
      </c>
      <c r="G401" s="730" t="s">
        <v>587</v>
      </c>
      <c r="H401" s="730">
        <v>157525</v>
      </c>
      <c r="I401" s="730">
        <v>57525</v>
      </c>
      <c r="J401" s="730" t="s">
        <v>1090</v>
      </c>
      <c r="K401" s="730" t="s">
        <v>1091</v>
      </c>
      <c r="L401" s="733">
        <v>98.210000000000036</v>
      </c>
      <c r="M401" s="733">
        <v>2</v>
      </c>
      <c r="N401" s="734">
        <v>196.42000000000007</v>
      </c>
    </row>
    <row r="402" spans="1:14" ht="14.4" customHeight="1" x14ac:dyDescent="0.3">
      <c r="A402" s="728" t="s">
        <v>553</v>
      </c>
      <c r="B402" s="729" t="s">
        <v>554</v>
      </c>
      <c r="C402" s="730" t="s">
        <v>580</v>
      </c>
      <c r="D402" s="731" t="s">
        <v>581</v>
      </c>
      <c r="E402" s="732">
        <v>50113001</v>
      </c>
      <c r="F402" s="731" t="s">
        <v>586</v>
      </c>
      <c r="G402" s="730" t="s">
        <v>604</v>
      </c>
      <c r="H402" s="730">
        <v>188498</v>
      </c>
      <c r="I402" s="730">
        <v>88498</v>
      </c>
      <c r="J402" s="730" t="s">
        <v>1092</v>
      </c>
      <c r="K402" s="730" t="s">
        <v>1093</v>
      </c>
      <c r="L402" s="733">
        <v>210.46000000000009</v>
      </c>
      <c r="M402" s="733">
        <v>1</v>
      </c>
      <c r="N402" s="734">
        <v>210.46000000000009</v>
      </c>
    </row>
    <row r="403" spans="1:14" ht="14.4" customHeight="1" x14ac:dyDescent="0.3">
      <c r="A403" s="728" t="s">
        <v>553</v>
      </c>
      <c r="B403" s="729" t="s">
        <v>554</v>
      </c>
      <c r="C403" s="730" t="s">
        <v>580</v>
      </c>
      <c r="D403" s="731" t="s">
        <v>581</v>
      </c>
      <c r="E403" s="732">
        <v>50113001</v>
      </c>
      <c r="F403" s="731" t="s">
        <v>586</v>
      </c>
      <c r="G403" s="730" t="s">
        <v>587</v>
      </c>
      <c r="H403" s="730">
        <v>109415</v>
      </c>
      <c r="I403" s="730">
        <v>119683</v>
      </c>
      <c r="J403" s="730" t="s">
        <v>1094</v>
      </c>
      <c r="K403" s="730" t="s">
        <v>1095</v>
      </c>
      <c r="L403" s="733">
        <v>62.139999999999986</v>
      </c>
      <c r="M403" s="733">
        <v>10</v>
      </c>
      <c r="N403" s="734">
        <v>621.39999999999986</v>
      </c>
    </row>
    <row r="404" spans="1:14" ht="14.4" customHeight="1" x14ac:dyDescent="0.3">
      <c r="A404" s="728" t="s">
        <v>553</v>
      </c>
      <c r="B404" s="729" t="s">
        <v>554</v>
      </c>
      <c r="C404" s="730" t="s">
        <v>580</v>
      </c>
      <c r="D404" s="731" t="s">
        <v>581</v>
      </c>
      <c r="E404" s="732">
        <v>50113001</v>
      </c>
      <c r="F404" s="731" t="s">
        <v>586</v>
      </c>
      <c r="G404" s="730" t="s">
        <v>587</v>
      </c>
      <c r="H404" s="730">
        <v>849253</v>
      </c>
      <c r="I404" s="730">
        <v>141763</v>
      </c>
      <c r="J404" s="730" t="s">
        <v>689</v>
      </c>
      <c r="K404" s="730" t="s">
        <v>690</v>
      </c>
      <c r="L404" s="733">
        <v>81.33</v>
      </c>
      <c r="M404" s="733">
        <v>2</v>
      </c>
      <c r="N404" s="734">
        <v>162.66</v>
      </c>
    </row>
    <row r="405" spans="1:14" ht="14.4" customHeight="1" x14ac:dyDescent="0.3">
      <c r="A405" s="728" t="s">
        <v>553</v>
      </c>
      <c r="B405" s="729" t="s">
        <v>554</v>
      </c>
      <c r="C405" s="730" t="s">
        <v>580</v>
      </c>
      <c r="D405" s="731" t="s">
        <v>581</v>
      </c>
      <c r="E405" s="732">
        <v>50113001</v>
      </c>
      <c r="F405" s="731" t="s">
        <v>586</v>
      </c>
      <c r="G405" s="730" t="s">
        <v>587</v>
      </c>
      <c r="H405" s="730">
        <v>171031</v>
      </c>
      <c r="I405" s="730">
        <v>171031</v>
      </c>
      <c r="J405" s="730" t="s">
        <v>1096</v>
      </c>
      <c r="K405" s="730" t="s">
        <v>1097</v>
      </c>
      <c r="L405" s="733">
        <v>84.72999999999999</v>
      </c>
      <c r="M405" s="733">
        <v>3</v>
      </c>
      <c r="N405" s="734">
        <v>254.18999999999997</v>
      </c>
    </row>
    <row r="406" spans="1:14" ht="14.4" customHeight="1" x14ac:dyDescent="0.3">
      <c r="A406" s="728" t="s">
        <v>553</v>
      </c>
      <c r="B406" s="729" t="s">
        <v>554</v>
      </c>
      <c r="C406" s="730" t="s">
        <v>580</v>
      </c>
      <c r="D406" s="731" t="s">
        <v>581</v>
      </c>
      <c r="E406" s="732">
        <v>50113001</v>
      </c>
      <c r="F406" s="731" t="s">
        <v>586</v>
      </c>
      <c r="G406" s="730" t="s">
        <v>587</v>
      </c>
      <c r="H406" s="730">
        <v>100513</v>
      </c>
      <c r="I406" s="730">
        <v>513</v>
      </c>
      <c r="J406" s="730" t="s">
        <v>1098</v>
      </c>
      <c r="K406" s="730" t="s">
        <v>685</v>
      </c>
      <c r="L406" s="733">
        <v>57.020433588696456</v>
      </c>
      <c r="M406" s="733">
        <v>116</v>
      </c>
      <c r="N406" s="734">
        <v>6614.3702962887892</v>
      </c>
    </row>
    <row r="407" spans="1:14" ht="14.4" customHeight="1" x14ac:dyDescent="0.3">
      <c r="A407" s="728" t="s">
        <v>553</v>
      </c>
      <c r="B407" s="729" t="s">
        <v>554</v>
      </c>
      <c r="C407" s="730" t="s">
        <v>580</v>
      </c>
      <c r="D407" s="731" t="s">
        <v>581</v>
      </c>
      <c r="E407" s="732">
        <v>50113001</v>
      </c>
      <c r="F407" s="731" t="s">
        <v>586</v>
      </c>
      <c r="G407" s="730" t="s">
        <v>587</v>
      </c>
      <c r="H407" s="730">
        <v>53761</v>
      </c>
      <c r="I407" s="730">
        <v>53761</v>
      </c>
      <c r="J407" s="730" t="s">
        <v>1099</v>
      </c>
      <c r="K407" s="730" t="s">
        <v>1100</v>
      </c>
      <c r="L407" s="733">
        <v>94.250000000000028</v>
      </c>
      <c r="M407" s="733">
        <v>1</v>
      </c>
      <c r="N407" s="734">
        <v>94.250000000000028</v>
      </c>
    </row>
    <row r="408" spans="1:14" ht="14.4" customHeight="1" x14ac:dyDescent="0.3">
      <c r="A408" s="728" t="s">
        <v>553</v>
      </c>
      <c r="B408" s="729" t="s">
        <v>554</v>
      </c>
      <c r="C408" s="730" t="s">
        <v>580</v>
      </c>
      <c r="D408" s="731" t="s">
        <v>581</v>
      </c>
      <c r="E408" s="732">
        <v>50113001</v>
      </c>
      <c r="F408" s="731" t="s">
        <v>586</v>
      </c>
      <c r="G408" s="730" t="s">
        <v>587</v>
      </c>
      <c r="H408" s="730">
        <v>110086</v>
      </c>
      <c r="I408" s="730">
        <v>10086</v>
      </c>
      <c r="J408" s="730" t="s">
        <v>691</v>
      </c>
      <c r="K408" s="730" t="s">
        <v>692</v>
      </c>
      <c r="L408" s="733">
        <v>1592.8</v>
      </c>
      <c r="M408" s="733">
        <v>3</v>
      </c>
      <c r="N408" s="734">
        <v>4778.3999999999996</v>
      </c>
    </row>
    <row r="409" spans="1:14" ht="14.4" customHeight="1" x14ac:dyDescent="0.3">
      <c r="A409" s="728" t="s">
        <v>553</v>
      </c>
      <c r="B409" s="729" t="s">
        <v>554</v>
      </c>
      <c r="C409" s="730" t="s">
        <v>580</v>
      </c>
      <c r="D409" s="731" t="s">
        <v>581</v>
      </c>
      <c r="E409" s="732">
        <v>50113001</v>
      </c>
      <c r="F409" s="731" t="s">
        <v>586</v>
      </c>
      <c r="G409" s="730" t="s">
        <v>604</v>
      </c>
      <c r="H409" s="730">
        <v>191788</v>
      </c>
      <c r="I409" s="730">
        <v>91788</v>
      </c>
      <c r="J409" s="730" t="s">
        <v>693</v>
      </c>
      <c r="K409" s="730" t="s">
        <v>694</v>
      </c>
      <c r="L409" s="733">
        <v>29.769999999999978</v>
      </c>
      <c r="M409" s="733">
        <v>1</v>
      </c>
      <c r="N409" s="734">
        <v>29.769999999999978</v>
      </c>
    </row>
    <row r="410" spans="1:14" ht="14.4" customHeight="1" x14ac:dyDescent="0.3">
      <c r="A410" s="728" t="s">
        <v>553</v>
      </c>
      <c r="B410" s="729" t="s">
        <v>554</v>
      </c>
      <c r="C410" s="730" t="s">
        <v>580</v>
      </c>
      <c r="D410" s="731" t="s">
        <v>581</v>
      </c>
      <c r="E410" s="732">
        <v>50113001</v>
      </c>
      <c r="F410" s="731" t="s">
        <v>586</v>
      </c>
      <c r="G410" s="730" t="s">
        <v>587</v>
      </c>
      <c r="H410" s="730">
        <v>188860</v>
      </c>
      <c r="I410" s="730">
        <v>154078</v>
      </c>
      <c r="J410" s="730" t="s">
        <v>874</v>
      </c>
      <c r="K410" s="730" t="s">
        <v>875</v>
      </c>
      <c r="L410" s="733">
        <v>839.42020734188247</v>
      </c>
      <c r="M410" s="733">
        <v>7</v>
      </c>
      <c r="N410" s="734">
        <v>5875.941451393177</v>
      </c>
    </row>
    <row r="411" spans="1:14" ht="14.4" customHeight="1" x14ac:dyDescent="0.3">
      <c r="A411" s="728" t="s">
        <v>553</v>
      </c>
      <c r="B411" s="729" t="s">
        <v>554</v>
      </c>
      <c r="C411" s="730" t="s">
        <v>580</v>
      </c>
      <c r="D411" s="731" t="s">
        <v>581</v>
      </c>
      <c r="E411" s="732">
        <v>50113001</v>
      </c>
      <c r="F411" s="731" t="s">
        <v>586</v>
      </c>
      <c r="G411" s="730" t="s">
        <v>587</v>
      </c>
      <c r="H411" s="730">
        <v>104307</v>
      </c>
      <c r="I411" s="730">
        <v>4307</v>
      </c>
      <c r="J411" s="730" t="s">
        <v>1101</v>
      </c>
      <c r="K411" s="730" t="s">
        <v>1102</v>
      </c>
      <c r="L411" s="733">
        <v>353.14226190476188</v>
      </c>
      <c r="M411" s="733">
        <v>84</v>
      </c>
      <c r="N411" s="734">
        <v>29663.949999999997</v>
      </c>
    </row>
    <row r="412" spans="1:14" ht="14.4" customHeight="1" x14ac:dyDescent="0.3">
      <c r="A412" s="728" t="s">
        <v>553</v>
      </c>
      <c r="B412" s="729" t="s">
        <v>554</v>
      </c>
      <c r="C412" s="730" t="s">
        <v>580</v>
      </c>
      <c r="D412" s="731" t="s">
        <v>581</v>
      </c>
      <c r="E412" s="732">
        <v>50113001</v>
      </c>
      <c r="F412" s="731" t="s">
        <v>586</v>
      </c>
      <c r="G412" s="730" t="s">
        <v>587</v>
      </c>
      <c r="H412" s="730">
        <v>501544</v>
      </c>
      <c r="I412" s="730">
        <v>0</v>
      </c>
      <c r="J412" s="730" t="s">
        <v>1103</v>
      </c>
      <c r="K412" s="730" t="s">
        <v>1104</v>
      </c>
      <c r="L412" s="733">
        <v>330</v>
      </c>
      <c r="M412" s="733">
        <v>20</v>
      </c>
      <c r="N412" s="734">
        <v>6600</v>
      </c>
    </row>
    <row r="413" spans="1:14" ht="14.4" customHeight="1" x14ac:dyDescent="0.3">
      <c r="A413" s="728" t="s">
        <v>553</v>
      </c>
      <c r="B413" s="729" t="s">
        <v>554</v>
      </c>
      <c r="C413" s="730" t="s">
        <v>580</v>
      </c>
      <c r="D413" s="731" t="s">
        <v>581</v>
      </c>
      <c r="E413" s="732">
        <v>50113001</v>
      </c>
      <c r="F413" s="731" t="s">
        <v>586</v>
      </c>
      <c r="G413" s="730" t="s">
        <v>587</v>
      </c>
      <c r="H413" s="730">
        <v>100536</v>
      </c>
      <c r="I413" s="730">
        <v>536</v>
      </c>
      <c r="J413" s="730" t="s">
        <v>1105</v>
      </c>
      <c r="K413" s="730" t="s">
        <v>589</v>
      </c>
      <c r="L413" s="733">
        <v>126.99076923076926</v>
      </c>
      <c r="M413" s="733">
        <v>260</v>
      </c>
      <c r="N413" s="734">
        <v>33017.600000000006</v>
      </c>
    </row>
    <row r="414" spans="1:14" ht="14.4" customHeight="1" x14ac:dyDescent="0.3">
      <c r="A414" s="728" t="s">
        <v>553</v>
      </c>
      <c r="B414" s="729" t="s">
        <v>554</v>
      </c>
      <c r="C414" s="730" t="s">
        <v>580</v>
      </c>
      <c r="D414" s="731" t="s">
        <v>581</v>
      </c>
      <c r="E414" s="732">
        <v>50113001</v>
      </c>
      <c r="F414" s="731" t="s">
        <v>586</v>
      </c>
      <c r="G414" s="730" t="s">
        <v>604</v>
      </c>
      <c r="H414" s="730">
        <v>107981</v>
      </c>
      <c r="I414" s="730">
        <v>7981</v>
      </c>
      <c r="J414" s="730" t="s">
        <v>699</v>
      </c>
      <c r="K414" s="730" t="s">
        <v>700</v>
      </c>
      <c r="L414" s="733">
        <v>56.88000000000001</v>
      </c>
      <c r="M414" s="733">
        <v>7</v>
      </c>
      <c r="N414" s="734">
        <v>398.16000000000008</v>
      </c>
    </row>
    <row r="415" spans="1:14" ht="14.4" customHeight="1" x14ac:dyDescent="0.3">
      <c r="A415" s="728" t="s">
        <v>553</v>
      </c>
      <c r="B415" s="729" t="s">
        <v>554</v>
      </c>
      <c r="C415" s="730" t="s">
        <v>580</v>
      </c>
      <c r="D415" s="731" t="s">
        <v>581</v>
      </c>
      <c r="E415" s="732">
        <v>50113001</v>
      </c>
      <c r="F415" s="731" t="s">
        <v>586</v>
      </c>
      <c r="G415" s="730" t="s">
        <v>604</v>
      </c>
      <c r="H415" s="730">
        <v>155823</v>
      </c>
      <c r="I415" s="730">
        <v>55823</v>
      </c>
      <c r="J415" s="730" t="s">
        <v>699</v>
      </c>
      <c r="K415" s="730" t="s">
        <v>701</v>
      </c>
      <c r="L415" s="733">
        <v>43.464837770119544</v>
      </c>
      <c r="M415" s="733">
        <v>19</v>
      </c>
      <c r="N415" s="734">
        <v>825.83191763227137</v>
      </c>
    </row>
    <row r="416" spans="1:14" ht="14.4" customHeight="1" x14ac:dyDescent="0.3">
      <c r="A416" s="728" t="s">
        <v>553</v>
      </c>
      <c r="B416" s="729" t="s">
        <v>554</v>
      </c>
      <c r="C416" s="730" t="s">
        <v>580</v>
      </c>
      <c r="D416" s="731" t="s">
        <v>581</v>
      </c>
      <c r="E416" s="732">
        <v>50113001</v>
      </c>
      <c r="F416" s="731" t="s">
        <v>586</v>
      </c>
      <c r="G416" s="730" t="s">
        <v>604</v>
      </c>
      <c r="H416" s="730">
        <v>155824</v>
      </c>
      <c r="I416" s="730">
        <v>55824</v>
      </c>
      <c r="J416" s="730" t="s">
        <v>699</v>
      </c>
      <c r="K416" s="730" t="s">
        <v>702</v>
      </c>
      <c r="L416" s="733">
        <v>56.186726142512263</v>
      </c>
      <c r="M416" s="733">
        <v>45</v>
      </c>
      <c r="N416" s="734">
        <v>2528.4026764130517</v>
      </c>
    </row>
    <row r="417" spans="1:14" ht="14.4" customHeight="1" x14ac:dyDescent="0.3">
      <c r="A417" s="728" t="s">
        <v>553</v>
      </c>
      <c r="B417" s="729" t="s">
        <v>554</v>
      </c>
      <c r="C417" s="730" t="s">
        <v>580</v>
      </c>
      <c r="D417" s="731" t="s">
        <v>581</v>
      </c>
      <c r="E417" s="732">
        <v>50113001</v>
      </c>
      <c r="F417" s="731" t="s">
        <v>586</v>
      </c>
      <c r="G417" s="730" t="s">
        <v>587</v>
      </c>
      <c r="H417" s="730">
        <v>100874</v>
      </c>
      <c r="I417" s="730">
        <v>874</v>
      </c>
      <c r="J417" s="730" t="s">
        <v>876</v>
      </c>
      <c r="K417" s="730" t="s">
        <v>708</v>
      </c>
      <c r="L417" s="733">
        <v>45.611538461538458</v>
      </c>
      <c r="M417" s="733">
        <v>91</v>
      </c>
      <c r="N417" s="734">
        <v>4150.6499999999996</v>
      </c>
    </row>
    <row r="418" spans="1:14" ht="14.4" customHeight="1" x14ac:dyDescent="0.3">
      <c r="A418" s="728" t="s">
        <v>553</v>
      </c>
      <c r="B418" s="729" t="s">
        <v>554</v>
      </c>
      <c r="C418" s="730" t="s">
        <v>580</v>
      </c>
      <c r="D418" s="731" t="s">
        <v>581</v>
      </c>
      <c r="E418" s="732">
        <v>50113001</v>
      </c>
      <c r="F418" s="731" t="s">
        <v>586</v>
      </c>
      <c r="G418" s="730" t="s">
        <v>587</v>
      </c>
      <c r="H418" s="730">
        <v>184700</v>
      </c>
      <c r="I418" s="730">
        <v>84700</v>
      </c>
      <c r="J418" s="730" t="s">
        <v>1106</v>
      </c>
      <c r="K418" s="730" t="s">
        <v>1107</v>
      </c>
      <c r="L418" s="733">
        <v>112.28000000000003</v>
      </c>
      <c r="M418" s="733">
        <v>1</v>
      </c>
      <c r="N418" s="734">
        <v>112.28000000000003</v>
      </c>
    </row>
    <row r="419" spans="1:14" ht="14.4" customHeight="1" x14ac:dyDescent="0.3">
      <c r="A419" s="728" t="s">
        <v>553</v>
      </c>
      <c r="B419" s="729" t="s">
        <v>554</v>
      </c>
      <c r="C419" s="730" t="s">
        <v>580</v>
      </c>
      <c r="D419" s="731" t="s">
        <v>581</v>
      </c>
      <c r="E419" s="732">
        <v>50113001</v>
      </c>
      <c r="F419" s="731" t="s">
        <v>586</v>
      </c>
      <c r="G419" s="730" t="s">
        <v>604</v>
      </c>
      <c r="H419" s="730">
        <v>850729</v>
      </c>
      <c r="I419" s="730">
        <v>157875</v>
      </c>
      <c r="J419" s="730" t="s">
        <v>1108</v>
      </c>
      <c r="K419" s="730" t="s">
        <v>1109</v>
      </c>
      <c r="L419" s="733">
        <v>325.15999999999991</v>
      </c>
      <c r="M419" s="733">
        <v>15</v>
      </c>
      <c r="N419" s="734">
        <v>4877.3999999999987</v>
      </c>
    </row>
    <row r="420" spans="1:14" ht="14.4" customHeight="1" x14ac:dyDescent="0.3">
      <c r="A420" s="728" t="s">
        <v>553</v>
      </c>
      <c r="B420" s="729" t="s">
        <v>554</v>
      </c>
      <c r="C420" s="730" t="s">
        <v>580</v>
      </c>
      <c r="D420" s="731" t="s">
        <v>581</v>
      </c>
      <c r="E420" s="732">
        <v>50113001</v>
      </c>
      <c r="F420" s="731" t="s">
        <v>586</v>
      </c>
      <c r="G420" s="730" t="s">
        <v>587</v>
      </c>
      <c r="H420" s="730">
        <v>104343</v>
      </c>
      <c r="I420" s="730">
        <v>4343</v>
      </c>
      <c r="J420" s="730" t="s">
        <v>1110</v>
      </c>
      <c r="K420" s="730" t="s">
        <v>1111</v>
      </c>
      <c r="L420" s="733">
        <v>29.899999999999967</v>
      </c>
      <c r="M420" s="733">
        <v>2</v>
      </c>
      <c r="N420" s="734">
        <v>59.799999999999933</v>
      </c>
    </row>
    <row r="421" spans="1:14" ht="14.4" customHeight="1" x14ac:dyDescent="0.3">
      <c r="A421" s="728" t="s">
        <v>553</v>
      </c>
      <c r="B421" s="729" t="s">
        <v>554</v>
      </c>
      <c r="C421" s="730" t="s">
        <v>580</v>
      </c>
      <c r="D421" s="731" t="s">
        <v>581</v>
      </c>
      <c r="E421" s="732">
        <v>50113001</v>
      </c>
      <c r="F421" s="731" t="s">
        <v>586</v>
      </c>
      <c r="G421" s="730" t="s">
        <v>587</v>
      </c>
      <c r="H421" s="730">
        <v>849941</v>
      </c>
      <c r="I421" s="730">
        <v>162142</v>
      </c>
      <c r="J421" s="730" t="s">
        <v>709</v>
      </c>
      <c r="K421" s="730" t="s">
        <v>711</v>
      </c>
      <c r="L421" s="733">
        <v>28.409993917356559</v>
      </c>
      <c r="M421" s="733">
        <v>25</v>
      </c>
      <c r="N421" s="734">
        <v>710.249847933914</v>
      </c>
    </row>
    <row r="422" spans="1:14" ht="14.4" customHeight="1" x14ac:dyDescent="0.3">
      <c r="A422" s="728" t="s">
        <v>553</v>
      </c>
      <c r="B422" s="729" t="s">
        <v>554</v>
      </c>
      <c r="C422" s="730" t="s">
        <v>580</v>
      </c>
      <c r="D422" s="731" t="s">
        <v>581</v>
      </c>
      <c r="E422" s="732">
        <v>50113001</v>
      </c>
      <c r="F422" s="731" t="s">
        <v>586</v>
      </c>
      <c r="G422" s="730" t="s">
        <v>587</v>
      </c>
      <c r="H422" s="730">
        <v>130229</v>
      </c>
      <c r="I422" s="730">
        <v>30229</v>
      </c>
      <c r="J422" s="730" t="s">
        <v>1112</v>
      </c>
      <c r="K422" s="730" t="s">
        <v>1113</v>
      </c>
      <c r="L422" s="733">
        <v>142.35</v>
      </c>
      <c r="M422" s="733">
        <v>2</v>
      </c>
      <c r="N422" s="734">
        <v>284.7</v>
      </c>
    </row>
    <row r="423" spans="1:14" ht="14.4" customHeight="1" x14ac:dyDescent="0.3">
      <c r="A423" s="728" t="s">
        <v>553</v>
      </c>
      <c r="B423" s="729" t="s">
        <v>554</v>
      </c>
      <c r="C423" s="730" t="s">
        <v>580</v>
      </c>
      <c r="D423" s="731" t="s">
        <v>581</v>
      </c>
      <c r="E423" s="732">
        <v>50113001</v>
      </c>
      <c r="F423" s="731" t="s">
        <v>586</v>
      </c>
      <c r="G423" s="730" t="s">
        <v>587</v>
      </c>
      <c r="H423" s="730">
        <v>155911</v>
      </c>
      <c r="I423" s="730">
        <v>55911</v>
      </c>
      <c r="J423" s="730" t="s">
        <v>712</v>
      </c>
      <c r="K423" s="730" t="s">
        <v>713</v>
      </c>
      <c r="L423" s="733">
        <v>35.590000000000011</v>
      </c>
      <c r="M423" s="733">
        <v>10</v>
      </c>
      <c r="N423" s="734">
        <v>355.90000000000009</v>
      </c>
    </row>
    <row r="424" spans="1:14" ht="14.4" customHeight="1" x14ac:dyDescent="0.3">
      <c r="A424" s="728" t="s">
        <v>553</v>
      </c>
      <c r="B424" s="729" t="s">
        <v>554</v>
      </c>
      <c r="C424" s="730" t="s">
        <v>580</v>
      </c>
      <c r="D424" s="731" t="s">
        <v>581</v>
      </c>
      <c r="E424" s="732">
        <v>50113001</v>
      </c>
      <c r="F424" s="731" t="s">
        <v>586</v>
      </c>
      <c r="G424" s="730" t="s">
        <v>604</v>
      </c>
      <c r="H424" s="730">
        <v>210565</v>
      </c>
      <c r="I424" s="730">
        <v>210565</v>
      </c>
      <c r="J424" s="730" t="s">
        <v>1114</v>
      </c>
      <c r="K424" s="730" t="s">
        <v>1115</v>
      </c>
      <c r="L424" s="733">
        <v>225.74000000000007</v>
      </c>
      <c r="M424" s="733">
        <v>1</v>
      </c>
      <c r="N424" s="734">
        <v>225.74000000000007</v>
      </c>
    </row>
    <row r="425" spans="1:14" ht="14.4" customHeight="1" x14ac:dyDescent="0.3">
      <c r="A425" s="728" t="s">
        <v>553</v>
      </c>
      <c r="B425" s="729" t="s">
        <v>554</v>
      </c>
      <c r="C425" s="730" t="s">
        <v>580</v>
      </c>
      <c r="D425" s="731" t="s">
        <v>581</v>
      </c>
      <c r="E425" s="732">
        <v>50113001</v>
      </c>
      <c r="F425" s="731" t="s">
        <v>586</v>
      </c>
      <c r="G425" s="730" t="s">
        <v>604</v>
      </c>
      <c r="H425" s="730">
        <v>210541</v>
      </c>
      <c r="I425" s="730">
        <v>210541</v>
      </c>
      <c r="J425" s="730" t="s">
        <v>1116</v>
      </c>
      <c r="K425" s="730" t="s">
        <v>1117</v>
      </c>
      <c r="L425" s="733">
        <v>112.04899405681043</v>
      </c>
      <c r="M425" s="733">
        <v>2</v>
      </c>
      <c r="N425" s="734">
        <v>224.09798811362086</v>
      </c>
    </row>
    <row r="426" spans="1:14" ht="14.4" customHeight="1" x14ac:dyDescent="0.3">
      <c r="A426" s="728" t="s">
        <v>553</v>
      </c>
      <c r="B426" s="729" t="s">
        <v>554</v>
      </c>
      <c r="C426" s="730" t="s">
        <v>580</v>
      </c>
      <c r="D426" s="731" t="s">
        <v>581</v>
      </c>
      <c r="E426" s="732">
        <v>50113001</v>
      </c>
      <c r="F426" s="731" t="s">
        <v>586</v>
      </c>
      <c r="G426" s="730" t="s">
        <v>604</v>
      </c>
      <c r="H426" s="730">
        <v>210544</v>
      </c>
      <c r="I426" s="730">
        <v>210544</v>
      </c>
      <c r="J426" s="730" t="s">
        <v>1116</v>
      </c>
      <c r="K426" s="730" t="s">
        <v>1118</v>
      </c>
      <c r="L426" s="733">
        <v>457.42000000000013</v>
      </c>
      <c r="M426" s="733">
        <v>1</v>
      </c>
      <c r="N426" s="734">
        <v>457.42000000000013</v>
      </c>
    </row>
    <row r="427" spans="1:14" ht="14.4" customHeight="1" x14ac:dyDescent="0.3">
      <c r="A427" s="728" t="s">
        <v>553</v>
      </c>
      <c r="B427" s="729" t="s">
        <v>554</v>
      </c>
      <c r="C427" s="730" t="s">
        <v>580</v>
      </c>
      <c r="D427" s="731" t="s">
        <v>581</v>
      </c>
      <c r="E427" s="732">
        <v>50113001</v>
      </c>
      <c r="F427" s="731" t="s">
        <v>586</v>
      </c>
      <c r="G427" s="730" t="s">
        <v>604</v>
      </c>
      <c r="H427" s="730">
        <v>846824</v>
      </c>
      <c r="I427" s="730">
        <v>124087</v>
      </c>
      <c r="J427" s="730" t="s">
        <v>1119</v>
      </c>
      <c r="K427" s="730" t="s">
        <v>747</v>
      </c>
      <c r="L427" s="733">
        <v>158.97999999999999</v>
      </c>
      <c r="M427" s="733">
        <v>1</v>
      </c>
      <c r="N427" s="734">
        <v>158.97999999999999</v>
      </c>
    </row>
    <row r="428" spans="1:14" ht="14.4" customHeight="1" x14ac:dyDescent="0.3">
      <c r="A428" s="728" t="s">
        <v>553</v>
      </c>
      <c r="B428" s="729" t="s">
        <v>554</v>
      </c>
      <c r="C428" s="730" t="s">
        <v>580</v>
      </c>
      <c r="D428" s="731" t="s">
        <v>581</v>
      </c>
      <c r="E428" s="732">
        <v>50113001</v>
      </c>
      <c r="F428" s="731" t="s">
        <v>586</v>
      </c>
      <c r="G428" s="730" t="s">
        <v>604</v>
      </c>
      <c r="H428" s="730">
        <v>849831</v>
      </c>
      <c r="I428" s="730">
        <v>162008</v>
      </c>
      <c r="J428" s="730" t="s">
        <v>1120</v>
      </c>
      <c r="K428" s="730" t="s">
        <v>715</v>
      </c>
      <c r="L428" s="733">
        <v>170.84999999999997</v>
      </c>
      <c r="M428" s="733">
        <v>1</v>
      </c>
      <c r="N428" s="734">
        <v>170.84999999999997</v>
      </c>
    </row>
    <row r="429" spans="1:14" ht="14.4" customHeight="1" x14ac:dyDescent="0.3">
      <c r="A429" s="728" t="s">
        <v>553</v>
      </c>
      <c r="B429" s="729" t="s">
        <v>554</v>
      </c>
      <c r="C429" s="730" t="s">
        <v>580</v>
      </c>
      <c r="D429" s="731" t="s">
        <v>581</v>
      </c>
      <c r="E429" s="732">
        <v>50113001</v>
      </c>
      <c r="F429" s="731" t="s">
        <v>586</v>
      </c>
      <c r="G429" s="730" t="s">
        <v>604</v>
      </c>
      <c r="H429" s="730">
        <v>844738</v>
      </c>
      <c r="I429" s="730">
        <v>101227</v>
      </c>
      <c r="J429" s="730" t="s">
        <v>1121</v>
      </c>
      <c r="K429" s="730" t="s">
        <v>888</v>
      </c>
      <c r="L429" s="733">
        <v>162.79</v>
      </c>
      <c r="M429" s="733">
        <v>2</v>
      </c>
      <c r="N429" s="734">
        <v>325.58</v>
      </c>
    </row>
    <row r="430" spans="1:14" ht="14.4" customHeight="1" x14ac:dyDescent="0.3">
      <c r="A430" s="728" t="s">
        <v>553</v>
      </c>
      <c r="B430" s="729" t="s">
        <v>554</v>
      </c>
      <c r="C430" s="730" t="s">
        <v>580</v>
      </c>
      <c r="D430" s="731" t="s">
        <v>581</v>
      </c>
      <c r="E430" s="732">
        <v>50113001</v>
      </c>
      <c r="F430" s="731" t="s">
        <v>586</v>
      </c>
      <c r="G430" s="730" t="s">
        <v>555</v>
      </c>
      <c r="H430" s="730">
        <v>118175</v>
      </c>
      <c r="I430" s="730">
        <v>18175</v>
      </c>
      <c r="J430" s="730" t="s">
        <v>1122</v>
      </c>
      <c r="K430" s="730" t="s">
        <v>1123</v>
      </c>
      <c r="L430" s="733">
        <v>851.4</v>
      </c>
      <c r="M430" s="733">
        <v>2</v>
      </c>
      <c r="N430" s="734">
        <v>1702.8</v>
      </c>
    </row>
    <row r="431" spans="1:14" ht="14.4" customHeight="1" x14ac:dyDescent="0.3">
      <c r="A431" s="728" t="s">
        <v>553</v>
      </c>
      <c r="B431" s="729" t="s">
        <v>554</v>
      </c>
      <c r="C431" s="730" t="s">
        <v>580</v>
      </c>
      <c r="D431" s="731" t="s">
        <v>581</v>
      </c>
      <c r="E431" s="732">
        <v>50113001</v>
      </c>
      <c r="F431" s="731" t="s">
        <v>586</v>
      </c>
      <c r="G431" s="730" t="s">
        <v>587</v>
      </c>
      <c r="H431" s="730">
        <v>849310</v>
      </c>
      <c r="I431" s="730">
        <v>126689</v>
      </c>
      <c r="J431" s="730" t="s">
        <v>1124</v>
      </c>
      <c r="K431" s="730" t="s">
        <v>1125</v>
      </c>
      <c r="L431" s="733">
        <v>218.9</v>
      </c>
      <c r="M431" s="733">
        <v>12</v>
      </c>
      <c r="N431" s="734">
        <v>2626.8</v>
      </c>
    </row>
    <row r="432" spans="1:14" ht="14.4" customHeight="1" x14ac:dyDescent="0.3">
      <c r="A432" s="728" t="s">
        <v>553</v>
      </c>
      <c r="B432" s="729" t="s">
        <v>554</v>
      </c>
      <c r="C432" s="730" t="s">
        <v>580</v>
      </c>
      <c r="D432" s="731" t="s">
        <v>581</v>
      </c>
      <c r="E432" s="732">
        <v>50113001</v>
      </c>
      <c r="F432" s="731" t="s">
        <v>586</v>
      </c>
      <c r="G432" s="730" t="s">
        <v>587</v>
      </c>
      <c r="H432" s="730">
        <v>129027</v>
      </c>
      <c r="I432" s="730">
        <v>129027</v>
      </c>
      <c r="J432" s="730" t="s">
        <v>1126</v>
      </c>
      <c r="K432" s="730" t="s">
        <v>1127</v>
      </c>
      <c r="L432" s="733">
        <v>841.5</v>
      </c>
      <c r="M432" s="733">
        <v>19</v>
      </c>
      <c r="N432" s="734">
        <v>15988.5</v>
      </c>
    </row>
    <row r="433" spans="1:14" ht="14.4" customHeight="1" x14ac:dyDescent="0.3">
      <c r="A433" s="728" t="s">
        <v>553</v>
      </c>
      <c r="B433" s="729" t="s">
        <v>554</v>
      </c>
      <c r="C433" s="730" t="s">
        <v>580</v>
      </c>
      <c r="D433" s="731" t="s">
        <v>581</v>
      </c>
      <c r="E433" s="732">
        <v>50113001</v>
      </c>
      <c r="F433" s="731" t="s">
        <v>586</v>
      </c>
      <c r="G433" s="730" t="s">
        <v>604</v>
      </c>
      <c r="H433" s="730">
        <v>178689</v>
      </c>
      <c r="I433" s="730">
        <v>178689</v>
      </c>
      <c r="J433" s="730" t="s">
        <v>1128</v>
      </c>
      <c r="K433" s="730" t="s">
        <v>1129</v>
      </c>
      <c r="L433" s="733">
        <v>98.439999999999955</v>
      </c>
      <c r="M433" s="733">
        <v>1</v>
      </c>
      <c r="N433" s="734">
        <v>98.439999999999955</v>
      </c>
    </row>
    <row r="434" spans="1:14" ht="14.4" customHeight="1" x14ac:dyDescent="0.3">
      <c r="A434" s="728" t="s">
        <v>553</v>
      </c>
      <c r="B434" s="729" t="s">
        <v>554</v>
      </c>
      <c r="C434" s="730" t="s">
        <v>580</v>
      </c>
      <c r="D434" s="731" t="s">
        <v>581</v>
      </c>
      <c r="E434" s="732">
        <v>50113001</v>
      </c>
      <c r="F434" s="731" t="s">
        <v>586</v>
      </c>
      <c r="G434" s="730" t="s">
        <v>604</v>
      </c>
      <c r="H434" s="730">
        <v>130652</v>
      </c>
      <c r="I434" s="730">
        <v>30652</v>
      </c>
      <c r="J434" s="730" t="s">
        <v>881</v>
      </c>
      <c r="K434" s="730" t="s">
        <v>882</v>
      </c>
      <c r="L434" s="733">
        <v>104.49997552300282</v>
      </c>
      <c r="M434" s="733">
        <v>7</v>
      </c>
      <c r="N434" s="734">
        <v>731.49982866101971</v>
      </c>
    </row>
    <row r="435" spans="1:14" ht="14.4" customHeight="1" x14ac:dyDescent="0.3">
      <c r="A435" s="728" t="s">
        <v>553</v>
      </c>
      <c r="B435" s="729" t="s">
        <v>554</v>
      </c>
      <c r="C435" s="730" t="s">
        <v>580</v>
      </c>
      <c r="D435" s="731" t="s">
        <v>581</v>
      </c>
      <c r="E435" s="732">
        <v>50113001</v>
      </c>
      <c r="F435" s="731" t="s">
        <v>586</v>
      </c>
      <c r="G435" s="730" t="s">
        <v>587</v>
      </c>
      <c r="H435" s="730">
        <v>118304</v>
      </c>
      <c r="I435" s="730">
        <v>18304</v>
      </c>
      <c r="J435" s="730" t="s">
        <v>716</v>
      </c>
      <c r="K435" s="730" t="s">
        <v>1130</v>
      </c>
      <c r="L435" s="733">
        <v>185.60999999999999</v>
      </c>
      <c r="M435" s="733">
        <v>10</v>
      </c>
      <c r="N435" s="734">
        <v>1856.1</v>
      </c>
    </row>
    <row r="436" spans="1:14" ht="14.4" customHeight="1" x14ac:dyDescent="0.3">
      <c r="A436" s="728" t="s">
        <v>553</v>
      </c>
      <c r="B436" s="729" t="s">
        <v>554</v>
      </c>
      <c r="C436" s="730" t="s">
        <v>580</v>
      </c>
      <c r="D436" s="731" t="s">
        <v>581</v>
      </c>
      <c r="E436" s="732">
        <v>50113001</v>
      </c>
      <c r="F436" s="731" t="s">
        <v>586</v>
      </c>
      <c r="G436" s="730" t="s">
        <v>587</v>
      </c>
      <c r="H436" s="730">
        <v>118305</v>
      </c>
      <c r="I436" s="730">
        <v>18305</v>
      </c>
      <c r="J436" s="730" t="s">
        <v>716</v>
      </c>
      <c r="K436" s="730" t="s">
        <v>717</v>
      </c>
      <c r="L436" s="733">
        <v>241.99999932710233</v>
      </c>
      <c r="M436" s="733">
        <v>120</v>
      </c>
      <c r="N436" s="734">
        <v>29039.999919252281</v>
      </c>
    </row>
    <row r="437" spans="1:14" ht="14.4" customHeight="1" x14ac:dyDescent="0.3">
      <c r="A437" s="728" t="s">
        <v>553</v>
      </c>
      <c r="B437" s="729" t="s">
        <v>554</v>
      </c>
      <c r="C437" s="730" t="s">
        <v>580</v>
      </c>
      <c r="D437" s="731" t="s">
        <v>581</v>
      </c>
      <c r="E437" s="732">
        <v>50113001</v>
      </c>
      <c r="F437" s="731" t="s">
        <v>586</v>
      </c>
      <c r="G437" s="730" t="s">
        <v>604</v>
      </c>
      <c r="H437" s="730">
        <v>147740</v>
      </c>
      <c r="I437" s="730">
        <v>47740</v>
      </c>
      <c r="J437" s="730" t="s">
        <v>1131</v>
      </c>
      <c r="K437" s="730" t="s">
        <v>880</v>
      </c>
      <c r="L437" s="733">
        <v>36.619999999999997</v>
      </c>
      <c r="M437" s="733">
        <v>1</v>
      </c>
      <c r="N437" s="734">
        <v>36.619999999999997</v>
      </c>
    </row>
    <row r="438" spans="1:14" ht="14.4" customHeight="1" x14ac:dyDescent="0.3">
      <c r="A438" s="728" t="s">
        <v>553</v>
      </c>
      <c r="B438" s="729" t="s">
        <v>554</v>
      </c>
      <c r="C438" s="730" t="s">
        <v>580</v>
      </c>
      <c r="D438" s="731" t="s">
        <v>581</v>
      </c>
      <c r="E438" s="732">
        <v>50113001</v>
      </c>
      <c r="F438" s="731" t="s">
        <v>586</v>
      </c>
      <c r="G438" s="730" t="s">
        <v>587</v>
      </c>
      <c r="H438" s="730">
        <v>114989</v>
      </c>
      <c r="I438" s="730">
        <v>14989</v>
      </c>
      <c r="J438" s="730" t="s">
        <v>1132</v>
      </c>
      <c r="K438" s="730" t="s">
        <v>1133</v>
      </c>
      <c r="L438" s="733">
        <v>87.010000000000034</v>
      </c>
      <c r="M438" s="733">
        <v>3</v>
      </c>
      <c r="N438" s="734">
        <v>261.03000000000009</v>
      </c>
    </row>
    <row r="439" spans="1:14" ht="14.4" customHeight="1" x14ac:dyDescent="0.3">
      <c r="A439" s="728" t="s">
        <v>553</v>
      </c>
      <c r="B439" s="729" t="s">
        <v>554</v>
      </c>
      <c r="C439" s="730" t="s">
        <v>580</v>
      </c>
      <c r="D439" s="731" t="s">
        <v>581</v>
      </c>
      <c r="E439" s="732">
        <v>50113001</v>
      </c>
      <c r="F439" s="731" t="s">
        <v>586</v>
      </c>
      <c r="G439" s="730" t="s">
        <v>587</v>
      </c>
      <c r="H439" s="730">
        <v>114958</v>
      </c>
      <c r="I439" s="730">
        <v>14958</v>
      </c>
      <c r="J439" s="730" t="s">
        <v>1134</v>
      </c>
      <c r="K439" s="730" t="s">
        <v>1135</v>
      </c>
      <c r="L439" s="733">
        <v>33.11</v>
      </c>
      <c r="M439" s="733">
        <v>1</v>
      </c>
      <c r="N439" s="734">
        <v>33.11</v>
      </c>
    </row>
    <row r="440" spans="1:14" ht="14.4" customHeight="1" x14ac:dyDescent="0.3">
      <c r="A440" s="728" t="s">
        <v>553</v>
      </c>
      <c r="B440" s="729" t="s">
        <v>554</v>
      </c>
      <c r="C440" s="730" t="s">
        <v>580</v>
      </c>
      <c r="D440" s="731" t="s">
        <v>581</v>
      </c>
      <c r="E440" s="732">
        <v>50113001</v>
      </c>
      <c r="F440" s="731" t="s">
        <v>586</v>
      </c>
      <c r="G440" s="730" t="s">
        <v>587</v>
      </c>
      <c r="H440" s="730">
        <v>100812</v>
      </c>
      <c r="I440" s="730">
        <v>812</v>
      </c>
      <c r="J440" s="730" t="s">
        <v>1136</v>
      </c>
      <c r="K440" s="730" t="s">
        <v>1137</v>
      </c>
      <c r="L440" s="733">
        <v>63.280000000000044</v>
      </c>
      <c r="M440" s="733">
        <v>5</v>
      </c>
      <c r="N440" s="734">
        <v>316.4000000000002</v>
      </c>
    </row>
    <row r="441" spans="1:14" ht="14.4" customHeight="1" x14ac:dyDescent="0.3">
      <c r="A441" s="728" t="s">
        <v>553</v>
      </c>
      <c r="B441" s="729" t="s">
        <v>554</v>
      </c>
      <c r="C441" s="730" t="s">
        <v>580</v>
      </c>
      <c r="D441" s="731" t="s">
        <v>581</v>
      </c>
      <c r="E441" s="732">
        <v>50113001</v>
      </c>
      <c r="F441" s="731" t="s">
        <v>586</v>
      </c>
      <c r="G441" s="730" t="s">
        <v>604</v>
      </c>
      <c r="H441" s="730">
        <v>191922</v>
      </c>
      <c r="I441" s="730">
        <v>191922</v>
      </c>
      <c r="J441" s="730" t="s">
        <v>894</v>
      </c>
      <c r="K441" s="730" t="s">
        <v>895</v>
      </c>
      <c r="L441" s="733">
        <v>93.070000000000007</v>
      </c>
      <c r="M441" s="733">
        <v>1</v>
      </c>
      <c r="N441" s="734">
        <v>93.070000000000007</v>
      </c>
    </row>
    <row r="442" spans="1:14" ht="14.4" customHeight="1" x14ac:dyDescent="0.3">
      <c r="A442" s="728" t="s">
        <v>553</v>
      </c>
      <c r="B442" s="729" t="s">
        <v>554</v>
      </c>
      <c r="C442" s="730" t="s">
        <v>580</v>
      </c>
      <c r="D442" s="731" t="s">
        <v>581</v>
      </c>
      <c r="E442" s="732">
        <v>50113001</v>
      </c>
      <c r="F442" s="731" t="s">
        <v>586</v>
      </c>
      <c r="G442" s="730" t="s">
        <v>587</v>
      </c>
      <c r="H442" s="730">
        <v>208207</v>
      </c>
      <c r="I442" s="730">
        <v>208207</v>
      </c>
      <c r="J442" s="730" t="s">
        <v>721</v>
      </c>
      <c r="K442" s="730" t="s">
        <v>722</v>
      </c>
      <c r="L442" s="733">
        <v>81.65000000000002</v>
      </c>
      <c r="M442" s="733">
        <v>1</v>
      </c>
      <c r="N442" s="734">
        <v>81.65000000000002</v>
      </c>
    </row>
    <row r="443" spans="1:14" ht="14.4" customHeight="1" x14ac:dyDescent="0.3">
      <c r="A443" s="728" t="s">
        <v>553</v>
      </c>
      <c r="B443" s="729" t="s">
        <v>554</v>
      </c>
      <c r="C443" s="730" t="s">
        <v>580</v>
      </c>
      <c r="D443" s="731" t="s">
        <v>581</v>
      </c>
      <c r="E443" s="732">
        <v>50113001</v>
      </c>
      <c r="F443" s="731" t="s">
        <v>586</v>
      </c>
      <c r="G443" s="730" t="s">
        <v>587</v>
      </c>
      <c r="H443" s="730">
        <v>203012</v>
      </c>
      <c r="I443" s="730">
        <v>203012</v>
      </c>
      <c r="J443" s="730" t="s">
        <v>1138</v>
      </c>
      <c r="K443" s="730" t="s">
        <v>1139</v>
      </c>
      <c r="L443" s="733">
        <v>203.28</v>
      </c>
      <c r="M443" s="733">
        <v>1</v>
      </c>
      <c r="N443" s="734">
        <v>203.28</v>
      </c>
    </row>
    <row r="444" spans="1:14" ht="14.4" customHeight="1" x14ac:dyDescent="0.3">
      <c r="A444" s="728" t="s">
        <v>553</v>
      </c>
      <c r="B444" s="729" t="s">
        <v>554</v>
      </c>
      <c r="C444" s="730" t="s">
        <v>580</v>
      </c>
      <c r="D444" s="731" t="s">
        <v>581</v>
      </c>
      <c r="E444" s="732">
        <v>50113001</v>
      </c>
      <c r="F444" s="731" t="s">
        <v>586</v>
      </c>
      <c r="G444" s="730" t="s">
        <v>604</v>
      </c>
      <c r="H444" s="730">
        <v>109709</v>
      </c>
      <c r="I444" s="730">
        <v>9709</v>
      </c>
      <c r="J444" s="730" t="s">
        <v>723</v>
      </c>
      <c r="K444" s="730" t="s">
        <v>724</v>
      </c>
      <c r="L444" s="733">
        <v>37.099999999999994</v>
      </c>
      <c r="M444" s="733">
        <v>1</v>
      </c>
      <c r="N444" s="734">
        <v>37.099999999999994</v>
      </c>
    </row>
    <row r="445" spans="1:14" ht="14.4" customHeight="1" x14ac:dyDescent="0.3">
      <c r="A445" s="728" t="s">
        <v>553</v>
      </c>
      <c r="B445" s="729" t="s">
        <v>554</v>
      </c>
      <c r="C445" s="730" t="s">
        <v>580</v>
      </c>
      <c r="D445" s="731" t="s">
        <v>581</v>
      </c>
      <c r="E445" s="732">
        <v>50113001</v>
      </c>
      <c r="F445" s="731" t="s">
        <v>586</v>
      </c>
      <c r="G445" s="730" t="s">
        <v>604</v>
      </c>
      <c r="H445" s="730">
        <v>109712</v>
      </c>
      <c r="I445" s="730">
        <v>9712</v>
      </c>
      <c r="J445" s="730" t="s">
        <v>723</v>
      </c>
      <c r="K445" s="730" t="s">
        <v>1140</v>
      </c>
      <c r="L445" s="733">
        <v>250.8835454545455</v>
      </c>
      <c r="M445" s="733">
        <v>110</v>
      </c>
      <c r="N445" s="734">
        <v>27597.190000000006</v>
      </c>
    </row>
    <row r="446" spans="1:14" ht="14.4" customHeight="1" x14ac:dyDescent="0.3">
      <c r="A446" s="728" t="s">
        <v>553</v>
      </c>
      <c r="B446" s="729" t="s">
        <v>554</v>
      </c>
      <c r="C446" s="730" t="s">
        <v>580</v>
      </c>
      <c r="D446" s="731" t="s">
        <v>581</v>
      </c>
      <c r="E446" s="732">
        <v>50113001</v>
      </c>
      <c r="F446" s="731" t="s">
        <v>586</v>
      </c>
      <c r="G446" s="730" t="s">
        <v>587</v>
      </c>
      <c r="H446" s="730">
        <v>194852</v>
      </c>
      <c r="I446" s="730">
        <v>94852</v>
      </c>
      <c r="J446" s="730" t="s">
        <v>1141</v>
      </c>
      <c r="K446" s="730" t="s">
        <v>1142</v>
      </c>
      <c r="L446" s="733">
        <v>1037.7499999999998</v>
      </c>
      <c r="M446" s="733">
        <v>1</v>
      </c>
      <c r="N446" s="734">
        <v>1037.7499999999998</v>
      </c>
    </row>
    <row r="447" spans="1:14" ht="14.4" customHeight="1" x14ac:dyDescent="0.3">
      <c r="A447" s="728" t="s">
        <v>553</v>
      </c>
      <c r="B447" s="729" t="s">
        <v>554</v>
      </c>
      <c r="C447" s="730" t="s">
        <v>580</v>
      </c>
      <c r="D447" s="731" t="s">
        <v>581</v>
      </c>
      <c r="E447" s="732">
        <v>50113001</v>
      </c>
      <c r="F447" s="731" t="s">
        <v>586</v>
      </c>
      <c r="G447" s="730" t="s">
        <v>587</v>
      </c>
      <c r="H447" s="730">
        <v>119653</v>
      </c>
      <c r="I447" s="730">
        <v>119653</v>
      </c>
      <c r="J447" s="730" t="s">
        <v>725</v>
      </c>
      <c r="K447" s="730" t="s">
        <v>726</v>
      </c>
      <c r="L447" s="733">
        <v>158.47999999999993</v>
      </c>
      <c r="M447" s="733">
        <v>1</v>
      </c>
      <c r="N447" s="734">
        <v>158.47999999999993</v>
      </c>
    </row>
    <row r="448" spans="1:14" ht="14.4" customHeight="1" x14ac:dyDescent="0.3">
      <c r="A448" s="728" t="s">
        <v>553</v>
      </c>
      <c r="B448" s="729" t="s">
        <v>554</v>
      </c>
      <c r="C448" s="730" t="s">
        <v>580</v>
      </c>
      <c r="D448" s="731" t="s">
        <v>581</v>
      </c>
      <c r="E448" s="732">
        <v>50113001</v>
      </c>
      <c r="F448" s="731" t="s">
        <v>586</v>
      </c>
      <c r="G448" s="730" t="s">
        <v>587</v>
      </c>
      <c r="H448" s="730">
        <v>848866</v>
      </c>
      <c r="I448" s="730">
        <v>119654</v>
      </c>
      <c r="J448" s="730" t="s">
        <v>725</v>
      </c>
      <c r="K448" s="730" t="s">
        <v>898</v>
      </c>
      <c r="L448" s="733">
        <v>257.18000000000006</v>
      </c>
      <c r="M448" s="733">
        <v>2</v>
      </c>
      <c r="N448" s="734">
        <v>514.36000000000013</v>
      </c>
    </row>
    <row r="449" spans="1:14" ht="14.4" customHeight="1" x14ac:dyDescent="0.3">
      <c r="A449" s="728" t="s">
        <v>553</v>
      </c>
      <c r="B449" s="729" t="s">
        <v>554</v>
      </c>
      <c r="C449" s="730" t="s">
        <v>580</v>
      </c>
      <c r="D449" s="731" t="s">
        <v>581</v>
      </c>
      <c r="E449" s="732">
        <v>50113001</v>
      </c>
      <c r="F449" s="731" t="s">
        <v>586</v>
      </c>
      <c r="G449" s="730" t="s">
        <v>604</v>
      </c>
      <c r="H449" s="730">
        <v>121088</v>
      </c>
      <c r="I449" s="730">
        <v>21088</v>
      </c>
      <c r="J449" s="730" t="s">
        <v>1143</v>
      </c>
      <c r="K449" s="730" t="s">
        <v>1144</v>
      </c>
      <c r="L449" s="733">
        <v>685.4</v>
      </c>
      <c r="M449" s="733">
        <v>86</v>
      </c>
      <c r="N449" s="734">
        <v>58944.4</v>
      </c>
    </row>
    <row r="450" spans="1:14" ht="14.4" customHeight="1" x14ac:dyDescent="0.3">
      <c r="A450" s="728" t="s">
        <v>553</v>
      </c>
      <c r="B450" s="729" t="s">
        <v>554</v>
      </c>
      <c r="C450" s="730" t="s">
        <v>580</v>
      </c>
      <c r="D450" s="731" t="s">
        <v>581</v>
      </c>
      <c r="E450" s="732">
        <v>50113001</v>
      </c>
      <c r="F450" s="731" t="s">
        <v>586</v>
      </c>
      <c r="G450" s="730" t="s">
        <v>587</v>
      </c>
      <c r="H450" s="730">
        <v>161371</v>
      </c>
      <c r="I450" s="730">
        <v>161371</v>
      </c>
      <c r="J450" s="730" t="s">
        <v>1145</v>
      </c>
      <c r="K450" s="730" t="s">
        <v>659</v>
      </c>
      <c r="L450" s="733">
        <v>62.210000000000022</v>
      </c>
      <c r="M450" s="733">
        <v>20</v>
      </c>
      <c r="N450" s="734">
        <v>1244.2000000000005</v>
      </c>
    </row>
    <row r="451" spans="1:14" ht="14.4" customHeight="1" x14ac:dyDescent="0.3">
      <c r="A451" s="728" t="s">
        <v>553</v>
      </c>
      <c r="B451" s="729" t="s">
        <v>554</v>
      </c>
      <c r="C451" s="730" t="s">
        <v>580</v>
      </c>
      <c r="D451" s="731" t="s">
        <v>581</v>
      </c>
      <c r="E451" s="732">
        <v>50113001</v>
      </c>
      <c r="F451" s="731" t="s">
        <v>586</v>
      </c>
      <c r="G451" s="730" t="s">
        <v>587</v>
      </c>
      <c r="H451" s="730">
        <v>100610</v>
      </c>
      <c r="I451" s="730">
        <v>610</v>
      </c>
      <c r="J451" s="730" t="s">
        <v>730</v>
      </c>
      <c r="K451" s="730" t="s">
        <v>731</v>
      </c>
      <c r="L451" s="733">
        <v>64.472941176470599</v>
      </c>
      <c r="M451" s="733">
        <v>17</v>
      </c>
      <c r="N451" s="734">
        <v>1096.0400000000002</v>
      </c>
    </row>
    <row r="452" spans="1:14" ht="14.4" customHeight="1" x14ac:dyDescent="0.3">
      <c r="A452" s="728" t="s">
        <v>553</v>
      </c>
      <c r="B452" s="729" t="s">
        <v>554</v>
      </c>
      <c r="C452" s="730" t="s">
        <v>580</v>
      </c>
      <c r="D452" s="731" t="s">
        <v>581</v>
      </c>
      <c r="E452" s="732">
        <v>50113001</v>
      </c>
      <c r="F452" s="731" t="s">
        <v>586</v>
      </c>
      <c r="G452" s="730" t="s">
        <v>587</v>
      </c>
      <c r="H452" s="730">
        <v>100612</v>
      </c>
      <c r="I452" s="730">
        <v>612</v>
      </c>
      <c r="J452" s="730" t="s">
        <v>732</v>
      </c>
      <c r="K452" s="730" t="s">
        <v>733</v>
      </c>
      <c r="L452" s="733">
        <v>60.28</v>
      </c>
      <c r="M452" s="733">
        <v>4</v>
      </c>
      <c r="N452" s="734">
        <v>241.12</v>
      </c>
    </row>
    <row r="453" spans="1:14" ht="14.4" customHeight="1" x14ac:dyDescent="0.3">
      <c r="A453" s="728" t="s">
        <v>553</v>
      </c>
      <c r="B453" s="729" t="s">
        <v>554</v>
      </c>
      <c r="C453" s="730" t="s">
        <v>580</v>
      </c>
      <c r="D453" s="731" t="s">
        <v>581</v>
      </c>
      <c r="E453" s="732">
        <v>50113001</v>
      </c>
      <c r="F453" s="731" t="s">
        <v>586</v>
      </c>
      <c r="G453" s="730" t="s">
        <v>587</v>
      </c>
      <c r="H453" s="730">
        <v>171616</v>
      </c>
      <c r="I453" s="730">
        <v>171616</v>
      </c>
      <c r="J453" s="730" t="s">
        <v>1146</v>
      </c>
      <c r="K453" s="730" t="s">
        <v>1147</v>
      </c>
      <c r="L453" s="733">
        <v>478.26000000000005</v>
      </c>
      <c r="M453" s="733">
        <v>32</v>
      </c>
      <c r="N453" s="734">
        <v>15304.320000000002</v>
      </c>
    </row>
    <row r="454" spans="1:14" ht="14.4" customHeight="1" x14ac:dyDescent="0.3">
      <c r="A454" s="728" t="s">
        <v>553</v>
      </c>
      <c r="B454" s="729" t="s">
        <v>554</v>
      </c>
      <c r="C454" s="730" t="s">
        <v>580</v>
      </c>
      <c r="D454" s="731" t="s">
        <v>581</v>
      </c>
      <c r="E454" s="732">
        <v>50113001</v>
      </c>
      <c r="F454" s="731" t="s">
        <v>586</v>
      </c>
      <c r="G454" s="730" t="s">
        <v>587</v>
      </c>
      <c r="H454" s="730">
        <v>395294</v>
      </c>
      <c r="I454" s="730">
        <v>180306</v>
      </c>
      <c r="J454" s="730" t="s">
        <v>1148</v>
      </c>
      <c r="K454" s="730" t="s">
        <v>1149</v>
      </c>
      <c r="L454" s="733">
        <v>175.57999999999998</v>
      </c>
      <c r="M454" s="733">
        <v>8</v>
      </c>
      <c r="N454" s="734">
        <v>1404.6399999999999</v>
      </c>
    </row>
    <row r="455" spans="1:14" ht="14.4" customHeight="1" x14ac:dyDescent="0.3">
      <c r="A455" s="728" t="s">
        <v>553</v>
      </c>
      <c r="B455" s="729" t="s">
        <v>554</v>
      </c>
      <c r="C455" s="730" t="s">
        <v>580</v>
      </c>
      <c r="D455" s="731" t="s">
        <v>581</v>
      </c>
      <c r="E455" s="732">
        <v>50113001</v>
      </c>
      <c r="F455" s="731" t="s">
        <v>586</v>
      </c>
      <c r="G455" s="730" t="s">
        <v>587</v>
      </c>
      <c r="H455" s="730">
        <v>116445</v>
      </c>
      <c r="I455" s="730">
        <v>16445</v>
      </c>
      <c r="J455" s="730" t="s">
        <v>1150</v>
      </c>
      <c r="K455" s="730" t="s">
        <v>1151</v>
      </c>
      <c r="L455" s="733">
        <v>134.2300000000001</v>
      </c>
      <c r="M455" s="733">
        <v>1</v>
      </c>
      <c r="N455" s="734">
        <v>134.2300000000001</v>
      </c>
    </row>
    <row r="456" spans="1:14" ht="14.4" customHeight="1" x14ac:dyDescent="0.3">
      <c r="A456" s="728" t="s">
        <v>553</v>
      </c>
      <c r="B456" s="729" t="s">
        <v>554</v>
      </c>
      <c r="C456" s="730" t="s">
        <v>580</v>
      </c>
      <c r="D456" s="731" t="s">
        <v>581</v>
      </c>
      <c r="E456" s="732">
        <v>50113001</v>
      </c>
      <c r="F456" s="731" t="s">
        <v>586</v>
      </c>
      <c r="G456" s="730" t="s">
        <v>587</v>
      </c>
      <c r="H456" s="730">
        <v>845075</v>
      </c>
      <c r="I456" s="730">
        <v>125641</v>
      </c>
      <c r="J456" s="730" t="s">
        <v>1152</v>
      </c>
      <c r="K456" s="730" t="s">
        <v>1153</v>
      </c>
      <c r="L456" s="733">
        <v>356.4000000000002</v>
      </c>
      <c r="M456" s="733">
        <v>1</v>
      </c>
      <c r="N456" s="734">
        <v>356.4000000000002</v>
      </c>
    </row>
    <row r="457" spans="1:14" ht="14.4" customHeight="1" x14ac:dyDescent="0.3">
      <c r="A457" s="728" t="s">
        <v>553</v>
      </c>
      <c r="B457" s="729" t="s">
        <v>554</v>
      </c>
      <c r="C457" s="730" t="s">
        <v>580</v>
      </c>
      <c r="D457" s="731" t="s">
        <v>581</v>
      </c>
      <c r="E457" s="732">
        <v>50113001</v>
      </c>
      <c r="F457" s="731" t="s">
        <v>586</v>
      </c>
      <c r="G457" s="730" t="s">
        <v>587</v>
      </c>
      <c r="H457" s="730">
        <v>844764</v>
      </c>
      <c r="I457" s="730">
        <v>105943</v>
      </c>
      <c r="J457" s="730" t="s">
        <v>1154</v>
      </c>
      <c r="K457" s="730" t="s">
        <v>1155</v>
      </c>
      <c r="L457" s="733">
        <v>4503.1600000000008</v>
      </c>
      <c r="M457" s="733">
        <v>1</v>
      </c>
      <c r="N457" s="734">
        <v>4503.1600000000008</v>
      </c>
    </row>
    <row r="458" spans="1:14" ht="14.4" customHeight="1" x14ac:dyDescent="0.3">
      <c r="A458" s="728" t="s">
        <v>553</v>
      </c>
      <c r="B458" s="729" t="s">
        <v>554</v>
      </c>
      <c r="C458" s="730" t="s">
        <v>580</v>
      </c>
      <c r="D458" s="731" t="s">
        <v>581</v>
      </c>
      <c r="E458" s="732">
        <v>50113001</v>
      </c>
      <c r="F458" s="731" t="s">
        <v>586</v>
      </c>
      <c r="G458" s="730" t="s">
        <v>587</v>
      </c>
      <c r="H458" s="730">
        <v>844242</v>
      </c>
      <c r="I458" s="730">
        <v>105937</v>
      </c>
      <c r="J458" s="730" t="s">
        <v>1156</v>
      </c>
      <c r="K458" s="730" t="s">
        <v>1155</v>
      </c>
      <c r="L458" s="733">
        <v>2800</v>
      </c>
      <c r="M458" s="733">
        <v>4</v>
      </c>
      <c r="N458" s="734">
        <v>11200</v>
      </c>
    </row>
    <row r="459" spans="1:14" ht="14.4" customHeight="1" x14ac:dyDescent="0.3">
      <c r="A459" s="728" t="s">
        <v>553</v>
      </c>
      <c r="B459" s="729" t="s">
        <v>554</v>
      </c>
      <c r="C459" s="730" t="s">
        <v>580</v>
      </c>
      <c r="D459" s="731" t="s">
        <v>581</v>
      </c>
      <c r="E459" s="732">
        <v>50113001</v>
      </c>
      <c r="F459" s="731" t="s">
        <v>586</v>
      </c>
      <c r="G459" s="730" t="s">
        <v>587</v>
      </c>
      <c r="H459" s="730">
        <v>100616</v>
      </c>
      <c r="I459" s="730">
        <v>616</v>
      </c>
      <c r="J459" s="730" t="s">
        <v>1157</v>
      </c>
      <c r="K459" s="730" t="s">
        <v>1158</v>
      </c>
      <c r="L459" s="733">
        <v>95.479999999999947</v>
      </c>
      <c r="M459" s="733">
        <v>2</v>
      </c>
      <c r="N459" s="734">
        <v>190.95999999999989</v>
      </c>
    </row>
    <row r="460" spans="1:14" ht="14.4" customHeight="1" x14ac:dyDescent="0.3">
      <c r="A460" s="728" t="s">
        <v>553</v>
      </c>
      <c r="B460" s="729" t="s">
        <v>554</v>
      </c>
      <c r="C460" s="730" t="s">
        <v>580</v>
      </c>
      <c r="D460" s="731" t="s">
        <v>581</v>
      </c>
      <c r="E460" s="732">
        <v>50113001</v>
      </c>
      <c r="F460" s="731" t="s">
        <v>586</v>
      </c>
      <c r="G460" s="730" t="s">
        <v>587</v>
      </c>
      <c r="H460" s="730">
        <v>152225</v>
      </c>
      <c r="I460" s="730">
        <v>52225</v>
      </c>
      <c r="J460" s="730" t="s">
        <v>1159</v>
      </c>
      <c r="K460" s="730" t="s">
        <v>1160</v>
      </c>
      <c r="L460" s="733">
        <v>615.85000000000014</v>
      </c>
      <c r="M460" s="733">
        <v>4</v>
      </c>
      <c r="N460" s="734">
        <v>2463.4000000000005</v>
      </c>
    </row>
    <row r="461" spans="1:14" ht="14.4" customHeight="1" x14ac:dyDescent="0.3">
      <c r="A461" s="728" t="s">
        <v>553</v>
      </c>
      <c r="B461" s="729" t="s">
        <v>554</v>
      </c>
      <c r="C461" s="730" t="s">
        <v>580</v>
      </c>
      <c r="D461" s="731" t="s">
        <v>581</v>
      </c>
      <c r="E461" s="732">
        <v>50113001</v>
      </c>
      <c r="F461" s="731" t="s">
        <v>586</v>
      </c>
      <c r="G461" s="730" t="s">
        <v>604</v>
      </c>
      <c r="H461" s="730">
        <v>216673</v>
      </c>
      <c r="I461" s="730">
        <v>216673</v>
      </c>
      <c r="J461" s="730" t="s">
        <v>1161</v>
      </c>
      <c r="K461" s="730" t="s">
        <v>1162</v>
      </c>
      <c r="L461" s="733">
        <v>457.14000000000004</v>
      </c>
      <c r="M461" s="733">
        <v>2</v>
      </c>
      <c r="N461" s="734">
        <v>914.28000000000009</v>
      </c>
    </row>
    <row r="462" spans="1:14" ht="14.4" customHeight="1" x14ac:dyDescent="0.3">
      <c r="A462" s="728" t="s">
        <v>553</v>
      </c>
      <c r="B462" s="729" t="s">
        <v>554</v>
      </c>
      <c r="C462" s="730" t="s">
        <v>580</v>
      </c>
      <c r="D462" s="731" t="s">
        <v>581</v>
      </c>
      <c r="E462" s="732">
        <v>50113001</v>
      </c>
      <c r="F462" s="731" t="s">
        <v>586</v>
      </c>
      <c r="G462" s="730" t="s">
        <v>604</v>
      </c>
      <c r="H462" s="730">
        <v>216674</v>
      </c>
      <c r="I462" s="730">
        <v>216674</v>
      </c>
      <c r="J462" s="730" t="s">
        <v>1163</v>
      </c>
      <c r="K462" s="730" t="s">
        <v>1162</v>
      </c>
      <c r="L462" s="733">
        <v>529.83999999999992</v>
      </c>
      <c r="M462" s="733">
        <v>2</v>
      </c>
      <c r="N462" s="734">
        <v>1059.6799999999998</v>
      </c>
    </row>
    <row r="463" spans="1:14" ht="14.4" customHeight="1" x14ac:dyDescent="0.3">
      <c r="A463" s="728" t="s">
        <v>553</v>
      </c>
      <c r="B463" s="729" t="s">
        <v>554</v>
      </c>
      <c r="C463" s="730" t="s">
        <v>580</v>
      </c>
      <c r="D463" s="731" t="s">
        <v>581</v>
      </c>
      <c r="E463" s="732">
        <v>50113001</v>
      </c>
      <c r="F463" s="731" t="s">
        <v>586</v>
      </c>
      <c r="G463" s="730" t="s">
        <v>555</v>
      </c>
      <c r="H463" s="730">
        <v>850680</v>
      </c>
      <c r="I463" s="730">
        <v>120407</v>
      </c>
      <c r="J463" s="730" t="s">
        <v>1164</v>
      </c>
      <c r="K463" s="730" t="s">
        <v>931</v>
      </c>
      <c r="L463" s="733">
        <v>68.149884195913955</v>
      </c>
      <c r="M463" s="733">
        <v>20</v>
      </c>
      <c r="N463" s="734">
        <v>1362.9976839182791</v>
      </c>
    </row>
    <row r="464" spans="1:14" ht="14.4" customHeight="1" x14ac:dyDescent="0.3">
      <c r="A464" s="728" t="s">
        <v>553</v>
      </c>
      <c r="B464" s="729" t="s">
        <v>554</v>
      </c>
      <c r="C464" s="730" t="s">
        <v>580</v>
      </c>
      <c r="D464" s="731" t="s">
        <v>581</v>
      </c>
      <c r="E464" s="732">
        <v>50113001</v>
      </c>
      <c r="F464" s="731" t="s">
        <v>586</v>
      </c>
      <c r="G464" s="730" t="s">
        <v>587</v>
      </c>
      <c r="H464" s="730">
        <v>148578</v>
      </c>
      <c r="I464" s="730">
        <v>48578</v>
      </c>
      <c r="J464" s="730" t="s">
        <v>738</v>
      </c>
      <c r="K464" s="730" t="s">
        <v>739</v>
      </c>
      <c r="L464" s="733">
        <v>54.98</v>
      </c>
      <c r="M464" s="733">
        <v>2</v>
      </c>
      <c r="N464" s="734">
        <v>109.96</v>
      </c>
    </row>
    <row r="465" spans="1:14" ht="14.4" customHeight="1" x14ac:dyDescent="0.3">
      <c r="A465" s="728" t="s">
        <v>553</v>
      </c>
      <c r="B465" s="729" t="s">
        <v>554</v>
      </c>
      <c r="C465" s="730" t="s">
        <v>580</v>
      </c>
      <c r="D465" s="731" t="s">
        <v>581</v>
      </c>
      <c r="E465" s="732">
        <v>50113001</v>
      </c>
      <c r="F465" s="731" t="s">
        <v>586</v>
      </c>
      <c r="G465" s="730" t="s">
        <v>587</v>
      </c>
      <c r="H465" s="730">
        <v>848632</v>
      </c>
      <c r="I465" s="730">
        <v>125315</v>
      </c>
      <c r="J465" s="730" t="s">
        <v>738</v>
      </c>
      <c r="K465" s="730" t="s">
        <v>740</v>
      </c>
      <c r="L465" s="733">
        <v>58.2</v>
      </c>
      <c r="M465" s="733">
        <v>2</v>
      </c>
      <c r="N465" s="734">
        <v>116.4</v>
      </c>
    </row>
    <row r="466" spans="1:14" ht="14.4" customHeight="1" x14ac:dyDescent="0.3">
      <c r="A466" s="728" t="s">
        <v>553</v>
      </c>
      <c r="B466" s="729" t="s">
        <v>554</v>
      </c>
      <c r="C466" s="730" t="s">
        <v>580</v>
      </c>
      <c r="D466" s="731" t="s">
        <v>581</v>
      </c>
      <c r="E466" s="732">
        <v>50113001</v>
      </c>
      <c r="F466" s="731" t="s">
        <v>586</v>
      </c>
      <c r="G466" s="730" t="s">
        <v>587</v>
      </c>
      <c r="H466" s="730">
        <v>160164</v>
      </c>
      <c r="I466" s="730">
        <v>60164</v>
      </c>
      <c r="J466" s="730" t="s">
        <v>1165</v>
      </c>
      <c r="K466" s="730" t="s">
        <v>1166</v>
      </c>
      <c r="L466" s="733">
        <v>138.67999999999998</v>
      </c>
      <c r="M466" s="733">
        <v>2</v>
      </c>
      <c r="N466" s="734">
        <v>277.35999999999996</v>
      </c>
    </row>
    <row r="467" spans="1:14" ht="14.4" customHeight="1" x14ac:dyDescent="0.3">
      <c r="A467" s="728" t="s">
        <v>553</v>
      </c>
      <c r="B467" s="729" t="s">
        <v>554</v>
      </c>
      <c r="C467" s="730" t="s">
        <v>580</v>
      </c>
      <c r="D467" s="731" t="s">
        <v>581</v>
      </c>
      <c r="E467" s="732">
        <v>50113001</v>
      </c>
      <c r="F467" s="731" t="s">
        <v>586</v>
      </c>
      <c r="G467" s="730" t="s">
        <v>587</v>
      </c>
      <c r="H467" s="730">
        <v>157866</v>
      </c>
      <c r="I467" s="730">
        <v>57866</v>
      </c>
      <c r="J467" s="730" t="s">
        <v>1167</v>
      </c>
      <c r="K467" s="730" t="s">
        <v>996</v>
      </c>
      <c r="L467" s="733">
        <v>59.95</v>
      </c>
      <c r="M467" s="733">
        <v>2</v>
      </c>
      <c r="N467" s="734">
        <v>119.9</v>
      </c>
    </row>
    <row r="468" spans="1:14" ht="14.4" customHeight="1" x14ac:dyDescent="0.3">
      <c r="A468" s="728" t="s">
        <v>553</v>
      </c>
      <c r="B468" s="729" t="s">
        <v>554</v>
      </c>
      <c r="C468" s="730" t="s">
        <v>580</v>
      </c>
      <c r="D468" s="731" t="s">
        <v>581</v>
      </c>
      <c r="E468" s="732">
        <v>50113001</v>
      </c>
      <c r="F468" s="731" t="s">
        <v>586</v>
      </c>
      <c r="G468" s="730" t="s">
        <v>587</v>
      </c>
      <c r="H468" s="730">
        <v>109847</v>
      </c>
      <c r="I468" s="730">
        <v>9847</v>
      </c>
      <c r="J468" s="730" t="s">
        <v>741</v>
      </c>
      <c r="K468" s="730" t="s">
        <v>902</v>
      </c>
      <c r="L468" s="733">
        <v>41.349999999999994</v>
      </c>
      <c r="M468" s="733">
        <v>2</v>
      </c>
      <c r="N468" s="734">
        <v>82.699999999999989</v>
      </c>
    </row>
    <row r="469" spans="1:14" ht="14.4" customHeight="1" x14ac:dyDescent="0.3">
      <c r="A469" s="728" t="s">
        <v>553</v>
      </c>
      <c r="B469" s="729" t="s">
        <v>554</v>
      </c>
      <c r="C469" s="730" t="s">
        <v>580</v>
      </c>
      <c r="D469" s="731" t="s">
        <v>581</v>
      </c>
      <c r="E469" s="732">
        <v>50113001</v>
      </c>
      <c r="F469" s="731" t="s">
        <v>586</v>
      </c>
      <c r="G469" s="730" t="s">
        <v>587</v>
      </c>
      <c r="H469" s="730">
        <v>191836</v>
      </c>
      <c r="I469" s="730">
        <v>91836</v>
      </c>
      <c r="J469" s="730" t="s">
        <v>741</v>
      </c>
      <c r="K469" s="730" t="s">
        <v>742</v>
      </c>
      <c r="L469" s="733">
        <v>44.97000000000002</v>
      </c>
      <c r="M469" s="733">
        <v>5</v>
      </c>
      <c r="N469" s="734">
        <v>224.85000000000011</v>
      </c>
    </row>
    <row r="470" spans="1:14" ht="14.4" customHeight="1" x14ac:dyDescent="0.3">
      <c r="A470" s="728" t="s">
        <v>553</v>
      </c>
      <c r="B470" s="729" t="s">
        <v>554</v>
      </c>
      <c r="C470" s="730" t="s">
        <v>580</v>
      </c>
      <c r="D470" s="731" t="s">
        <v>581</v>
      </c>
      <c r="E470" s="732">
        <v>50113001</v>
      </c>
      <c r="F470" s="731" t="s">
        <v>586</v>
      </c>
      <c r="G470" s="730" t="s">
        <v>587</v>
      </c>
      <c r="H470" s="730">
        <v>159398</v>
      </c>
      <c r="I470" s="730">
        <v>59398</v>
      </c>
      <c r="J470" s="730" t="s">
        <v>1168</v>
      </c>
      <c r="K470" s="730" t="s">
        <v>1169</v>
      </c>
      <c r="L470" s="733">
        <v>269.18715802048877</v>
      </c>
      <c r="M470" s="733">
        <v>29</v>
      </c>
      <c r="N470" s="734">
        <v>7806.427582594175</v>
      </c>
    </row>
    <row r="471" spans="1:14" ht="14.4" customHeight="1" x14ac:dyDescent="0.3">
      <c r="A471" s="728" t="s">
        <v>553</v>
      </c>
      <c r="B471" s="729" t="s">
        <v>554</v>
      </c>
      <c r="C471" s="730" t="s">
        <v>580</v>
      </c>
      <c r="D471" s="731" t="s">
        <v>581</v>
      </c>
      <c r="E471" s="732">
        <v>50113001</v>
      </c>
      <c r="F471" s="731" t="s">
        <v>586</v>
      </c>
      <c r="G471" s="730" t="s">
        <v>587</v>
      </c>
      <c r="H471" s="730">
        <v>168447</v>
      </c>
      <c r="I471" s="730">
        <v>168447</v>
      </c>
      <c r="J471" s="730" t="s">
        <v>1170</v>
      </c>
      <c r="K471" s="730" t="s">
        <v>880</v>
      </c>
      <c r="L471" s="733">
        <v>850.28999999999974</v>
      </c>
      <c r="M471" s="733">
        <v>1</v>
      </c>
      <c r="N471" s="734">
        <v>850.28999999999974</v>
      </c>
    </row>
    <row r="472" spans="1:14" ht="14.4" customHeight="1" x14ac:dyDescent="0.3">
      <c r="A472" s="728" t="s">
        <v>553</v>
      </c>
      <c r="B472" s="729" t="s">
        <v>554</v>
      </c>
      <c r="C472" s="730" t="s">
        <v>580</v>
      </c>
      <c r="D472" s="731" t="s">
        <v>581</v>
      </c>
      <c r="E472" s="732">
        <v>50113001</v>
      </c>
      <c r="F472" s="731" t="s">
        <v>586</v>
      </c>
      <c r="G472" s="730" t="s">
        <v>587</v>
      </c>
      <c r="H472" s="730">
        <v>159672</v>
      </c>
      <c r="I472" s="730">
        <v>59672</v>
      </c>
      <c r="J472" s="730" t="s">
        <v>903</v>
      </c>
      <c r="K472" s="730" t="s">
        <v>904</v>
      </c>
      <c r="L472" s="733">
        <v>58.930000000000007</v>
      </c>
      <c r="M472" s="733">
        <v>1</v>
      </c>
      <c r="N472" s="734">
        <v>58.930000000000007</v>
      </c>
    </row>
    <row r="473" spans="1:14" ht="14.4" customHeight="1" x14ac:dyDescent="0.3">
      <c r="A473" s="728" t="s">
        <v>553</v>
      </c>
      <c r="B473" s="729" t="s">
        <v>554</v>
      </c>
      <c r="C473" s="730" t="s">
        <v>580</v>
      </c>
      <c r="D473" s="731" t="s">
        <v>581</v>
      </c>
      <c r="E473" s="732">
        <v>50113001</v>
      </c>
      <c r="F473" s="731" t="s">
        <v>586</v>
      </c>
      <c r="G473" s="730" t="s">
        <v>587</v>
      </c>
      <c r="H473" s="730">
        <v>142780</v>
      </c>
      <c r="I473" s="730">
        <v>42780</v>
      </c>
      <c r="J473" s="730" t="s">
        <v>1171</v>
      </c>
      <c r="K473" s="730" t="s">
        <v>1172</v>
      </c>
      <c r="L473" s="733">
        <v>117.49000000000008</v>
      </c>
      <c r="M473" s="733">
        <v>1</v>
      </c>
      <c r="N473" s="734">
        <v>117.49000000000008</v>
      </c>
    </row>
    <row r="474" spans="1:14" ht="14.4" customHeight="1" x14ac:dyDescent="0.3">
      <c r="A474" s="728" t="s">
        <v>553</v>
      </c>
      <c r="B474" s="729" t="s">
        <v>554</v>
      </c>
      <c r="C474" s="730" t="s">
        <v>580</v>
      </c>
      <c r="D474" s="731" t="s">
        <v>581</v>
      </c>
      <c r="E474" s="732">
        <v>50113001</v>
      </c>
      <c r="F474" s="731" t="s">
        <v>586</v>
      </c>
      <c r="G474" s="730" t="s">
        <v>587</v>
      </c>
      <c r="H474" s="730">
        <v>215851</v>
      </c>
      <c r="I474" s="730">
        <v>215851</v>
      </c>
      <c r="J474" s="730" t="s">
        <v>1173</v>
      </c>
      <c r="K474" s="730" t="s">
        <v>1174</v>
      </c>
      <c r="L474" s="733">
        <v>292.4199999999999</v>
      </c>
      <c r="M474" s="733">
        <v>3</v>
      </c>
      <c r="N474" s="734">
        <v>877.25999999999976</v>
      </c>
    </row>
    <row r="475" spans="1:14" ht="14.4" customHeight="1" x14ac:dyDescent="0.3">
      <c r="A475" s="728" t="s">
        <v>553</v>
      </c>
      <c r="B475" s="729" t="s">
        <v>554</v>
      </c>
      <c r="C475" s="730" t="s">
        <v>580</v>
      </c>
      <c r="D475" s="731" t="s">
        <v>581</v>
      </c>
      <c r="E475" s="732">
        <v>50113001</v>
      </c>
      <c r="F475" s="731" t="s">
        <v>586</v>
      </c>
      <c r="G475" s="730" t="s">
        <v>604</v>
      </c>
      <c r="H475" s="730">
        <v>56976</v>
      </c>
      <c r="I475" s="730">
        <v>56976</v>
      </c>
      <c r="J475" s="730" t="s">
        <v>908</v>
      </c>
      <c r="K475" s="730" t="s">
        <v>909</v>
      </c>
      <c r="L475" s="733">
        <v>12.060000000000006</v>
      </c>
      <c r="M475" s="733">
        <v>4</v>
      </c>
      <c r="N475" s="734">
        <v>48.240000000000023</v>
      </c>
    </row>
    <row r="476" spans="1:14" ht="14.4" customHeight="1" x14ac:dyDescent="0.3">
      <c r="A476" s="728" t="s">
        <v>553</v>
      </c>
      <c r="B476" s="729" t="s">
        <v>554</v>
      </c>
      <c r="C476" s="730" t="s">
        <v>580</v>
      </c>
      <c r="D476" s="731" t="s">
        <v>581</v>
      </c>
      <c r="E476" s="732">
        <v>50113001</v>
      </c>
      <c r="F476" s="731" t="s">
        <v>586</v>
      </c>
      <c r="G476" s="730" t="s">
        <v>604</v>
      </c>
      <c r="H476" s="730">
        <v>174681</v>
      </c>
      <c r="I476" s="730">
        <v>174681</v>
      </c>
      <c r="J476" s="730" t="s">
        <v>1175</v>
      </c>
      <c r="K476" s="730" t="s">
        <v>803</v>
      </c>
      <c r="L476" s="733">
        <v>220.94999999999993</v>
      </c>
      <c r="M476" s="733">
        <v>1</v>
      </c>
      <c r="N476" s="734">
        <v>220.94999999999993</v>
      </c>
    </row>
    <row r="477" spans="1:14" ht="14.4" customHeight="1" x14ac:dyDescent="0.3">
      <c r="A477" s="728" t="s">
        <v>553</v>
      </c>
      <c r="B477" s="729" t="s">
        <v>554</v>
      </c>
      <c r="C477" s="730" t="s">
        <v>580</v>
      </c>
      <c r="D477" s="731" t="s">
        <v>581</v>
      </c>
      <c r="E477" s="732">
        <v>50113001</v>
      </c>
      <c r="F477" s="731" t="s">
        <v>586</v>
      </c>
      <c r="G477" s="730" t="s">
        <v>604</v>
      </c>
      <c r="H477" s="730">
        <v>174700</v>
      </c>
      <c r="I477" s="730">
        <v>174700</v>
      </c>
      <c r="J477" s="730" t="s">
        <v>1176</v>
      </c>
      <c r="K477" s="730" t="s">
        <v>1177</v>
      </c>
      <c r="L477" s="733">
        <v>952.22000000000025</v>
      </c>
      <c r="M477" s="733">
        <v>2</v>
      </c>
      <c r="N477" s="734">
        <v>1904.4400000000005</v>
      </c>
    </row>
    <row r="478" spans="1:14" ht="14.4" customHeight="1" x14ac:dyDescent="0.3">
      <c r="A478" s="728" t="s">
        <v>553</v>
      </c>
      <c r="B478" s="729" t="s">
        <v>554</v>
      </c>
      <c r="C478" s="730" t="s">
        <v>580</v>
      </c>
      <c r="D478" s="731" t="s">
        <v>581</v>
      </c>
      <c r="E478" s="732">
        <v>50113001</v>
      </c>
      <c r="F478" s="731" t="s">
        <v>586</v>
      </c>
      <c r="G478" s="730" t="s">
        <v>587</v>
      </c>
      <c r="H478" s="730">
        <v>197864</v>
      </c>
      <c r="I478" s="730">
        <v>97864</v>
      </c>
      <c r="J478" s="730" t="s">
        <v>1178</v>
      </c>
      <c r="K478" s="730" t="s">
        <v>1179</v>
      </c>
      <c r="L478" s="733">
        <v>300.74999999999989</v>
      </c>
      <c r="M478" s="733">
        <v>1</v>
      </c>
      <c r="N478" s="734">
        <v>300.74999999999989</v>
      </c>
    </row>
    <row r="479" spans="1:14" ht="14.4" customHeight="1" x14ac:dyDescent="0.3">
      <c r="A479" s="728" t="s">
        <v>553</v>
      </c>
      <c r="B479" s="729" t="s">
        <v>554</v>
      </c>
      <c r="C479" s="730" t="s">
        <v>580</v>
      </c>
      <c r="D479" s="731" t="s">
        <v>581</v>
      </c>
      <c r="E479" s="732">
        <v>50113001</v>
      </c>
      <c r="F479" s="731" t="s">
        <v>586</v>
      </c>
      <c r="G479" s="730" t="s">
        <v>604</v>
      </c>
      <c r="H479" s="730">
        <v>158380</v>
      </c>
      <c r="I479" s="730">
        <v>58380</v>
      </c>
      <c r="J479" s="730" t="s">
        <v>1180</v>
      </c>
      <c r="K479" s="730" t="s">
        <v>1181</v>
      </c>
      <c r="L479" s="733">
        <v>81.223333333333343</v>
      </c>
      <c r="M479" s="733">
        <v>6</v>
      </c>
      <c r="N479" s="734">
        <v>487.34000000000003</v>
      </c>
    </row>
    <row r="480" spans="1:14" ht="14.4" customHeight="1" x14ac:dyDescent="0.3">
      <c r="A480" s="728" t="s">
        <v>553</v>
      </c>
      <c r="B480" s="729" t="s">
        <v>554</v>
      </c>
      <c r="C480" s="730" t="s">
        <v>580</v>
      </c>
      <c r="D480" s="731" t="s">
        <v>581</v>
      </c>
      <c r="E480" s="732">
        <v>50113001</v>
      </c>
      <c r="F480" s="731" t="s">
        <v>586</v>
      </c>
      <c r="G480" s="730" t="s">
        <v>587</v>
      </c>
      <c r="H480" s="730">
        <v>146755</v>
      </c>
      <c r="I480" s="730">
        <v>46755</v>
      </c>
      <c r="J480" s="730" t="s">
        <v>1182</v>
      </c>
      <c r="K480" s="730" t="s">
        <v>1183</v>
      </c>
      <c r="L480" s="733">
        <v>84.24</v>
      </c>
      <c r="M480" s="733">
        <v>1</v>
      </c>
      <c r="N480" s="734">
        <v>84.24</v>
      </c>
    </row>
    <row r="481" spans="1:14" ht="14.4" customHeight="1" x14ac:dyDescent="0.3">
      <c r="A481" s="728" t="s">
        <v>553</v>
      </c>
      <c r="B481" s="729" t="s">
        <v>554</v>
      </c>
      <c r="C481" s="730" t="s">
        <v>580</v>
      </c>
      <c r="D481" s="731" t="s">
        <v>581</v>
      </c>
      <c r="E481" s="732">
        <v>50113001</v>
      </c>
      <c r="F481" s="731" t="s">
        <v>586</v>
      </c>
      <c r="G481" s="730" t="s">
        <v>587</v>
      </c>
      <c r="H481" s="730">
        <v>184785</v>
      </c>
      <c r="I481" s="730">
        <v>84785</v>
      </c>
      <c r="J481" s="730" t="s">
        <v>1184</v>
      </c>
      <c r="K481" s="730" t="s">
        <v>1185</v>
      </c>
      <c r="L481" s="733">
        <v>193.42000000000004</v>
      </c>
      <c r="M481" s="733">
        <v>3</v>
      </c>
      <c r="N481" s="734">
        <v>580.2600000000001</v>
      </c>
    </row>
    <row r="482" spans="1:14" ht="14.4" customHeight="1" x14ac:dyDescent="0.3">
      <c r="A482" s="728" t="s">
        <v>553</v>
      </c>
      <c r="B482" s="729" t="s">
        <v>554</v>
      </c>
      <c r="C482" s="730" t="s">
        <v>580</v>
      </c>
      <c r="D482" s="731" t="s">
        <v>581</v>
      </c>
      <c r="E482" s="732">
        <v>50113001</v>
      </c>
      <c r="F482" s="731" t="s">
        <v>586</v>
      </c>
      <c r="G482" s="730" t="s">
        <v>587</v>
      </c>
      <c r="H482" s="730">
        <v>102871</v>
      </c>
      <c r="I482" s="730">
        <v>2871</v>
      </c>
      <c r="J482" s="730" t="s">
        <v>1186</v>
      </c>
      <c r="K482" s="730" t="s">
        <v>1187</v>
      </c>
      <c r="L482" s="733">
        <v>87.96999999999997</v>
      </c>
      <c r="M482" s="733">
        <v>1</v>
      </c>
      <c r="N482" s="734">
        <v>87.96999999999997</v>
      </c>
    </row>
    <row r="483" spans="1:14" ht="14.4" customHeight="1" x14ac:dyDescent="0.3">
      <c r="A483" s="728" t="s">
        <v>553</v>
      </c>
      <c r="B483" s="729" t="s">
        <v>554</v>
      </c>
      <c r="C483" s="730" t="s">
        <v>580</v>
      </c>
      <c r="D483" s="731" t="s">
        <v>581</v>
      </c>
      <c r="E483" s="732">
        <v>50113001</v>
      </c>
      <c r="F483" s="731" t="s">
        <v>586</v>
      </c>
      <c r="G483" s="730" t="s">
        <v>587</v>
      </c>
      <c r="H483" s="730">
        <v>84570</v>
      </c>
      <c r="I483" s="730">
        <v>84570</v>
      </c>
      <c r="J483" s="730" t="s">
        <v>1188</v>
      </c>
      <c r="K483" s="730" t="s">
        <v>1189</v>
      </c>
      <c r="L483" s="733">
        <v>103.27000000000002</v>
      </c>
      <c r="M483" s="733">
        <v>1</v>
      </c>
      <c r="N483" s="734">
        <v>103.27000000000002</v>
      </c>
    </row>
    <row r="484" spans="1:14" ht="14.4" customHeight="1" x14ac:dyDescent="0.3">
      <c r="A484" s="728" t="s">
        <v>553</v>
      </c>
      <c r="B484" s="729" t="s">
        <v>554</v>
      </c>
      <c r="C484" s="730" t="s">
        <v>580</v>
      </c>
      <c r="D484" s="731" t="s">
        <v>581</v>
      </c>
      <c r="E484" s="732">
        <v>50113001</v>
      </c>
      <c r="F484" s="731" t="s">
        <v>586</v>
      </c>
      <c r="G484" s="730" t="s">
        <v>587</v>
      </c>
      <c r="H484" s="730">
        <v>142595</v>
      </c>
      <c r="I484" s="730">
        <v>42595</v>
      </c>
      <c r="J484" s="730" t="s">
        <v>1190</v>
      </c>
      <c r="K484" s="730" t="s">
        <v>1191</v>
      </c>
      <c r="L484" s="733">
        <v>943.7700000000001</v>
      </c>
      <c r="M484" s="733">
        <v>1</v>
      </c>
      <c r="N484" s="734">
        <v>943.7700000000001</v>
      </c>
    </row>
    <row r="485" spans="1:14" ht="14.4" customHeight="1" x14ac:dyDescent="0.3">
      <c r="A485" s="728" t="s">
        <v>553</v>
      </c>
      <c r="B485" s="729" t="s">
        <v>554</v>
      </c>
      <c r="C485" s="730" t="s">
        <v>580</v>
      </c>
      <c r="D485" s="731" t="s">
        <v>581</v>
      </c>
      <c r="E485" s="732">
        <v>50113001</v>
      </c>
      <c r="F485" s="731" t="s">
        <v>586</v>
      </c>
      <c r="G485" s="730" t="s">
        <v>587</v>
      </c>
      <c r="H485" s="730">
        <v>100643</v>
      </c>
      <c r="I485" s="730">
        <v>643</v>
      </c>
      <c r="J485" s="730" t="s">
        <v>748</v>
      </c>
      <c r="K485" s="730" t="s">
        <v>749</v>
      </c>
      <c r="L485" s="733">
        <v>43.619999999999983</v>
      </c>
      <c r="M485" s="733">
        <v>6</v>
      </c>
      <c r="N485" s="734">
        <v>261.71999999999991</v>
      </c>
    </row>
    <row r="486" spans="1:14" ht="14.4" customHeight="1" x14ac:dyDescent="0.3">
      <c r="A486" s="728" t="s">
        <v>553</v>
      </c>
      <c r="B486" s="729" t="s">
        <v>554</v>
      </c>
      <c r="C486" s="730" t="s">
        <v>580</v>
      </c>
      <c r="D486" s="731" t="s">
        <v>581</v>
      </c>
      <c r="E486" s="732">
        <v>50113001</v>
      </c>
      <c r="F486" s="731" t="s">
        <v>586</v>
      </c>
      <c r="G486" s="730" t="s">
        <v>587</v>
      </c>
      <c r="H486" s="730">
        <v>100641</v>
      </c>
      <c r="I486" s="730">
        <v>641</v>
      </c>
      <c r="J486" s="730" t="s">
        <v>1192</v>
      </c>
      <c r="K486" s="730" t="s">
        <v>1193</v>
      </c>
      <c r="L486" s="733">
        <v>31.459995188817761</v>
      </c>
      <c r="M486" s="733">
        <v>7</v>
      </c>
      <c r="N486" s="734">
        <v>220.21996632172431</v>
      </c>
    </row>
    <row r="487" spans="1:14" ht="14.4" customHeight="1" x14ac:dyDescent="0.3">
      <c r="A487" s="728" t="s">
        <v>553</v>
      </c>
      <c r="B487" s="729" t="s">
        <v>554</v>
      </c>
      <c r="C487" s="730" t="s">
        <v>580</v>
      </c>
      <c r="D487" s="731" t="s">
        <v>581</v>
      </c>
      <c r="E487" s="732">
        <v>50113001</v>
      </c>
      <c r="F487" s="731" t="s">
        <v>586</v>
      </c>
      <c r="G487" s="730" t="s">
        <v>604</v>
      </c>
      <c r="H487" s="730">
        <v>105496</v>
      </c>
      <c r="I487" s="730">
        <v>5496</v>
      </c>
      <c r="J487" s="730" t="s">
        <v>750</v>
      </c>
      <c r="K487" s="730" t="s">
        <v>1194</v>
      </c>
      <c r="L487" s="733">
        <v>75.919999999999987</v>
      </c>
      <c r="M487" s="733">
        <v>1</v>
      </c>
      <c r="N487" s="734">
        <v>75.919999999999987</v>
      </c>
    </row>
    <row r="488" spans="1:14" ht="14.4" customHeight="1" x14ac:dyDescent="0.3">
      <c r="A488" s="728" t="s">
        <v>553</v>
      </c>
      <c r="B488" s="729" t="s">
        <v>554</v>
      </c>
      <c r="C488" s="730" t="s">
        <v>580</v>
      </c>
      <c r="D488" s="731" t="s">
        <v>581</v>
      </c>
      <c r="E488" s="732">
        <v>50113001</v>
      </c>
      <c r="F488" s="731" t="s">
        <v>586</v>
      </c>
      <c r="G488" s="730" t="s">
        <v>587</v>
      </c>
      <c r="H488" s="730">
        <v>110803</v>
      </c>
      <c r="I488" s="730">
        <v>10803</v>
      </c>
      <c r="J488" s="730" t="s">
        <v>1195</v>
      </c>
      <c r="K488" s="730" t="s">
        <v>1196</v>
      </c>
      <c r="L488" s="733">
        <v>107.13</v>
      </c>
      <c r="M488" s="733">
        <v>5</v>
      </c>
      <c r="N488" s="734">
        <v>535.65</v>
      </c>
    </row>
    <row r="489" spans="1:14" ht="14.4" customHeight="1" x14ac:dyDescent="0.3">
      <c r="A489" s="728" t="s">
        <v>553</v>
      </c>
      <c r="B489" s="729" t="s">
        <v>554</v>
      </c>
      <c r="C489" s="730" t="s">
        <v>580</v>
      </c>
      <c r="D489" s="731" t="s">
        <v>581</v>
      </c>
      <c r="E489" s="732">
        <v>50113001</v>
      </c>
      <c r="F489" s="731" t="s">
        <v>586</v>
      </c>
      <c r="G489" s="730" t="s">
        <v>604</v>
      </c>
      <c r="H489" s="730">
        <v>987473</v>
      </c>
      <c r="I489" s="730">
        <v>146894</v>
      </c>
      <c r="J489" s="730" t="s">
        <v>1197</v>
      </c>
      <c r="K489" s="730" t="s">
        <v>1198</v>
      </c>
      <c r="L489" s="733">
        <v>22.090000000000003</v>
      </c>
      <c r="M489" s="733">
        <v>2</v>
      </c>
      <c r="N489" s="734">
        <v>44.180000000000007</v>
      </c>
    </row>
    <row r="490" spans="1:14" ht="14.4" customHeight="1" x14ac:dyDescent="0.3">
      <c r="A490" s="728" t="s">
        <v>553</v>
      </c>
      <c r="B490" s="729" t="s">
        <v>554</v>
      </c>
      <c r="C490" s="730" t="s">
        <v>580</v>
      </c>
      <c r="D490" s="731" t="s">
        <v>581</v>
      </c>
      <c r="E490" s="732">
        <v>50113001</v>
      </c>
      <c r="F490" s="731" t="s">
        <v>586</v>
      </c>
      <c r="G490" s="730" t="s">
        <v>604</v>
      </c>
      <c r="H490" s="730">
        <v>989453</v>
      </c>
      <c r="I490" s="730">
        <v>146899</v>
      </c>
      <c r="J490" s="730" t="s">
        <v>1197</v>
      </c>
      <c r="K490" s="730" t="s">
        <v>1199</v>
      </c>
      <c r="L490" s="733">
        <v>45.489999999999995</v>
      </c>
      <c r="M490" s="733">
        <v>1</v>
      </c>
      <c r="N490" s="734">
        <v>45.489999999999995</v>
      </c>
    </row>
    <row r="491" spans="1:14" ht="14.4" customHeight="1" x14ac:dyDescent="0.3">
      <c r="A491" s="728" t="s">
        <v>553</v>
      </c>
      <c r="B491" s="729" t="s">
        <v>554</v>
      </c>
      <c r="C491" s="730" t="s">
        <v>580</v>
      </c>
      <c r="D491" s="731" t="s">
        <v>581</v>
      </c>
      <c r="E491" s="732">
        <v>50113001</v>
      </c>
      <c r="F491" s="731" t="s">
        <v>586</v>
      </c>
      <c r="G491" s="730" t="s">
        <v>604</v>
      </c>
      <c r="H491" s="730">
        <v>145214</v>
      </c>
      <c r="I491" s="730">
        <v>45214</v>
      </c>
      <c r="J491" s="730" t="s">
        <v>1200</v>
      </c>
      <c r="K491" s="730" t="s">
        <v>1135</v>
      </c>
      <c r="L491" s="733">
        <v>63.040000000000013</v>
      </c>
      <c r="M491" s="733">
        <v>1</v>
      </c>
      <c r="N491" s="734">
        <v>63.040000000000013</v>
      </c>
    </row>
    <row r="492" spans="1:14" ht="14.4" customHeight="1" x14ac:dyDescent="0.3">
      <c r="A492" s="728" t="s">
        <v>553</v>
      </c>
      <c r="B492" s="729" t="s">
        <v>554</v>
      </c>
      <c r="C492" s="730" t="s">
        <v>580</v>
      </c>
      <c r="D492" s="731" t="s">
        <v>581</v>
      </c>
      <c r="E492" s="732">
        <v>50113001</v>
      </c>
      <c r="F492" s="731" t="s">
        <v>586</v>
      </c>
      <c r="G492" s="730" t="s">
        <v>604</v>
      </c>
      <c r="H492" s="730">
        <v>149483</v>
      </c>
      <c r="I492" s="730">
        <v>149483</v>
      </c>
      <c r="J492" s="730" t="s">
        <v>913</v>
      </c>
      <c r="K492" s="730" t="s">
        <v>914</v>
      </c>
      <c r="L492" s="733">
        <v>140.09000000000006</v>
      </c>
      <c r="M492" s="733">
        <v>2</v>
      </c>
      <c r="N492" s="734">
        <v>280.18000000000012</v>
      </c>
    </row>
    <row r="493" spans="1:14" ht="14.4" customHeight="1" x14ac:dyDescent="0.3">
      <c r="A493" s="728" t="s">
        <v>553</v>
      </c>
      <c r="B493" s="729" t="s">
        <v>554</v>
      </c>
      <c r="C493" s="730" t="s">
        <v>580</v>
      </c>
      <c r="D493" s="731" t="s">
        <v>581</v>
      </c>
      <c r="E493" s="732">
        <v>50113002</v>
      </c>
      <c r="F493" s="731" t="s">
        <v>1201</v>
      </c>
      <c r="G493" s="730" t="s">
        <v>587</v>
      </c>
      <c r="H493" s="730">
        <v>149415</v>
      </c>
      <c r="I493" s="730">
        <v>49415</v>
      </c>
      <c r="J493" s="730" t="s">
        <v>1202</v>
      </c>
      <c r="K493" s="730" t="s">
        <v>1203</v>
      </c>
      <c r="L493" s="733">
        <v>1680.58</v>
      </c>
      <c r="M493" s="733">
        <v>1</v>
      </c>
      <c r="N493" s="734">
        <v>1680.58</v>
      </c>
    </row>
    <row r="494" spans="1:14" ht="14.4" customHeight="1" x14ac:dyDescent="0.3">
      <c r="A494" s="728" t="s">
        <v>553</v>
      </c>
      <c r="B494" s="729" t="s">
        <v>554</v>
      </c>
      <c r="C494" s="730" t="s">
        <v>580</v>
      </c>
      <c r="D494" s="731" t="s">
        <v>581</v>
      </c>
      <c r="E494" s="732">
        <v>50113002</v>
      </c>
      <c r="F494" s="731" t="s">
        <v>1201</v>
      </c>
      <c r="G494" s="730" t="s">
        <v>587</v>
      </c>
      <c r="H494" s="730">
        <v>396914</v>
      </c>
      <c r="I494" s="730">
        <v>52301</v>
      </c>
      <c r="J494" s="730" t="s">
        <v>1204</v>
      </c>
      <c r="K494" s="730" t="s">
        <v>1205</v>
      </c>
      <c r="L494" s="733">
        <v>2221.3398763675445</v>
      </c>
      <c r="M494" s="733">
        <v>1</v>
      </c>
      <c r="N494" s="734">
        <v>2221.3398763675445</v>
      </c>
    </row>
    <row r="495" spans="1:14" ht="14.4" customHeight="1" x14ac:dyDescent="0.3">
      <c r="A495" s="728" t="s">
        <v>553</v>
      </c>
      <c r="B495" s="729" t="s">
        <v>554</v>
      </c>
      <c r="C495" s="730" t="s">
        <v>580</v>
      </c>
      <c r="D495" s="731" t="s">
        <v>581</v>
      </c>
      <c r="E495" s="732">
        <v>50113002</v>
      </c>
      <c r="F495" s="731" t="s">
        <v>1201</v>
      </c>
      <c r="G495" s="730" t="s">
        <v>587</v>
      </c>
      <c r="H495" s="730">
        <v>902081</v>
      </c>
      <c r="I495" s="730">
        <v>151112</v>
      </c>
      <c r="J495" s="730" t="s">
        <v>1206</v>
      </c>
      <c r="K495" s="730" t="s">
        <v>1207</v>
      </c>
      <c r="L495" s="733">
        <v>4043.29</v>
      </c>
      <c r="M495" s="733">
        <v>1</v>
      </c>
      <c r="N495" s="734">
        <v>4043.29</v>
      </c>
    </row>
    <row r="496" spans="1:14" ht="14.4" customHeight="1" x14ac:dyDescent="0.3">
      <c r="A496" s="728" t="s">
        <v>553</v>
      </c>
      <c r="B496" s="729" t="s">
        <v>554</v>
      </c>
      <c r="C496" s="730" t="s">
        <v>580</v>
      </c>
      <c r="D496" s="731" t="s">
        <v>581</v>
      </c>
      <c r="E496" s="732">
        <v>50113002</v>
      </c>
      <c r="F496" s="731" t="s">
        <v>1201</v>
      </c>
      <c r="G496" s="730" t="s">
        <v>587</v>
      </c>
      <c r="H496" s="730">
        <v>501324</v>
      </c>
      <c r="I496" s="730">
        <v>151120</v>
      </c>
      <c r="J496" s="730" t="s">
        <v>1208</v>
      </c>
      <c r="K496" s="730" t="s">
        <v>1209</v>
      </c>
      <c r="L496" s="733">
        <v>4043.2899999999995</v>
      </c>
      <c r="M496" s="733">
        <v>3</v>
      </c>
      <c r="N496" s="734">
        <v>12129.869999999999</v>
      </c>
    </row>
    <row r="497" spans="1:14" ht="14.4" customHeight="1" x14ac:dyDescent="0.3">
      <c r="A497" s="728" t="s">
        <v>553</v>
      </c>
      <c r="B497" s="729" t="s">
        <v>554</v>
      </c>
      <c r="C497" s="730" t="s">
        <v>580</v>
      </c>
      <c r="D497" s="731" t="s">
        <v>581</v>
      </c>
      <c r="E497" s="732">
        <v>50113002</v>
      </c>
      <c r="F497" s="731" t="s">
        <v>1201</v>
      </c>
      <c r="G497" s="730" t="s">
        <v>587</v>
      </c>
      <c r="H497" s="730">
        <v>158628</v>
      </c>
      <c r="I497" s="730">
        <v>58628</v>
      </c>
      <c r="J497" s="730" t="s">
        <v>1210</v>
      </c>
      <c r="K497" s="730" t="s">
        <v>1211</v>
      </c>
      <c r="L497" s="733">
        <v>297</v>
      </c>
      <c r="M497" s="733">
        <v>10</v>
      </c>
      <c r="N497" s="734">
        <v>2970</v>
      </c>
    </row>
    <row r="498" spans="1:14" ht="14.4" customHeight="1" x14ac:dyDescent="0.3">
      <c r="A498" s="728" t="s">
        <v>553</v>
      </c>
      <c r="B498" s="729" t="s">
        <v>554</v>
      </c>
      <c r="C498" s="730" t="s">
        <v>580</v>
      </c>
      <c r="D498" s="731" t="s">
        <v>581</v>
      </c>
      <c r="E498" s="732">
        <v>50113002</v>
      </c>
      <c r="F498" s="731" t="s">
        <v>1201</v>
      </c>
      <c r="G498" s="730" t="s">
        <v>587</v>
      </c>
      <c r="H498" s="730">
        <v>195641</v>
      </c>
      <c r="I498" s="730">
        <v>95641</v>
      </c>
      <c r="J498" s="730" t="s">
        <v>1212</v>
      </c>
      <c r="K498" s="730" t="s">
        <v>1213</v>
      </c>
      <c r="L498" s="733">
        <v>3992.9999437105012</v>
      </c>
      <c r="M498" s="733">
        <v>6</v>
      </c>
      <c r="N498" s="734">
        <v>23957.999662263006</v>
      </c>
    </row>
    <row r="499" spans="1:14" ht="14.4" customHeight="1" x14ac:dyDescent="0.3">
      <c r="A499" s="728" t="s">
        <v>553</v>
      </c>
      <c r="B499" s="729" t="s">
        <v>554</v>
      </c>
      <c r="C499" s="730" t="s">
        <v>580</v>
      </c>
      <c r="D499" s="731" t="s">
        <v>581</v>
      </c>
      <c r="E499" s="732">
        <v>50113002</v>
      </c>
      <c r="F499" s="731" t="s">
        <v>1201</v>
      </c>
      <c r="G499" s="730" t="s">
        <v>587</v>
      </c>
      <c r="H499" s="730">
        <v>501394</v>
      </c>
      <c r="I499" s="730">
        <v>152199</v>
      </c>
      <c r="J499" s="730" t="s">
        <v>1214</v>
      </c>
      <c r="K499" s="730" t="s">
        <v>1213</v>
      </c>
      <c r="L499" s="733">
        <v>4485.7999241161724</v>
      </c>
      <c r="M499" s="733">
        <v>5</v>
      </c>
      <c r="N499" s="734">
        <v>22428.99962058086</v>
      </c>
    </row>
    <row r="500" spans="1:14" ht="14.4" customHeight="1" x14ac:dyDescent="0.3">
      <c r="A500" s="728" t="s">
        <v>553</v>
      </c>
      <c r="B500" s="729" t="s">
        <v>554</v>
      </c>
      <c r="C500" s="730" t="s">
        <v>580</v>
      </c>
      <c r="D500" s="731" t="s">
        <v>581</v>
      </c>
      <c r="E500" s="732">
        <v>50113002</v>
      </c>
      <c r="F500" s="731" t="s">
        <v>1201</v>
      </c>
      <c r="G500" s="730" t="s">
        <v>587</v>
      </c>
      <c r="H500" s="730">
        <v>152196</v>
      </c>
      <c r="I500" s="730">
        <v>152196</v>
      </c>
      <c r="J500" s="730" t="s">
        <v>1215</v>
      </c>
      <c r="K500" s="730" t="s">
        <v>1213</v>
      </c>
      <c r="L500" s="733">
        <v>5286.5999552847379</v>
      </c>
      <c r="M500" s="733">
        <v>10</v>
      </c>
      <c r="N500" s="734">
        <v>52865.999552847381</v>
      </c>
    </row>
    <row r="501" spans="1:14" ht="14.4" customHeight="1" x14ac:dyDescent="0.3">
      <c r="A501" s="728" t="s">
        <v>553</v>
      </c>
      <c r="B501" s="729" t="s">
        <v>554</v>
      </c>
      <c r="C501" s="730" t="s">
        <v>580</v>
      </c>
      <c r="D501" s="731" t="s">
        <v>581</v>
      </c>
      <c r="E501" s="732">
        <v>50113002</v>
      </c>
      <c r="F501" s="731" t="s">
        <v>1201</v>
      </c>
      <c r="G501" s="730" t="s">
        <v>587</v>
      </c>
      <c r="H501" s="730">
        <v>397303</v>
      </c>
      <c r="I501" s="730">
        <v>152193</v>
      </c>
      <c r="J501" s="730" t="s">
        <v>1215</v>
      </c>
      <c r="K501" s="730" t="s">
        <v>1216</v>
      </c>
      <c r="L501" s="733">
        <v>2493.6999648461997</v>
      </c>
      <c r="M501" s="733">
        <v>6</v>
      </c>
      <c r="N501" s="734">
        <v>14962.199789077198</v>
      </c>
    </row>
    <row r="502" spans="1:14" ht="14.4" customHeight="1" x14ac:dyDescent="0.3">
      <c r="A502" s="728" t="s">
        <v>553</v>
      </c>
      <c r="B502" s="729" t="s">
        <v>554</v>
      </c>
      <c r="C502" s="730" t="s">
        <v>580</v>
      </c>
      <c r="D502" s="731" t="s">
        <v>581</v>
      </c>
      <c r="E502" s="732">
        <v>50113002</v>
      </c>
      <c r="F502" s="731" t="s">
        <v>1201</v>
      </c>
      <c r="G502" s="730" t="s">
        <v>587</v>
      </c>
      <c r="H502" s="730">
        <v>103414</v>
      </c>
      <c r="I502" s="730">
        <v>3414</v>
      </c>
      <c r="J502" s="730" t="s">
        <v>1217</v>
      </c>
      <c r="K502" s="730" t="s">
        <v>1218</v>
      </c>
      <c r="L502" s="733">
        <v>2443.1900000000005</v>
      </c>
      <c r="M502" s="733">
        <v>3</v>
      </c>
      <c r="N502" s="734">
        <v>7329.5700000000015</v>
      </c>
    </row>
    <row r="503" spans="1:14" ht="14.4" customHeight="1" x14ac:dyDescent="0.3">
      <c r="A503" s="728" t="s">
        <v>553</v>
      </c>
      <c r="B503" s="729" t="s">
        <v>554</v>
      </c>
      <c r="C503" s="730" t="s">
        <v>580</v>
      </c>
      <c r="D503" s="731" t="s">
        <v>581</v>
      </c>
      <c r="E503" s="732">
        <v>50113002</v>
      </c>
      <c r="F503" s="731" t="s">
        <v>1201</v>
      </c>
      <c r="G503" s="730" t="s">
        <v>587</v>
      </c>
      <c r="H503" s="730">
        <v>397302</v>
      </c>
      <c r="I503" s="730">
        <v>3290</v>
      </c>
      <c r="J503" s="730" t="s">
        <v>1217</v>
      </c>
      <c r="K503" s="730" t="s">
        <v>1219</v>
      </c>
      <c r="L503" s="733">
        <v>1285.9000000000001</v>
      </c>
      <c r="M503" s="733">
        <v>2</v>
      </c>
      <c r="N503" s="734">
        <v>2571.8000000000002</v>
      </c>
    </row>
    <row r="504" spans="1:14" ht="14.4" customHeight="1" x14ac:dyDescent="0.3">
      <c r="A504" s="728" t="s">
        <v>553</v>
      </c>
      <c r="B504" s="729" t="s">
        <v>554</v>
      </c>
      <c r="C504" s="730" t="s">
        <v>580</v>
      </c>
      <c r="D504" s="731" t="s">
        <v>581</v>
      </c>
      <c r="E504" s="732">
        <v>50113006</v>
      </c>
      <c r="F504" s="731" t="s">
        <v>1220</v>
      </c>
      <c r="G504" s="730" t="s">
        <v>604</v>
      </c>
      <c r="H504" s="730">
        <v>33833</v>
      </c>
      <c r="I504" s="730">
        <v>33833</v>
      </c>
      <c r="J504" s="730" t="s">
        <v>1221</v>
      </c>
      <c r="K504" s="730" t="s">
        <v>1222</v>
      </c>
      <c r="L504" s="733">
        <v>163.66999999999999</v>
      </c>
      <c r="M504" s="733">
        <v>2</v>
      </c>
      <c r="N504" s="734">
        <v>327.33999999999997</v>
      </c>
    </row>
    <row r="505" spans="1:14" ht="14.4" customHeight="1" x14ac:dyDescent="0.3">
      <c r="A505" s="728" t="s">
        <v>553</v>
      </c>
      <c r="B505" s="729" t="s">
        <v>554</v>
      </c>
      <c r="C505" s="730" t="s">
        <v>580</v>
      </c>
      <c r="D505" s="731" t="s">
        <v>581</v>
      </c>
      <c r="E505" s="732">
        <v>50113006</v>
      </c>
      <c r="F505" s="731" t="s">
        <v>1220</v>
      </c>
      <c r="G505" s="730" t="s">
        <v>604</v>
      </c>
      <c r="H505" s="730">
        <v>133339</v>
      </c>
      <c r="I505" s="730">
        <v>33339</v>
      </c>
      <c r="J505" s="730" t="s">
        <v>1223</v>
      </c>
      <c r="K505" s="730" t="s">
        <v>1224</v>
      </c>
      <c r="L505" s="733">
        <v>40.92</v>
      </c>
      <c r="M505" s="733">
        <v>6</v>
      </c>
      <c r="N505" s="734">
        <v>245.52</v>
      </c>
    </row>
    <row r="506" spans="1:14" ht="14.4" customHeight="1" x14ac:dyDescent="0.3">
      <c r="A506" s="728" t="s">
        <v>553</v>
      </c>
      <c r="B506" s="729" t="s">
        <v>554</v>
      </c>
      <c r="C506" s="730" t="s">
        <v>580</v>
      </c>
      <c r="D506" s="731" t="s">
        <v>581</v>
      </c>
      <c r="E506" s="732">
        <v>50113006</v>
      </c>
      <c r="F506" s="731" t="s">
        <v>1220</v>
      </c>
      <c r="G506" s="730" t="s">
        <v>604</v>
      </c>
      <c r="H506" s="730">
        <v>133340</v>
      </c>
      <c r="I506" s="730">
        <v>33340</v>
      </c>
      <c r="J506" s="730" t="s">
        <v>1225</v>
      </c>
      <c r="K506" s="730" t="s">
        <v>1224</v>
      </c>
      <c r="L506" s="733">
        <v>40.92</v>
      </c>
      <c r="M506" s="733">
        <v>7</v>
      </c>
      <c r="N506" s="734">
        <v>286.44</v>
      </c>
    </row>
    <row r="507" spans="1:14" ht="14.4" customHeight="1" x14ac:dyDescent="0.3">
      <c r="A507" s="728" t="s">
        <v>553</v>
      </c>
      <c r="B507" s="729" t="s">
        <v>554</v>
      </c>
      <c r="C507" s="730" t="s">
        <v>580</v>
      </c>
      <c r="D507" s="731" t="s">
        <v>581</v>
      </c>
      <c r="E507" s="732">
        <v>50113006</v>
      </c>
      <c r="F507" s="731" t="s">
        <v>1220</v>
      </c>
      <c r="G507" s="730" t="s">
        <v>587</v>
      </c>
      <c r="H507" s="730">
        <v>33601</v>
      </c>
      <c r="I507" s="730">
        <v>33601</v>
      </c>
      <c r="J507" s="730" t="s">
        <v>1226</v>
      </c>
      <c r="K507" s="730" t="s">
        <v>1227</v>
      </c>
      <c r="L507" s="733">
        <v>107.60459459459457</v>
      </c>
      <c r="M507" s="733">
        <v>37</v>
      </c>
      <c r="N507" s="734">
        <v>3981.3699999999994</v>
      </c>
    </row>
    <row r="508" spans="1:14" ht="14.4" customHeight="1" x14ac:dyDescent="0.3">
      <c r="A508" s="728" t="s">
        <v>553</v>
      </c>
      <c r="B508" s="729" t="s">
        <v>554</v>
      </c>
      <c r="C508" s="730" t="s">
        <v>580</v>
      </c>
      <c r="D508" s="731" t="s">
        <v>581</v>
      </c>
      <c r="E508" s="732">
        <v>50113006</v>
      </c>
      <c r="F508" s="731" t="s">
        <v>1220</v>
      </c>
      <c r="G508" s="730" t="s">
        <v>587</v>
      </c>
      <c r="H508" s="730">
        <v>990223</v>
      </c>
      <c r="I508" s="730">
        <v>0</v>
      </c>
      <c r="J508" s="730" t="s">
        <v>1228</v>
      </c>
      <c r="K508" s="730" t="s">
        <v>555</v>
      </c>
      <c r="L508" s="733">
        <v>141.88200000000001</v>
      </c>
      <c r="M508" s="733">
        <v>40</v>
      </c>
      <c r="N508" s="734">
        <v>5675.2800000000007</v>
      </c>
    </row>
    <row r="509" spans="1:14" ht="14.4" customHeight="1" x14ac:dyDescent="0.3">
      <c r="A509" s="728" t="s">
        <v>553</v>
      </c>
      <c r="B509" s="729" t="s">
        <v>554</v>
      </c>
      <c r="C509" s="730" t="s">
        <v>580</v>
      </c>
      <c r="D509" s="731" t="s">
        <v>581</v>
      </c>
      <c r="E509" s="732">
        <v>50113006</v>
      </c>
      <c r="F509" s="731" t="s">
        <v>1220</v>
      </c>
      <c r="G509" s="730" t="s">
        <v>604</v>
      </c>
      <c r="H509" s="730">
        <v>33740</v>
      </c>
      <c r="I509" s="730">
        <v>33740</v>
      </c>
      <c r="J509" s="730" t="s">
        <v>1229</v>
      </c>
      <c r="K509" s="730" t="s">
        <v>1230</v>
      </c>
      <c r="L509" s="733">
        <v>148.95999999999998</v>
      </c>
      <c r="M509" s="733">
        <v>1</v>
      </c>
      <c r="N509" s="734">
        <v>148.95999999999998</v>
      </c>
    </row>
    <row r="510" spans="1:14" ht="14.4" customHeight="1" x14ac:dyDescent="0.3">
      <c r="A510" s="728" t="s">
        <v>553</v>
      </c>
      <c r="B510" s="729" t="s">
        <v>554</v>
      </c>
      <c r="C510" s="730" t="s">
        <v>580</v>
      </c>
      <c r="D510" s="731" t="s">
        <v>581</v>
      </c>
      <c r="E510" s="732">
        <v>50113006</v>
      </c>
      <c r="F510" s="731" t="s">
        <v>1220</v>
      </c>
      <c r="G510" s="730" t="s">
        <v>604</v>
      </c>
      <c r="H510" s="730">
        <v>33866</v>
      </c>
      <c r="I510" s="730">
        <v>33866</v>
      </c>
      <c r="J510" s="730" t="s">
        <v>1231</v>
      </c>
      <c r="K510" s="730" t="s">
        <v>1230</v>
      </c>
      <c r="L510" s="733">
        <v>135.6</v>
      </c>
      <c r="M510" s="733">
        <v>1</v>
      </c>
      <c r="N510" s="734">
        <v>135.6</v>
      </c>
    </row>
    <row r="511" spans="1:14" ht="14.4" customHeight="1" x14ac:dyDescent="0.3">
      <c r="A511" s="728" t="s">
        <v>553</v>
      </c>
      <c r="B511" s="729" t="s">
        <v>554</v>
      </c>
      <c r="C511" s="730" t="s">
        <v>580</v>
      </c>
      <c r="D511" s="731" t="s">
        <v>581</v>
      </c>
      <c r="E511" s="732">
        <v>50113006</v>
      </c>
      <c r="F511" s="731" t="s">
        <v>1220</v>
      </c>
      <c r="G511" s="730" t="s">
        <v>604</v>
      </c>
      <c r="H511" s="730">
        <v>987792</v>
      </c>
      <c r="I511" s="730">
        <v>33749</v>
      </c>
      <c r="J511" s="730" t="s">
        <v>1232</v>
      </c>
      <c r="K511" s="730" t="s">
        <v>1233</v>
      </c>
      <c r="L511" s="733">
        <v>111.95000000000003</v>
      </c>
      <c r="M511" s="733">
        <v>1</v>
      </c>
      <c r="N511" s="734">
        <v>111.95000000000003</v>
      </c>
    </row>
    <row r="512" spans="1:14" ht="14.4" customHeight="1" x14ac:dyDescent="0.3">
      <c r="A512" s="728" t="s">
        <v>553</v>
      </c>
      <c r="B512" s="729" t="s">
        <v>554</v>
      </c>
      <c r="C512" s="730" t="s">
        <v>580</v>
      </c>
      <c r="D512" s="731" t="s">
        <v>581</v>
      </c>
      <c r="E512" s="732">
        <v>50113006</v>
      </c>
      <c r="F512" s="731" t="s">
        <v>1220</v>
      </c>
      <c r="G512" s="730" t="s">
        <v>604</v>
      </c>
      <c r="H512" s="730">
        <v>33751</v>
      </c>
      <c r="I512" s="730">
        <v>33751</v>
      </c>
      <c r="J512" s="730" t="s">
        <v>1234</v>
      </c>
      <c r="K512" s="730" t="s">
        <v>1233</v>
      </c>
      <c r="L512" s="733">
        <v>111.95</v>
      </c>
      <c r="M512" s="733">
        <v>3</v>
      </c>
      <c r="N512" s="734">
        <v>335.85</v>
      </c>
    </row>
    <row r="513" spans="1:14" ht="14.4" customHeight="1" x14ac:dyDescent="0.3">
      <c r="A513" s="728" t="s">
        <v>553</v>
      </c>
      <c r="B513" s="729" t="s">
        <v>554</v>
      </c>
      <c r="C513" s="730" t="s">
        <v>580</v>
      </c>
      <c r="D513" s="731" t="s">
        <v>581</v>
      </c>
      <c r="E513" s="732">
        <v>50113006</v>
      </c>
      <c r="F513" s="731" t="s">
        <v>1220</v>
      </c>
      <c r="G513" s="730" t="s">
        <v>604</v>
      </c>
      <c r="H513" s="730">
        <v>395579</v>
      </c>
      <c r="I513" s="730">
        <v>33752</v>
      </c>
      <c r="J513" s="730" t="s">
        <v>1235</v>
      </c>
      <c r="K513" s="730" t="s">
        <v>1236</v>
      </c>
      <c r="L513" s="733">
        <v>111.94999999999999</v>
      </c>
      <c r="M513" s="733">
        <v>3</v>
      </c>
      <c r="N513" s="734">
        <v>335.84999999999997</v>
      </c>
    </row>
    <row r="514" spans="1:14" ht="14.4" customHeight="1" x14ac:dyDescent="0.3">
      <c r="A514" s="728" t="s">
        <v>553</v>
      </c>
      <c r="B514" s="729" t="s">
        <v>554</v>
      </c>
      <c r="C514" s="730" t="s">
        <v>580</v>
      </c>
      <c r="D514" s="731" t="s">
        <v>581</v>
      </c>
      <c r="E514" s="732">
        <v>50113006</v>
      </c>
      <c r="F514" s="731" t="s">
        <v>1220</v>
      </c>
      <c r="G514" s="730" t="s">
        <v>604</v>
      </c>
      <c r="H514" s="730">
        <v>33750</v>
      </c>
      <c r="I514" s="730">
        <v>33750</v>
      </c>
      <c r="J514" s="730" t="s">
        <v>1237</v>
      </c>
      <c r="K514" s="730" t="s">
        <v>1233</v>
      </c>
      <c r="L514" s="733">
        <v>111.95000000000002</v>
      </c>
      <c r="M514" s="733">
        <v>5</v>
      </c>
      <c r="N514" s="734">
        <v>559.75000000000011</v>
      </c>
    </row>
    <row r="515" spans="1:14" ht="14.4" customHeight="1" x14ac:dyDescent="0.3">
      <c r="A515" s="728" t="s">
        <v>553</v>
      </c>
      <c r="B515" s="729" t="s">
        <v>554</v>
      </c>
      <c r="C515" s="730" t="s">
        <v>580</v>
      </c>
      <c r="D515" s="731" t="s">
        <v>581</v>
      </c>
      <c r="E515" s="732">
        <v>50113006</v>
      </c>
      <c r="F515" s="731" t="s">
        <v>1220</v>
      </c>
      <c r="G515" s="730" t="s">
        <v>604</v>
      </c>
      <c r="H515" s="730">
        <v>33859</v>
      </c>
      <c r="I515" s="730">
        <v>33859</v>
      </c>
      <c r="J515" s="730" t="s">
        <v>1238</v>
      </c>
      <c r="K515" s="730" t="s">
        <v>1222</v>
      </c>
      <c r="L515" s="733">
        <v>129.97</v>
      </c>
      <c r="M515" s="733">
        <v>1</v>
      </c>
      <c r="N515" s="734">
        <v>129.97</v>
      </c>
    </row>
    <row r="516" spans="1:14" ht="14.4" customHeight="1" x14ac:dyDescent="0.3">
      <c r="A516" s="728" t="s">
        <v>553</v>
      </c>
      <c r="B516" s="729" t="s">
        <v>554</v>
      </c>
      <c r="C516" s="730" t="s">
        <v>580</v>
      </c>
      <c r="D516" s="731" t="s">
        <v>581</v>
      </c>
      <c r="E516" s="732">
        <v>50113006</v>
      </c>
      <c r="F516" s="731" t="s">
        <v>1220</v>
      </c>
      <c r="G516" s="730" t="s">
        <v>604</v>
      </c>
      <c r="H516" s="730">
        <v>33858</v>
      </c>
      <c r="I516" s="730">
        <v>33858</v>
      </c>
      <c r="J516" s="730" t="s">
        <v>1239</v>
      </c>
      <c r="K516" s="730" t="s">
        <v>1222</v>
      </c>
      <c r="L516" s="733">
        <v>129.97000000000003</v>
      </c>
      <c r="M516" s="733">
        <v>1</v>
      </c>
      <c r="N516" s="734">
        <v>129.97000000000003</v>
      </c>
    </row>
    <row r="517" spans="1:14" ht="14.4" customHeight="1" x14ac:dyDescent="0.3">
      <c r="A517" s="728" t="s">
        <v>553</v>
      </c>
      <c r="B517" s="729" t="s">
        <v>554</v>
      </c>
      <c r="C517" s="730" t="s">
        <v>580</v>
      </c>
      <c r="D517" s="731" t="s">
        <v>581</v>
      </c>
      <c r="E517" s="732">
        <v>50113006</v>
      </c>
      <c r="F517" s="731" t="s">
        <v>1220</v>
      </c>
      <c r="G517" s="730" t="s">
        <v>604</v>
      </c>
      <c r="H517" s="730">
        <v>33850</v>
      </c>
      <c r="I517" s="730">
        <v>33850</v>
      </c>
      <c r="J517" s="730" t="s">
        <v>1240</v>
      </c>
      <c r="K517" s="730" t="s">
        <v>1222</v>
      </c>
      <c r="L517" s="733">
        <v>145.49999999999997</v>
      </c>
      <c r="M517" s="733">
        <v>1</v>
      </c>
      <c r="N517" s="734">
        <v>145.49999999999997</v>
      </c>
    </row>
    <row r="518" spans="1:14" ht="14.4" customHeight="1" x14ac:dyDescent="0.3">
      <c r="A518" s="728" t="s">
        <v>553</v>
      </c>
      <c r="B518" s="729" t="s">
        <v>554</v>
      </c>
      <c r="C518" s="730" t="s">
        <v>580</v>
      </c>
      <c r="D518" s="731" t="s">
        <v>581</v>
      </c>
      <c r="E518" s="732">
        <v>50113006</v>
      </c>
      <c r="F518" s="731" t="s">
        <v>1220</v>
      </c>
      <c r="G518" s="730" t="s">
        <v>587</v>
      </c>
      <c r="H518" s="730">
        <v>988740</v>
      </c>
      <c r="I518" s="730">
        <v>0</v>
      </c>
      <c r="J518" s="730" t="s">
        <v>1241</v>
      </c>
      <c r="K518" s="730" t="s">
        <v>555</v>
      </c>
      <c r="L518" s="733">
        <v>253.76000000000002</v>
      </c>
      <c r="M518" s="733">
        <v>104</v>
      </c>
      <c r="N518" s="734">
        <v>26391.040000000001</v>
      </c>
    </row>
    <row r="519" spans="1:14" ht="14.4" customHeight="1" x14ac:dyDescent="0.3">
      <c r="A519" s="728" t="s">
        <v>553</v>
      </c>
      <c r="B519" s="729" t="s">
        <v>554</v>
      </c>
      <c r="C519" s="730" t="s">
        <v>580</v>
      </c>
      <c r="D519" s="731" t="s">
        <v>581</v>
      </c>
      <c r="E519" s="732">
        <v>50113006</v>
      </c>
      <c r="F519" s="731" t="s">
        <v>1220</v>
      </c>
      <c r="G519" s="730" t="s">
        <v>587</v>
      </c>
      <c r="H519" s="730">
        <v>846016</v>
      </c>
      <c r="I519" s="730">
        <v>0</v>
      </c>
      <c r="J519" s="730" t="s">
        <v>1242</v>
      </c>
      <c r="K519" s="730" t="s">
        <v>1243</v>
      </c>
      <c r="L519" s="733">
        <v>185.64003916230962</v>
      </c>
      <c r="M519" s="733">
        <v>152</v>
      </c>
      <c r="N519" s="734">
        <v>28217.285952671064</v>
      </c>
    </row>
    <row r="520" spans="1:14" ht="14.4" customHeight="1" x14ac:dyDescent="0.3">
      <c r="A520" s="728" t="s">
        <v>553</v>
      </c>
      <c r="B520" s="729" t="s">
        <v>554</v>
      </c>
      <c r="C520" s="730" t="s">
        <v>580</v>
      </c>
      <c r="D520" s="731" t="s">
        <v>581</v>
      </c>
      <c r="E520" s="732">
        <v>50113006</v>
      </c>
      <c r="F520" s="731" t="s">
        <v>1220</v>
      </c>
      <c r="G520" s="730" t="s">
        <v>604</v>
      </c>
      <c r="H520" s="730">
        <v>33677</v>
      </c>
      <c r="I520" s="730">
        <v>33677</v>
      </c>
      <c r="J520" s="730" t="s">
        <v>1244</v>
      </c>
      <c r="K520" s="730" t="s">
        <v>1245</v>
      </c>
      <c r="L520" s="733">
        <v>278.5187842201459</v>
      </c>
      <c r="M520" s="733">
        <v>8</v>
      </c>
      <c r="N520" s="734">
        <v>2228.1502737611672</v>
      </c>
    </row>
    <row r="521" spans="1:14" ht="14.4" customHeight="1" x14ac:dyDescent="0.3">
      <c r="A521" s="728" t="s">
        <v>553</v>
      </c>
      <c r="B521" s="729" t="s">
        <v>554</v>
      </c>
      <c r="C521" s="730" t="s">
        <v>580</v>
      </c>
      <c r="D521" s="731" t="s">
        <v>581</v>
      </c>
      <c r="E521" s="732">
        <v>50113006</v>
      </c>
      <c r="F521" s="731" t="s">
        <v>1220</v>
      </c>
      <c r="G521" s="730" t="s">
        <v>604</v>
      </c>
      <c r="H521" s="730">
        <v>133146</v>
      </c>
      <c r="I521" s="730">
        <v>33530</v>
      </c>
      <c r="J521" s="730" t="s">
        <v>1246</v>
      </c>
      <c r="K521" s="730" t="s">
        <v>1247</v>
      </c>
      <c r="L521" s="733">
        <v>156.49000000000004</v>
      </c>
      <c r="M521" s="733">
        <v>16</v>
      </c>
      <c r="N521" s="734">
        <v>2503.8400000000006</v>
      </c>
    </row>
    <row r="522" spans="1:14" ht="14.4" customHeight="1" x14ac:dyDescent="0.3">
      <c r="A522" s="728" t="s">
        <v>553</v>
      </c>
      <c r="B522" s="729" t="s">
        <v>554</v>
      </c>
      <c r="C522" s="730" t="s">
        <v>580</v>
      </c>
      <c r="D522" s="731" t="s">
        <v>581</v>
      </c>
      <c r="E522" s="732">
        <v>50113006</v>
      </c>
      <c r="F522" s="731" t="s">
        <v>1220</v>
      </c>
      <c r="G522" s="730" t="s">
        <v>587</v>
      </c>
      <c r="H522" s="730">
        <v>33602</v>
      </c>
      <c r="I522" s="730">
        <v>33602</v>
      </c>
      <c r="J522" s="730" t="s">
        <v>1248</v>
      </c>
      <c r="K522" s="730" t="s">
        <v>1249</v>
      </c>
      <c r="L522" s="733">
        <v>129.49799999999996</v>
      </c>
      <c r="M522" s="733">
        <v>40</v>
      </c>
      <c r="N522" s="734">
        <v>5179.9199999999983</v>
      </c>
    </row>
    <row r="523" spans="1:14" ht="14.4" customHeight="1" x14ac:dyDescent="0.3">
      <c r="A523" s="728" t="s">
        <v>553</v>
      </c>
      <c r="B523" s="729" t="s">
        <v>554</v>
      </c>
      <c r="C523" s="730" t="s">
        <v>580</v>
      </c>
      <c r="D523" s="731" t="s">
        <v>581</v>
      </c>
      <c r="E523" s="732">
        <v>50113006</v>
      </c>
      <c r="F523" s="731" t="s">
        <v>1220</v>
      </c>
      <c r="G523" s="730" t="s">
        <v>587</v>
      </c>
      <c r="H523" s="730">
        <v>153980</v>
      </c>
      <c r="I523" s="730">
        <v>153980</v>
      </c>
      <c r="J523" s="730" t="s">
        <v>1250</v>
      </c>
      <c r="K523" s="730" t="s">
        <v>1227</v>
      </c>
      <c r="L523" s="733">
        <v>162.54000000000002</v>
      </c>
      <c r="M523" s="733">
        <v>32</v>
      </c>
      <c r="N523" s="734">
        <v>5201.2800000000007</v>
      </c>
    </row>
    <row r="524" spans="1:14" ht="14.4" customHeight="1" x14ac:dyDescent="0.3">
      <c r="A524" s="728" t="s">
        <v>553</v>
      </c>
      <c r="B524" s="729" t="s">
        <v>554</v>
      </c>
      <c r="C524" s="730" t="s">
        <v>580</v>
      </c>
      <c r="D524" s="731" t="s">
        <v>581</v>
      </c>
      <c r="E524" s="732">
        <v>50113006</v>
      </c>
      <c r="F524" s="731" t="s">
        <v>1220</v>
      </c>
      <c r="G524" s="730" t="s">
        <v>587</v>
      </c>
      <c r="H524" s="730">
        <v>33525</v>
      </c>
      <c r="I524" s="730">
        <v>33525</v>
      </c>
      <c r="J524" s="730" t="s">
        <v>1251</v>
      </c>
      <c r="K524" s="730" t="s">
        <v>1227</v>
      </c>
      <c r="L524" s="733">
        <v>75.890000000000015</v>
      </c>
      <c r="M524" s="733">
        <v>40</v>
      </c>
      <c r="N524" s="734">
        <v>3035.6000000000004</v>
      </c>
    </row>
    <row r="525" spans="1:14" ht="14.4" customHeight="1" x14ac:dyDescent="0.3">
      <c r="A525" s="728" t="s">
        <v>553</v>
      </c>
      <c r="B525" s="729" t="s">
        <v>554</v>
      </c>
      <c r="C525" s="730" t="s">
        <v>580</v>
      </c>
      <c r="D525" s="731" t="s">
        <v>581</v>
      </c>
      <c r="E525" s="732">
        <v>50113006</v>
      </c>
      <c r="F525" s="731" t="s">
        <v>1220</v>
      </c>
      <c r="G525" s="730" t="s">
        <v>587</v>
      </c>
      <c r="H525" s="730">
        <v>992137</v>
      </c>
      <c r="I525" s="730">
        <v>0</v>
      </c>
      <c r="J525" s="730" t="s">
        <v>1252</v>
      </c>
      <c r="K525" s="730" t="s">
        <v>555</v>
      </c>
      <c r="L525" s="733">
        <v>695.0100000000001</v>
      </c>
      <c r="M525" s="733">
        <v>1</v>
      </c>
      <c r="N525" s="734">
        <v>695.0100000000001</v>
      </c>
    </row>
    <row r="526" spans="1:14" ht="14.4" customHeight="1" x14ac:dyDescent="0.3">
      <c r="A526" s="728" t="s">
        <v>553</v>
      </c>
      <c r="B526" s="729" t="s">
        <v>554</v>
      </c>
      <c r="C526" s="730" t="s">
        <v>580</v>
      </c>
      <c r="D526" s="731" t="s">
        <v>581</v>
      </c>
      <c r="E526" s="732">
        <v>50113008</v>
      </c>
      <c r="F526" s="731" t="s">
        <v>1253</v>
      </c>
      <c r="G526" s="730"/>
      <c r="H526" s="730"/>
      <c r="I526" s="730">
        <v>62464</v>
      </c>
      <c r="J526" s="730" t="s">
        <v>1254</v>
      </c>
      <c r="K526" s="730" t="s">
        <v>1255</v>
      </c>
      <c r="L526" s="733">
        <v>9157.759765625</v>
      </c>
      <c r="M526" s="733">
        <v>2</v>
      </c>
      <c r="N526" s="734">
        <v>18315.51953125</v>
      </c>
    </row>
    <row r="527" spans="1:14" ht="14.4" customHeight="1" x14ac:dyDescent="0.3">
      <c r="A527" s="728" t="s">
        <v>553</v>
      </c>
      <c r="B527" s="729" t="s">
        <v>554</v>
      </c>
      <c r="C527" s="730" t="s">
        <v>580</v>
      </c>
      <c r="D527" s="731" t="s">
        <v>581</v>
      </c>
      <c r="E527" s="732">
        <v>50113008</v>
      </c>
      <c r="F527" s="731" t="s">
        <v>1253</v>
      </c>
      <c r="G527" s="730"/>
      <c r="H527" s="730"/>
      <c r="I527" s="730">
        <v>6480</v>
      </c>
      <c r="J527" s="730" t="s">
        <v>1256</v>
      </c>
      <c r="K527" s="730" t="s">
        <v>1257</v>
      </c>
      <c r="L527" s="733">
        <v>4305.3999693627447</v>
      </c>
      <c r="M527" s="733">
        <v>51</v>
      </c>
      <c r="N527" s="734">
        <v>219575.3984375</v>
      </c>
    </row>
    <row r="528" spans="1:14" ht="14.4" customHeight="1" x14ac:dyDescent="0.3">
      <c r="A528" s="728" t="s">
        <v>553</v>
      </c>
      <c r="B528" s="729" t="s">
        <v>554</v>
      </c>
      <c r="C528" s="730" t="s">
        <v>580</v>
      </c>
      <c r="D528" s="731" t="s">
        <v>581</v>
      </c>
      <c r="E528" s="732">
        <v>50113013</v>
      </c>
      <c r="F528" s="731" t="s">
        <v>751</v>
      </c>
      <c r="G528" s="730" t="s">
        <v>604</v>
      </c>
      <c r="H528" s="730">
        <v>195147</v>
      </c>
      <c r="I528" s="730">
        <v>195147</v>
      </c>
      <c r="J528" s="730" t="s">
        <v>1258</v>
      </c>
      <c r="K528" s="730" t="s">
        <v>1259</v>
      </c>
      <c r="L528" s="733">
        <v>561.51</v>
      </c>
      <c r="M528" s="733">
        <v>2.2999999999999998</v>
      </c>
      <c r="N528" s="734">
        <v>1291.473</v>
      </c>
    </row>
    <row r="529" spans="1:14" ht="14.4" customHeight="1" x14ac:dyDescent="0.3">
      <c r="A529" s="728" t="s">
        <v>553</v>
      </c>
      <c r="B529" s="729" t="s">
        <v>554</v>
      </c>
      <c r="C529" s="730" t="s">
        <v>580</v>
      </c>
      <c r="D529" s="731" t="s">
        <v>581</v>
      </c>
      <c r="E529" s="732">
        <v>50113013</v>
      </c>
      <c r="F529" s="731" t="s">
        <v>751</v>
      </c>
      <c r="G529" s="730" t="s">
        <v>587</v>
      </c>
      <c r="H529" s="730">
        <v>172972</v>
      </c>
      <c r="I529" s="730">
        <v>72972</v>
      </c>
      <c r="J529" s="730" t="s">
        <v>752</v>
      </c>
      <c r="K529" s="730" t="s">
        <v>753</v>
      </c>
      <c r="L529" s="733">
        <v>181.57924528301885</v>
      </c>
      <c r="M529" s="733">
        <v>106</v>
      </c>
      <c r="N529" s="734">
        <v>19247.399999999998</v>
      </c>
    </row>
    <row r="530" spans="1:14" ht="14.4" customHeight="1" x14ac:dyDescent="0.3">
      <c r="A530" s="728" t="s">
        <v>553</v>
      </c>
      <c r="B530" s="729" t="s">
        <v>554</v>
      </c>
      <c r="C530" s="730" t="s">
        <v>580</v>
      </c>
      <c r="D530" s="731" t="s">
        <v>581</v>
      </c>
      <c r="E530" s="732">
        <v>50113013</v>
      </c>
      <c r="F530" s="731" t="s">
        <v>751</v>
      </c>
      <c r="G530" s="730" t="s">
        <v>604</v>
      </c>
      <c r="H530" s="730">
        <v>105951</v>
      </c>
      <c r="I530" s="730">
        <v>5951</v>
      </c>
      <c r="J530" s="730" t="s">
        <v>754</v>
      </c>
      <c r="K530" s="730" t="s">
        <v>755</v>
      </c>
      <c r="L530" s="733">
        <v>114.93000000000002</v>
      </c>
      <c r="M530" s="733">
        <v>2</v>
      </c>
      <c r="N530" s="734">
        <v>229.86000000000004</v>
      </c>
    </row>
    <row r="531" spans="1:14" ht="14.4" customHeight="1" x14ac:dyDescent="0.3">
      <c r="A531" s="728" t="s">
        <v>553</v>
      </c>
      <c r="B531" s="729" t="s">
        <v>554</v>
      </c>
      <c r="C531" s="730" t="s">
        <v>580</v>
      </c>
      <c r="D531" s="731" t="s">
        <v>581</v>
      </c>
      <c r="E531" s="732">
        <v>50113013</v>
      </c>
      <c r="F531" s="731" t="s">
        <v>751</v>
      </c>
      <c r="G531" s="730" t="s">
        <v>604</v>
      </c>
      <c r="H531" s="730">
        <v>183817</v>
      </c>
      <c r="I531" s="730">
        <v>183817</v>
      </c>
      <c r="J531" s="730" t="s">
        <v>1260</v>
      </c>
      <c r="K531" s="730" t="s">
        <v>1261</v>
      </c>
      <c r="L531" s="733">
        <v>945.04200000000003</v>
      </c>
      <c r="M531" s="733">
        <v>10</v>
      </c>
      <c r="N531" s="734">
        <v>9450.42</v>
      </c>
    </row>
    <row r="532" spans="1:14" ht="14.4" customHeight="1" x14ac:dyDescent="0.3">
      <c r="A532" s="728" t="s">
        <v>553</v>
      </c>
      <c r="B532" s="729" t="s">
        <v>554</v>
      </c>
      <c r="C532" s="730" t="s">
        <v>580</v>
      </c>
      <c r="D532" s="731" t="s">
        <v>581</v>
      </c>
      <c r="E532" s="732">
        <v>50113013</v>
      </c>
      <c r="F532" s="731" t="s">
        <v>751</v>
      </c>
      <c r="G532" s="730" t="s">
        <v>587</v>
      </c>
      <c r="H532" s="730">
        <v>164831</v>
      </c>
      <c r="I532" s="730">
        <v>64831</v>
      </c>
      <c r="J532" s="730" t="s">
        <v>756</v>
      </c>
      <c r="K532" s="730" t="s">
        <v>757</v>
      </c>
      <c r="L532" s="733">
        <v>198.88000000000005</v>
      </c>
      <c r="M532" s="733">
        <v>13.900000000000004</v>
      </c>
      <c r="N532" s="734">
        <v>2764.4320000000016</v>
      </c>
    </row>
    <row r="533" spans="1:14" ht="14.4" customHeight="1" x14ac:dyDescent="0.3">
      <c r="A533" s="728" t="s">
        <v>553</v>
      </c>
      <c r="B533" s="729" t="s">
        <v>554</v>
      </c>
      <c r="C533" s="730" t="s">
        <v>580</v>
      </c>
      <c r="D533" s="731" t="s">
        <v>581</v>
      </c>
      <c r="E533" s="732">
        <v>50113013</v>
      </c>
      <c r="F533" s="731" t="s">
        <v>751</v>
      </c>
      <c r="G533" s="730" t="s">
        <v>604</v>
      </c>
      <c r="H533" s="730">
        <v>111706</v>
      </c>
      <c r="I533" s="730">
        <v>11706</v>
      </c>
      <c r="J533" s="730" t="s">
        <v>610</v>
      </c>
      <c r="K533" s="730" t="s">
        <v>1262</v>
      </c>
      <c r="L533" s="733">
        <v>233.2533333333333</v>
      </c>
      <c r="M533" s="733">
        <v>18</v>
      </c>
      <c r="N533" s="734">
        <v>4198.5599999999995</v>
      </c>
    </row>
    <row r="534" spans="1:14" ht="14.4" customHeight="1" x14ac:dyDescent="0.3">
      <c r="A534" s="728" t="s">
        <v>553</v>
      </c>
      <c r="B534" s="729" t="s">
        <v>554</v>
      </c>
      <c r="C534" s="730" t="s">
        <v>580</v>
      </c>
      <c r="D534" s="731" t="s">
        <v>581</v>
      </c>
      <c r="E534" s="732">
        <v>50113013</v>
      </c>
      <c r="F534" s="731" t="s">
        <v>751</v>
      </c>
      <c r="G534" s="730" t="s">
        <v>555</v>
      </c>
      <c r="H534" s="730">
        <v>203855</v>
      </c>
      <c r="I534" s="730">
        <v>203855</v>
      </c>
      <c r="J534" s="730" t="s">
        <v>758</v>
      </c>
      <c r="K534" s="730" t="s">
        <v>759</v>
      </c>
      <c r="L534" s="733">
        <v>316.02999999999992</v>
      </c>
      <c r="M534" s="733">
        <v>17</v>
      </c>
      <c r="N534" s="734">
        <v>5372.5099999999984</v>
      </c>
    </row>
    <row r="535" spans="1:14" ht="14.4" customHeight="1" x14ac:dyDescent="0.3">
      <c r="A535" s="728" t="s">
        <v>553</v>
      </c>
      <c r="B535" s="729" t="s">
        <v>554</v>
      </c>
      <c r="C535" s="730" t="s">
        <v>580</v>
      </c>
      <c r="D535" s="731" t="s">
        <v>581</v>
      </c>
      <c r="E535" s="732">
        <v>50113013</v>
      </c>
      <c r="F535" s="731" t="s">
        <v>751</v>
      </c>
      <c r="G535" s="730" t="s">
        <v>587</v>
      </c>
      <c r="H535" s="730">
        <v>131654</v>
      </c>
      <c r="I535" s="730">
        <v>131654</v>
      </c>
      <c r="J535" s="730" t="s">
        <v>760</v>
      </c>
      <c r="K535" s="730" t="s">
        <v>761</v>
      </c>
      <c r="L535" s="733">
        <v>264</v>
      </c>
      <c r="M535" s="733">
        <v>4</v>
      </c>
      <c r="N535" s="734">
        <v>1056</v>
      </c>
    </row>
    <row r="536" spans="1:14" ht="14.4" customHeight="1" x14ac:dyDescent="0.3">
      <c r="A536" s="728" t="s">
        <v>553</v>
      </c>
      <c r="B536" s="729" t="s">
        <v>554</v>
      </c>
      <c r="C536" s="730" t="s">
        <v>580</v>
      </c>
      <c r="D536" s="731" t="s">
        <v>581</v>
      </c>
      <c r="E536" s="732">
        <v>50113013</v>
      </c>
      <c r="F536" s="731" t="s">
        <v>751</v>
      </c>
      <c r="G536" s="730" t="s">
        <v>587</v>
      </c>
      <c r="H536" s="730">
        <v>131656</v>
      </c>
      <c r="I536" s="730">
        <v>131656</v>
      </c>
      <c r="J536" s="730" t="s">
        <v>1263</v>
      </c>
      <c r="K536" s="730" t="s">
        <v>1264</v>
      </c>
      <c r="L536" s="733">
        <v>517</v>
      </c>
      <c r="M536" s="733">
        <v>6</v>
      </c>
      <c r="N536" s="734">
        <v>3102</v>
      </c>
    </row>
    <row r="537" spans="1:14" ht="14.4" customHeight="1" x14ac:dyDescent="0.3">
      <c r="A537" s="728" t="s">
        <v>553</v>
      </c>
      <c r="B537" s="729" t="s">
        <v>554</v>
      </c>
      <c r="C537" s="730" t="s">
        <v>580</v>
      </c>
      <c r="D537" s="731" t="s">
        <v>581</v>
      </c>
      <c r="E537" s="732">
        <v>50113013</v>
      </c>
      <c r="F537" s="731" t="s">
        <v>751</v>
      </c>
      <c r="G537" s="730" t="s">
        <v>587</v>
      </c>
      <c r="H537" s="730">
        <v>151458</v>
      </c>
      <c r="I537" s="730">
        <v>151458</v>
      </c>
      <c r="J537" s="730" t="s">
        <v>762</v>
      </c>
      <c r="K537" s="730" t="s">
        <v>763</v>
      </c>
      <c r="L537" s="733">
        <v>217.7999999999999</v>
      </c>
      <c r="M537" s="733">
        <v>18.300000000000015</v>
      </c>
      <c r="N537" s="734">
        <v>3985.7400000000016</v>
      </c>
    </row>
    <row r="538" spans="1:14" ht="14.4" customHeight="1" x14ac:dyDescent="0.3">
      <c r="A538" s="728" t="s">
        <v>553</v>
      </c>
      <c r="B538" s="729" t="s">
        <v>554</v>
      </c>
      <c r="C538" s="730" t="s">
        <v>580</v>
      </c>
      <c r="D538" s="731" t="s">
        <v>581</v>
      </c>
      <c r="E538" s="732">
        <v>50113013</v>
      </c>
      <c r="F538" s="731" t="s">
        <v>751</v>
      </c>
      <c r="G538" s="730" t="s">
        <v>587</v>
      </c>
      <c r="H538" s="730">
        <v>151460</v>
      </c>
      <c r="I538" s="730">
        <v>151460</v>
      </c>
      <c r="J538" s="730" t="s">
        <v>764</v>
      </c>
      <c r="K538" s="730" t="s">
        <v>765</v>
      </c>
      <c r="L538" s="733">
        <v>156.75</v>
      </c>
      <c r="M538" s="733">
        <v>0.3</v>
      </c>
      <c r="N538" s="734">
        <v>47.024999999999999</v>
      </c>
    </row>
    <row r="539" spans="1:14" ht="14.4" customHeight="1" x14ac:dyDescent="0.3">
      <c r="A539" s="728" t="s">
        <v>553</v>
      </c>
      <c r="B539" s="729" t="s">
        <v>554</v>
      </c>
      <c r="C539" s="730" t="s">
        <v>580</v>
      </c>
      <c r="D539" s="731" t="s">
        <v>581</v>
      </c>
      <c r="E539" s="732">
        <v>50113013</v>
      </c>
      <c r="F539" s="731" t="s">
        <v>751</v>
      </c>
      <c r="G539" s="730" t="s">
        <v>587</v>
      </c>
      <c r="H539" s="730">
        <v>115653</v>
      </c>
      <c r="I539" s="730">
        <v>15653</v>
      </c>
      <c r="J539" s="730" t="s">
        <v>1265</v>
      </c>
      <c r="K539" s="730" t="s">
        <v>775</v>
      </c>
      <c r="L539" s="733">
        <v>37.57</v>
      </c>
      <c r="M539" s="733">
        <v>1</v>
      </c>
      <c r="N539" s="734">
        <v>37.57</v>
      </c>
    </row>
    <row r="540" spans="1:14" ht="14.4" customHeight="1" x14ac:dyDescent="0.3">
      <c r="A540" s="728" t="s">
        <v>553</v>
      </c>
      <c r="B540" s="729" t="s">
        <v>554</v>
      </c>
      <c r="C540" s="730" t="s">
        <v>580</v>
      </c>
      <c r="D540" s="731" t="s">
        <v>581</v>
      </c>
      <c r="E540" s="732">
        <v>50113013</v>
      </c>
      <c r="F540" s="731" t="s">
        <v>751</v>
      </c>
      <c r="G540" s="730" t="s">
        <v>587</v>
      </c>
      <c r="H540" s="730">
        <v>115658</v>
      </c>
      <c r="I540" s="730">
        <v>15658</v>
      </c>
      <c r="J540" s="730" t="s">
        <v>1266</v>
      </c>
      <c r="K540" s="730" t="s">
        <v>937</v>
      </c>
      <c r="L540" s="733">
        <v>58.720000000000013</v>
      </c>
      <c r="M540" s="733">
        <v>2</v>
      </c>
      <c r="N540" s="734">
        <v>117.44000000000003</v>
      </c>
    </row>
    <row r="541" spans="1:14" ht="14.4" customHeight="1" x14ac:dyDescent="0.3">
      <c r="A541" s="728" t="s">
        <v>553</v>
      </c>
      <c r="B541" s="729" t="s">
        <v>554</v>
      </c>
      <c r="C541" s="730" t="s">
        <v>580</v>
      </c>
      <c r="D541" s="731" t="s">
        <v>581</v>
      </c>
      <c r="E541" s="732">
        <v>50113013</v>
      </c>
      <c r="F541" s="731" t="s">
        <v>751</v>
      </c>
      <c r="G541" s="730" t="s">
        <v>587</v>
      </c>
      <c r="H541" s="730">
        <v>162180</v>
      </c>
      <c r="I541" s="730">
        <v>162180</v>
      </c>
      <c r="J541" s="730" t="s">
        <v>1267</v>
      </c>
      <c r="K541" s="730" t="s">
        <v>1268</v>
      </c>
      <c r="L541" s="733">
        <v>152.9</v>
      </c>
      <c r="M541" s="733">
        <v>2</v>
      </c>
      <c r="N541" s="734">
        <v>305.8</v>
      </c>
    </row>
    <row r="542" spans="1:14" ht="14.4" customHeight="1" x14ac:dyDescent="0.3">
      <c r="A542" s="728" t="s">
        <v>553</v>
      </c>
      <c r="B542" s="729" t="s">
        <v>554</v>
      </c>
      <c r="C542" s="730" t="s">
        <v>580</v>
      </c>
      <c r="D542" s="731" t="s">
        <v>581</v>
      </c>
      <c r="E542" s="732">
        <v>50113013</v>
      </c>
      <c r="F542" s="731" t="s">
        <v>751</v>
      </c>
      <c r="G542" s="730" t="s">
        <v>604</v>
      </c>
      <c r="H542" s="730">
        <v>849655</v>
      </c>
      <c r="I542" s="730">
        <v>129836</v>
      </c>
      <c r="J542" s="730" t="s">
        <v>766</v>
      </c>
      <c r="K542" s="730" t="s">
        <v>767</v>
      </c>
      <c r="L542" s="733">
        <v>263.96811594202904</v>
      </c>
      <c r="M542" s="733">
        <v>6.8999999999999995</v>
      </c>
      <c r="N542" s="734">
        <v>1821.38</v>
      </c>
    </row>
    <row r="543" spans="1:14" ht="14.4" customHeight="1" x14ac:dyDescent="0.3">
      <c r="A543" s="728" t="s">
        <v>553</v>
      </c>
      <c r="B543" s="729" t="s">
        <v>554</v>
      </c>
      <c r="C543" s="730" t="s">
        <v>580</v>
      </c>
      <c r="D543" s="731" t="s">
        <v>581</v>
      </c>
      <c r="E543" s="732">
        <v>50113013</v>
      </c>
      <c r="F543" s="731" t="s">
        <v>751</v>
      </c>
      <c r="G543" s="730" t="s">
        <v>604</v>
      </c>
      <c r="H543" s="730">
        <v>849887</v>
      </c>
      <c r="I543" s="730">
        <v>129834</v>
      </c>
      <c r="J543" s="730" t="s">
        <v>1269</v>
      </c>
      <c r="K543" s="730" t="s">
        <v>555</v>
      </c>
      <c r="L543" s="733">
        <v>155.1</v>
      </c>
      <c r="M543" s="733">
        <v>4</v>
      </c>
      <c r="N543" s="734">
        <v>620.4</v>
      </c>
    </row>
    <row r="544" spans="1:14" ht="14.4" customHeight="1" x14ac:dyDescent="0.3">
      <c r="A544" s="728" t="s">
        <v>553</v>
      </c>
      <c r="B544" s="729" t="s">
        <v>554</v>
      </c>
      <c r="C544" s="730" t="s">
        <v>580</v>
      </c>
      <c r="D544" s="731" t="s">
        <v>581</v>
      </c>
      <c r="E544" s="732">
        <v>50113013</v>
      </c>
      <c r="F544" s="731" t="s">
        <v>751</v>
      </c>
      <c r="G544" s="730" t="s">
        <v>587</v>
      </c>
      <c r="H544" s="730">
        <v>120605</v>
      </c>
      <c r="I544" s="730">
        <v>20605</v>
      </c>
      <c r="J544" s="730" t="s">
        <v>1270</v>
      </c>
      <c r="K544" s="730" t="s">
        <v>1271</v>
      </c>
      <c r="L544" s="733">
        <v>606.9778947368419</v>
      </c>
      <c r="M544" s="733">
        <v>19</v>
      </c>
      <c r="N544" s="734">
        <v>11532.579999999996</v>
      </c>
    </row>
    <row r="545" spans="1:14" ht="14.4" customHeight="1" x14ac:dyDescent="0.3">
      <c r="A545" s="728" t="s">
        <v>553</v>
      </c>
      <c r="B545" s="729" t="s">
        <v>554</v>
      </c>
      <c r="C545" s="730" t="s">
        <v>580</v>
      </c>
      <c r="D545" s="731" t="s">
        <v>581</v>
      </c>
      <c r="E545" s="732">
        <v>50113013</v>
      </c>
      <c r="F545" s="731" t="s">
        <v>751</v>
      </c>
      <c r="G545" s="730" t="s">
        <v>587</v>
      </c>
      <c r="H545" s="730">
        <v>101066</v>
      </c>
      <c r="I545" s="730">
        <v>1066</v>
      </c>
      <c r="J545" s="730" t="s">
        <v>768</v>
      </c>
      <c r="K545" s="730" t="s">
        <v>769</v>
      </c>
      <c r="L545" s="733">
        <v>50.974375000000002</v>
      </c>
      <c r="M545" s="733">
        <v>16</v>
      </c>
      <c r="N545" s="734">
        <v>815.59</v>
      </c>
    </row>
    <row r="546" spans="1:14" ht="14.4" customHeight="1" x14ac:dyDescent="0.3">
      <c r="A546" s="728" t="s">
        <v>553</v>
      </c>
      <c r="B546" s="729" t="s">
        <v>554</v>
      </c>
      <c r="C546" s="730" t="s">
        <v>580</v>
      </c>
      <c r="D546" s="731" t="s">
        <v>581</v>
      </c>
      <c r="E546" s="732">
        <v>50113013</v>
      </c>
      <c r="F546" s="731" t="s">
        <v>751</v>
      </c>
      <c r="G546" s="730" t="s">
        <v>587</v>
      </c>
      <c r="H546" s="730">
        <v>148262</v>
      </c>
      <c r="I546" s="730">
        <v>48262</v>
      </c>
      <c r="J546" s="730" t="s">
        <v>768</v>
      </c>
      <c r="K546" s="730" t="s">
        <v>1272</v>
      </c>
      <c r="L546" s="733">
        <v>38.050006579394172</v>
      </c>
      <c r="M546" s="733">
        <v>7</v>
      </c>
      <c r="N546" s="734">
        <v>266.35004605575921</v>
      </c>
    </row>
    <row r="547" spans="1:14" ht="14.4" customHeight="1" x14ac:dyDescent="0.3">
      <c r="A547" s="728" t="s">
        <v>553</v>
      </c>
      <c r="B547" s="729" t="s">
        <v>554</v>
      </c>
      <c r="C547" s="730" t="s">
        <v>580</v>
      </c>
      <c r="D547" s="731" t="s">
        <v>581</v>
      </c>
      <c r="E547" s="732">
        <v>50113013</v>
      </c>
      <c r="F547" s="731" t="s">
        <v>751</v>
      </c>
      <c r="G547" s="730" t="s">
        <v>587</v>
      </c>
      <c r="H547" s="730">
        <v>183973</v>
      </c>
      <c r="I547" s="730">
        <v>83973</v>
      </c>
      <c r="J547" s="730" t="s">
        <v>1273</v>
      </c>
      <c r="K547" s="730" t="s">
        <v>1274</v>
      </c>
      <c r="L547" s="733">
        <v>111.8</v>
      </c>
      <c r="M547" s="733">
        <v>1</v>
      </c>
      <c r="N547" s="734">
        <v>111.8</v>
      </c>
    </row>
    <row r="548" spans="1:14" ht="14.4" customHeight="1" x14ac:dyDescent="0.3">
      <c r="A548" s="728" t="s">
        <v>553</v>
      </c>
      <c r="B548" s="729" t="s">
        <v>554</v>
      </c>
      <c r="C548" s="730" t="s">
        <v>580</v>
      </c>
      <c r="D548" s="731" t="s">
        <v>581</v>
      </c>
      <c r="E548" s="732">
        <v>50113013</v>
      </c>
      <c r="F548" s="731" t="s">
        <v>751</v>
      </c>
      <c r="G548" s="730" t="s">
        <v>587</v>
      </c>
      <c r="H548" s="730">
        <v>847476</v>
      </c>
      <c r="I548" s="730">
        <v>112782</v>
      </c>
      <c r="J548" s="730" t="s">
        <v>770</v>
      </c>
      <c r="K548" s="730" t="s">
        <v>771</v>
      </c>
      <c r="L548" s="733">
        <v>641.03907142857133</v>
      </c>
      <c r="M548" s="733">
        <v>3.5</v>
      </c>
      <c r="N548" s="734">
        <v>2243.6367499999997</v>
      </c>
    </row>
    <row r="549" spans="1:14" ht="14.4" customHeight="1" x14ac:dyDescent="0.3">
      <c r="A549" s="728" t="s">
        <v>553</v>
      </c>
      <c r="B549" s="729" t="s">
        <v>554</v>
      </c>
      <c r="C549" s="730" t="s">
        <v>580</v>
      </c>
      <c r="D549" s="731" t="s">
        <v>581</v>
      </c>
      <c r="E549" s="732">
        <v>50113013</v>
      </c>
      <c r="F549" s="731" t="s">
        <v>751</v>
      </c>
      <c r="G549" s="730" t="s">
        <v>587</v>
      </c>
      <c r="H549" s="730">
        <v>96414</v>
      </c>
      <c r="I549" s="730">
        <v>96414</v>
      </c>
      <c r="J549" s="730" t="s">
        <v>922</v>
      </c>
      <c r="K549" s="730" t="s">
        <v>923</v>
      </c>
      <c r="L549" s="733">
        <v>57.989999999999995</v>
      </c>
      <c r="M549" s="733">
        <v>2</v>
      </c>
      <c r="N549" s="734">
        <v>115.97999999999999</v>
      </c>
    </row>
    <row r="550" spans="1:14" ht="14.4" customHeight="1" x14ac:dyDescent="0.3">
      <c r="A550" s="728" t="s">
        <v>553</v>
      </c>
      <c r="B550" s="729" t="s">
        <v>554</v>
      </c>
      <c r="C550" s="730" t="s">
        <v>580</v>
      </c>
      <c r="D550" s="731" t="s">
        <v>581</v>
      </c>
      <c r="E550" s="732">
        <v>50113013</v>
      </c>
      <c r="F550" s="731" t="s">
        <v>751</v>
      </c>
      <c r="G550" s="730" t="s">
        <v>587</v>
      </c>
      <c r="H550" s="730">
        <v>216183</v>
      </c>
      <c r="I550" s="730">
        <v>216183</v>
      </c>
      <c r="J550" s="730" t="s">
        <v>924</v>
      </c>
      <c r="K550" s="730" t="s">
        <v>925</v>
      </c>
      <c r="L550" s="733">
        <v>251.15999999999997</v>
      </c>
      <c r="M550" s="733">
        <v>30</v>
      </c>
      <c r="N550" s="734">
        <v>7534.7999999999993</v>
      </c>
    </row>
    <row r="551" spans="1:14" ht="14.4" customHeight="1" x14ac:dyDescent="0.3">
      <c r="A551" s="728" t="s">
        <v>553</v>
      </c>
      <c r="B551" s="729" t="s">
        <v>554</v>
      </c>
      <c r="C551" s="730" t="s">
        <v>580</v>
      </c>
      <c r="D551" s="731" t="s">
        <v>581</v>
      </c>
      <c r="E551" s="732">
        <v>50113013</v>
      </c>
      <c r="F551" s="731" t="s">
        <v>751</v>
      </c>
      <c r="G551" s="730" t="s">
        <v>587</v>
      </c>
      <c r="H551" s="730">
        <v>145671</v>
      </c>
      <c r="I551" s="730">
        <v>145671</v>
      </c>
      <c r="J551" s="730" t="s">
        <v>1275</v>
      </c>
      <c r="K551" s="730" t="s">
        <v>1276</v>
      </c>
      <c r="L551" s="733">
        <v>2362.77</v>
      </c>
      <c r="M551" s="733">
        <v>1</v>
      </c>
      <c r="N551" s="734">
        <v>2362.77</v>
      </c>
    </row>
    <row r="552" spans="1:14" ht="14.4" customHeight="1" x14ac:dyDescent="0.3">
      <c r="A552" s="728" t="s">
        <v>553</v>
      </c>
      <c r="B552" s="729" t="s">
        <v>554</v>
      </c>
      <c r="C552" s="730" t="s">
        <v>580</v>
      </c>
      <c r="D552" s="731" t="s">
        <v>581</v>
      </c>
      <c r="E552" s="732">
        <v>50113013</v>
      </c>
      <c r="F552" s="731" t="s">
        <v>751</v>
      </c>
      <c r="G552" s="730" t="s">
        <v>587</v>
      </c>
      <c r="H552" s="730">
        <v>141146</v>
      </c>
      <c r="I552" s="730">
        <v>41146</v>
      </c>
      <c r="J552" s="730" t="s">
        <v>1277</v>
      </c>
      <c r="K552" s="730" t="s">
        <v>1278</v>
      </c>
      <c r="L552" s="733">
        <v>183.01000000000002</v>
      </c>
      <c r="M552" s="733">
        <v>1</v>
      </c>
      <c r="N552" s="734">
        <v>183.01000000000002</v>
      </c>
    </row>
    <row r="553" spans="1:14" ht="14.4" customHeight="1" x14ac:dyDescent="0.3">
      <c r="A553" s="728" t="s">
        <v>553</v>
      </c>
      <c r="B553" s="729" t="s">
        <v>554</v>
      </c>
      <c r="C553" s="730" t="s">
        <v>580</v>
      </c>
      <c r="D553" s="731" t="s">
        <v>581</v>
      </c>
      <c r="E553" s="732">
        <v>50113013</v>
      </c>
      <c r="F553" s="731" t="s">
        <v>751</v>
      </c>
      <c r="G553" s="730" t="s">
        <v>604</v>
      </c>
      <c r="H553" s="730">
        <v>197000</v>
      </c>
      <c r="I553" s="730">
        <v>97000</v>
      </c>
      <c r="J553" s="730" t="s">
        <v>928</v>
      </c>
      <c r="K553" s="730" t="s">
        <v>929</v>
      </c>
      <c r="L553" s="733">
        <v>26.394769230769228</v>
      </c>
      <c r="M553" s="733">
        <v>130</v>
      </c>
      <c r="N553" s="734">
        <v>3431.3199999999997</v>
      </c>
    </row>
    <row r="554" spans="1:14" ht="14.4" customHeight="1" x14ac:dyDescent="0.3">
      <c r="A554" s="728" t="s">
        <v>553</v>
      </c>
      <c r="B554" s="729" t="s">
        <v>554</v>
      </c>
      <c r="C554" s="730" t="s">
        <v>580</v>
      </c>
      <c r="D554" s="731" t="s">
        <v>581</v>
      </c>
      <c r="E554" s="732">
        <v>50113013</v>
      </c>
      <c r="F554" s="731" t="s">
        <v>751</v>
      </c>
      <c r="G554" s="730" t="s">
        <v>587</v>
      </c>
      <c r="H554" s="730">
        <v>207636</v>
      </c>
      <c r="I554" s="730">
        <v>207636</v>
      </c>
      <c r="J554" s="730" t="s">
        <v>1279</v>
      </c>
      <c r="K554" s="730" t="s">
        <v>1280</v>
      </c>
      <c r="L554" s="733">
        <v>2737.68</v>
      </c>
      <c r="M554" s="733">
        <v>0.5</v>
      </c>
      <c r="N554" s="734">
        <v>1368.84</v>
      </c>
    </row>
    <row r="555" spans="1:14" ht="14.4" customHeight="1" x14ac:dyDescent="0.3">
      <c r="A555" s="728" t="s">
        <v>553</v>
      </c>
      <c r="B555" s="729" t="s">
        <v>554</v>
      </c>
      <c r="C555" s="730" t="s">
        <v>580</v>
      </c>
      <c r="D555" s="731" t="s">
        <v>581</v>
      </c>
      <c r="E555" s="732">
        <v>50113013</v>
      </c>
      <c r="F555" s="731" t="s">
        <v>751</v>
      </c>
      <c r="G555" s="730" t="s">
        <v>587</v>
      </c>
      <c r="H555" s="730">
        <v>101076</v>
      </c>
      <c r="I555" s="730">
        <v>1076</v>
      </c>
      <c r="J555" s="730" t="s">
        <v>1281</v>
      </c>
      <c r="K555" s="730" t="s">
        <v>708</v>
      </c>
      <c r="L555" s="733">
        <v>78.970000000000013</v>
      </c>
      <c r="M555" s="733">
        <v>4</v>
      </c>
      <c r="N555" s="734">
        <v>315.88000000000005</v>
      </c>
    </row>
    <row r="556" spans="1:14" ht="14.4" customHeight="1" x14ac:dyDescent="0.3">
      <c r="A556" s="728" t="s">
        <v>553</v>
      </c>
      <c r="B556" s="729" t="s">
        <v>554</v>
      </c>
      <c r="C556" s="730" t="s">
        <v>580</v>
      </c>
      <c r="D556" s="731" t="s">
        <v>581</v>
      </c>
      <c r="E556" s="732">
        <v>50113013</v>
      </c>
      <c r="F556" s="731" t="s">
        <v>751</v>
      </c>
      <c r="G556" s="730" t="s">
        <v>604</v>
      </c>
      <c r="H556" s="730">
        <v>113453</v>
      </c>
      <c r="I556" s="730">
        <v>113453</v>
      </c>
      <c r="J556" s="730" t="s">
        <v>772</v>
      </c>
      <c r="K556" s="730" t="s">
        <v>773</v>
      </c>
      <c r="L556" s="733">
        <v>462</v>
      </c>
      <c r="M556" s="733">
        <v>11</v>
      </c>
      <c r="N556" s="734">
        <v>5082</v>
      </c>
    </row>
    <row r="557" spans="1:14" ht="14.4" customHeight="1" x14ac:dyDescent="0.3">
      <c r="A557" s="728" t="s">
        <v>553</v>
      </c>
      <c r="B557" s="729" t="s">
        <v>554</v>
      </c>
      <c r="C557" s="730" t="s">
        <v>580</v>
      </c>
      <c r="D557" s="731" t="s">
        <v>581</v>
      </c>
      <c r="E557" s="732">
        <v>50113013</v>
      </c>
      <c r="F557" s="731" t="s">
        <v>751</v>
      </c>
      <c r="G557" s="730" t="s">
        <v>555</v>
      </c>
      <c r="H557" s="730">
        <v>201030</v>
      </c>
      <c r="I557" s="730">
        <v>201030</v>
      </c>
      <c r="J557" s="730" t="s">
        <v>930</v>
      </c>
      <c r="K557" s="730" t="s">
        <v>931</v>
      </c>
      <c r="L557" s="733">
        <v>26.61</v>
      </c>
      <c r="M557" s="733">
        <v>100</v>
      </c>
      <c r="N557" s="734">
        <v>2661</v>
      </c>
    </row>
    <row r="558" spans="1:14" ht="14.4" customHeight="1" x14ac:dyDescent="0.3">
      <c r="A558" s="728" t="s">
        <v>553</v>
      </c>
      <c r="B558" s="729" t="s">
        <v>554</v>
      </c>
      <c r="C558" s="730" t="s">
        <v>580</v>
      </c>
      <c r="D558" s="731" t="s">
        <v>581</v>
      </c>
      <c r="E558" s="732">
        <v>50113013</v>
      </c>
      <c r="F558" s="731" t="s">
        <v>751</v>
      </c>
      <c r="G558" s="730" t="s">
        <v>604</v>
      </c>
      <c r="H558" s="730">
        <v>126127</v>
      </c>
      <c r="I558" s="730">
        <v>26127</v>
      </c>
      <c r="J558" s="730" t="s">
        <v>1282</v>
      </c>
      <c r="K558" s="730" t="s">
        <v>1283</v>
      </c>
      <c r="L558" s="733">
        <v>12412.950032820039</v>
      </c>
      <c r="M558" s="733">
        <v>8</v>
      </c>
      <c r="N558" s="734">
        <v>99303.600262560314</v>
      </c>
    </row>
    <row r="559" spans="1:14" ht="14.4" customHeight="1" x14ac:dyDescent="0.3">
      <c r="A559" s="728" t="s">
        <v>553</v>
      </c>
      <c r="B559" s="729" t="s">
        <v>554</v>
      </c>
      <c r="C559" s="730" t="s">
        <v>580</v>
      </c>
      <c r="D559" s="731" t="s">
        <v>581</v>
      </c>
      <c r="E559" s="732">
        <v>50113013</v>
      </c>
      <c r="F559" s="731" t="s">
        <v>751</v>
      </c>
      <c r="G559" s="730" t="s">
        <v>587</v>
      </c>
      <c r="H559" s="730">
        <v>116600</v>
      </c>
      <c r="I559" s="730">
        <v>16600</v>
      </c>
      <c r="J559" s="730" t="s">
        <v>932</v>
      </c>
      <c r="K559" s="730" t="s">
        <v>933</v>
      </c>
      <c r="L559" s="733">
        <v>23.560014927717148</v>
      </c>
      <c r="M559" s="733">
        <v>151</v>
      </c>
      <c r="N559" s="734">
        <v>3557.5622540852892</v>
      </c>
    </row>
    <row r="560" spans="1:14" ht="14.4" customHeight="1" x14ac:dyDescent="0.3">
      <c r="A560" s="728" t="s">
        <v>553</v>
      </c>
      <c r="B560" s="729" t="s">
        <v>554</v>
      </c>
      <c r="C560" s="730" t="s">
        <v>580</v>
      </c>
      <c r="D560" s="731" t="s">
        <v>581</v>
      </c>
      <c r="E560" s="732">
        <v>50113013</v>
      </c>
      <c r="F560" s="731" t="s">
        <v>751</v>
      </c>
      <c r="G560" s="730" t="s">
        <v>604</v>
      </c>
      <c r="H560" s="730">
        <v>166269</v>
      </c>
      <c r="I560" s="730">
        <v>166269</v>
      </c>
      <c r="J560" s="730" t="s">
        <v>934</v>
      </c>
      <c r="K560" s="730" t="s">
        <v>935</v>
      </c>
      <c r="L560" s="733">
        <v>56.1</v>
      </c>
      <c r="M560" s="733">
        <v>3</v>
      </c>
      <c r="N560" s="734">
        <v>168.3</v>
      </c>
    </row>
    <row r="561" spans="1:14" ht="14.4" customHeight="1" x14ac:dyDescent="0.3">
      <c r="A561" s="728" t="s">
        <v>553</v>
      </c>
      <c r="B561" s="729" t="s">
        <v>554</v>
      </c>
      <c r="C561" s="730" t="s">
        <v>580</v>
      </c>
      <c r="D561" s="731" t="s">
        <v>581</v>
      </c>
      <c r="E561" s="732">
        <v>50113013</v>
      </c>
      <c r="F561" s="731" t="s">
        <v>751</v>
      </c>
      <c r="G561" s="730" t="s">
        <v>604</v>
      </c>
      <c r="H561" s="730">
        <v>166265</v>
      </c>
      <c r="I561" s="730">
        <v>166265</v>
      </c>
      <c r="J561" s="730" t="s">
        <v>1284</v>
      </c>
      <c r="K561" s="730" t="s">
        <v>925</v>
      </c>
      <c r="L561" s="733">
        <v>35.9</v>
      </c>
      <c r="M561" s="733">
        <v>10</v>
      </c>
      <c r="N561" s="734">
        <v>359</v>
      </c>
    </row>
    <row r="562" spans="1:14" ht="14.4" customHeight="1" x14ac:dyDescent="0.3">
      <c r="A562" s="728" t="s">
        <v>553</v>
      </c>
      <c r="B562" s="729" t="s">
        <v>554</v>
      </c>
      <c r="C562" s="730" t="s">
        <v>580</v>
      </c>
      <c r="D562" s="731" t="s">
        <v>581</v>
      </c>
      <c r="E562" s="732">
        <v>50113014</v>
      </c>
      <c r="F562" s="731" t="s">
        <v>776</v>
      </c>
      <c r="G562" s="730" t="s">
        <v>604</v>
      </c>
      <c r="H562" s="730">
        <v>164401</v>
      </c>
      <c r="I562" s="730">
        <v>164401</v>
      </c>
      <c r="J562" s="730" t="s">
        <v>1285</v>
      </c>
      <c r="K562" s="730" t="s">
        <v>1286</v>
      </c>
      <c r="L562" s="733">
        <v>157.18421052631578</v>
      </c>
      <c r="M562" s="733">
        <v>3.8</v>
      </c>
      <c r="N562" s="734">
        <v>597.29999999999995</v>
      </c>
    </row>
    <row r="563" spans="1:14" ht="14.4" customHeight="1" x14ac:dyDescent="0.3">
      <c r="A563" s="728" t="s">
        <v>553</v>
      </c>
      <c r="B563" s="729" t="s">
        <v>554</v>
      </c>
      <c r="C563" s="730" t="s">
        <v>580</v>
      </c>
      <c r="D563" s="731" t="s">
        <v>581</v>
      </c>
      <c r="E563" s="732">
        <v>50113014</v>
      </c>
      <c r="F563" s="731" t="s">
        <v>776</v>
      </c>
      <c r="G563" s="730" t="s">
        <v>604</v>
      </c>
      <c r="H563" s="730">
        <v>164407</v>
      </c>
      <c r="I563" s="730">
        <v>164407</v>
      </c>
      <c r="J563" s="730" t="s">
        <v>1285</v>
      </c>
      <c r="K563" s="730" t="s">
        <v>1287</v>
      </c>
      <c r="L563" s="733">
        <v>308</v>
      </c>
      <c r="M563" s="733">
        <v>6</v>
      </c>
      <c r="N563" s="734">
        <v>1848</v>
      </c>
    </row>
    <row r="564" spans="1:14" ht="14.4" customHeight="1" x14ac:dyDescent="0.3">
      <c r="A564" s="728" t="s">
        <v>553</v>
      </c>
      <c r="B564" s="729" t="s">
        <v>554</v>
      </c>
      <c r="C564" s="730" t="s">
        <v>580</v>
      </c>
      <c r="D564" s="731" t="s">
        <v>581</v>
      </c>
      <c r="E564" s="732">
        <v>50113014</v>
      </c>
      <c r="F564" s="731" t="s">
        <v>776</v>
      </c>
      <c r="G564" s="730" t="s">
        <v>587</v>
      </c>
      <c r="H564" s="730">
        <v>116895</v>
      </c>
      <c r="I564" s="730">
        <v>16895</v>
      </c>
      <c r="J564" s="730" t="s">
        <v>1288</v>
      </c>
      <c r="K564" s="730" t="s">
        <v>1289</v>
      </c>
      <c r="L564" s="733">
        <v>108.62999999999998</v>
      </c>
      <c r="M564" s="733">
        <v>2</v>
      </c>
      <c r="N564" s="734">
        <v>217.25999999999996</v>
      </c>
    </row>
    <row r="565" spans="1:14" ht="14.4" customHeight="1" x14ac:dyDescent="0.3">
      <c r="A565" s="728" t="s">
        <v>553</v>
      </c>
      <c r="B565" s="729" t="s">
        <v>554</v>
      </c>
      <c r="C565" s="730" t="s">
        <v>583</v>
      </c>
      <c r="D565" s="731" t="s">
        <v>584</v>
      </c>
      <c r="E565" s="732">
        <v>50113001</v>
      </c>
      <c r="F565" s="731" t="s">
        <v>586</v>
      </c>
      <c r="G565" s="730" t="s">
        <v>587</v>
      </c>
      <c r="H565" s="730">
        <v>100362</v>
      </c>
      <c r="I565" s="730">
        <v>362</v>
      </c>
      <c r="J565" s="730" t="s">
        <v>588</v>
      </c>
      <c r="K565" s="730" t="s">
        <v>589</v>
      </c>
      <c r="L565" s="733">
        <v>87.029964326240531</v>
      </c>
      <c r="M565" s="733">
        <v>24</v>
      </c>
      <c r="N565" s="734">
        <v>2088.7191438297727</v>
      </c>
    </row>
    <row r="566" spans="1:14" ht="14.4" customHeight="1" x14ac:dyDescent="0.3">
      <c r="A566" s="728" t="s">
        <v>553</v>
      </c>
      <c r="B566" s="729" t="s">
        <v>554</v>
      </c>
      <c r="C566" s="730" t="s">
        <v>583</v>
      </c>
      <c r="D566" s="731" t="s">
        <v>584</v>
      </c>
      <c r="E566" s="732">
        <v>50113001</v>
      </c>
      <c r="F566" s="731" t="s">
        <v>586</v>
      </c>
      <c r="G566" s="730" t="s">
        <v>587</v>
      </c>
      <c r="H566" s="730">
        <v>847713</v>
      </c>
      <c r="I566" s="730">
        <v>125526</v>
      </c>
      <c r="J566" s="730" t="s">
        <v>598</v>
      </c>
      <c r="K566" s="730" t="s">
        <v>786</v>
      </c>
      <c r="L566" s="733">
        <v>87.57</v>
      </c>
      <c r="M566" s="733">
        <v>2</v>
      </c>
      <c r="N566" s="734">
        <v>175.14</v>
      </c>
    </row>
    <row r="567" spans="1:14" ht="14.4" customHeight="1" x14ac:dyDescent="0.3">
      <c r="A567" s="728" t="s">
        <v>553</v>
      </c>
      <c r="B567" s="729" t="s">
        <v>554</v>
      </c>
      <c r="C567" s="730" t="s">
        <v>583</v>
      </c>
      <c r="D567" s="731" t="s">
        <v>584</v>
      </c>
      <c r="E567" s="732">
        <v>50113001</v>
      </c>
      <c r="F567" s="731" t="s">
        <v>586</v>
      </c>
      <c r="G567" s="730" t="s">
        <v>587</v>
      </c>
      <c r="H567" s="730">
        <v>169755</v>
      </c>
      <c r="I567" s="730">
        <v>69755</v>
      </c>
      <c r="J567" s="730" t="s">
        <v>1290</v>
      </c>
      <c r="K567" s="730" t="s">
        <v>601</v>
      </c>
      <c r="L567" s="733">
        <v>36.930000000000007</v>
      </c>
      <c r="M567" s="733">
        <v>112</v>
      </c>
      <c r="N567" s="734">
        <v>4136.1600000000008</v>
      </c>
    </row>
    <row r="568" spans="1:14" ht="14.4" customHeight="1" x14ac:dyDescent="0.3">
      <c r="A568" s="728" t="s">
        <v>553</v>
      </c>
      <c r="B568" s="729" t="s">
        <v>554</v>
      </c>
      <c r="C568" s="730" t="s">
        <v>583</v>
      </c>
      <c r="D568" s="731" t="s">
        <v>584</v>
      </c>
      <c r="E568" s="732">
        <v>50113001</v>
      </c>
      <c r="F568" s="731" t="s">
        <v>586</v>
      </c>
      <c r="G568" s="730" t="s">
        <v>587</v>
      </c>
      <c r="H568" s="730">
        <v>501710</v>
      </c>
      <c r="I568" s="730">
        <v>0</v>
      </c>
      <c r="J568" s="730" t="s">
        <v>1291</v>
      </c>
      <c r="K568" s="730" t="s">
        <v>1292</v>
      </c>
      <c r="L568" s="733">
        <v>14850</v>
      </c>
      <c r="M568" s="733">
        <v>1</v>
      </c>
      <c r="N568" s="734">
        <v>14850</v>
      </c>
    </row>
    <row r="569" spans="1:14" ht="14.4" customHeight="1" x14ac:dyDescent="0.3">
      <c r="A569" s="728" t="s">
        <v>553</v>
      </c>
      <c r="B569" s="729" t="s">
        <v>554</v>
      </c>
      <c r="C569" s="730" t="s">
        <v>583</v>
      </c>
      <c r="D569" s="731" t="s">
        <v>584</v>
      </c>
      <c r="E569" s="732">
        <v>50113001</v>
      </c>
      <c r="F569" s="731" t="s">
        <v>586</v>
      </c>
      <c r="G569" s="730" t="s">
        <v>604</v>
      </c>
      <c r="H569" s="730">
        <v>213494</v>
      </c>
      <c r="I569" s="730">
        <v>213494</v>
      </c>
      <c r="J569" s="730" t="s">
        <v>646</v>
      </c>
      <c r="K569" s="730" t="s">
        <v>822</v>
      </c>
      <c r="L569" s="733">
        <v>408.94699999999995</v>
      </c>
      <c r="M569" s="733">
        <v>6</v>
      </c>
      <c r="N569" s="734">
        <v>2453.6819999999998</v>
      </c>
    </row>
    <row r="570" spans="1:14" ht="14.4" customHeight="1" x14ac:dyDescent="0.3">
      <c r="A570" s="728" t="s">
        <v>553</v>
      </c>
      <c r="B570" s="729" t="s">
        <v>554</v>
      </c>
      <c r="C570" s="730" t="s">
        <v>583</v>
      </c>
      <c r="D570" s="731" t="s">
        <v>584</v>
      </c>
      <c r="E570" s="732">
        <v>50113001</v>
      </c>
      <c r="F570" s="731" t="s">
        <v>586</v>
      </c>
      <c r="G570" s="730" t="s">
        <v>587</v>
      </c>
      <c r="H570" s="730">
        <v>198880</v>
      </c>
      <c r="I570" s="730">
        <v>98880</v>
      </c>
      <c r="J570" s="730" t="s">
        <v>1293</v>
      </c>
      <c r="K570" s="730" t="s">
        <v>1294</v>
      </c>
      <c r="L570" s="733">
        <v>201.3</v>
      </c>
      <c r="M570" s="733">
        <v>89</v>
      </c>
      <c r="N570" s="734">
        <v>17915.7</v>
      </c>
    </row>
    <row r="571" spans="1:14" ht="14.4" customHeight="1" x14ac:dyDescent="0.3">
      <c r="A571" s="728" t="s">
        <v>553</v>
      </c>
      <c r="B571" s="729" t="s">
        <v>554</v>
      </c>
      <c r="C571" s="730" t="s">
        <v>583</v>
      </c>
      <c r="D571" s="731" t="s">
        <v>584</v>
      </c>
      <c r="E571" s="732">
        <v>50113001</v>
      </c>
      <c r="F571" s="731" t="s">
        <v>586</v>
      </c>
      <c r="G571" s="730" t="s">
        <v>587</v>
      </c>
      <c r="H571" s="730">
        <v>29817</v>
      </c>
      <c r="I571" s="730">
        <v>29817</v>
      </c>
      <c r="J571" s="730" t="s">
        <v>1295</v>
      </c>
      <c r="K571" s="730" t="s">
        <v>1296</v>
      </c>
      <c r="L571" s="733">
        <v>22827.202352941174</v>
      </c>
      <c r="M571" s="733">
        <v>17</v>
      </c>
      <c r="N571" s="734">
        <v>388062.43999999994</v>
      </c>
    </row>
    <row r="572" spans="1:14" ht="14.4" customHeight="1" x14ac:dyDescent="0.3">
      <c r="A572" s="728" t="s">
        <v>553</v>
      </c>
      <c r="B572" s="729" t="s">
        <v>554</v>
      </c>
      <c r="C572" s="730" t="s">
        <v>583</v>
      </c>
      <c r="D572" s="731" t="s">
        <v>584</v>
      </c>
      <c r="E572" s="732">
        <v>50113001</v>
      </c>
      <c r="F572" s="731" t="s">
        <v>586</v>
      </c>
      <c r="G572" s="730" t="s">
        <v>587</v>
      </c>
      <c r="H572" s="730">
        <v>51366</v>
      </c>
      <c r="I572" s="730">
        <v>51366</v>
      </c>
      <c r="J572" s="730" t="s">
        <v>660</v>
      </c>
      <c r="K572" s="730" t="s">
        <v>661</v>
      </c>
      <c r="L572" s="733">
        <v>171.5999979265261</v>
      </c>
      <c r="M572" s="733">
        <v>7</v>
      </c>
      <c r="N572" s="734">
        <v>1201.1999854856826</v>
      </c>
    </row>
    <row r="573" spans="1:14" ht="14.4" customHeight="1" x14ac:dyDescent="0.3">
      <c r="A573" s="728" t="s">
        <v>553</v>
      </c>
      <c r="B573" s="729" t="s">
        <v>554</v>
      </c>
      <c r="C573" s="730" t="s">
        <v>583</v>
      </c>
      <c r="D573" s="731" t="s">
        <v>584</v>
      </c>
      <c r="E573" s="732">
        <v>50113001</v>
      </c>
      <c r="F573" s="731" t="s">
        <v>586</v>
      </c>
      <c r="G573" s="730" t="s">
        <v>587</v>
      </c>
      <c r="H573" s="730">
        <v>132082</v>
      </c>
      <c r="I573" s="730">
        <v>32082</v>
      </c>
      <c r="J573" s="730" t="s">
        <v>663</v>
      </c>
      <c r="K573" s="730" t="s">
        <v>664</v>
      </c>
      <c r="L573" s="733">
        <v>83.129911008421402</v>
      </c>
      <c r="M573" s="733">
        <v>1</v>
      </c>
      <c r="N573" s="734">
        <v>83.129911008421402</v>
      </c>
    </row>
    <row r="574" spans="1:14" ht="14.4" customHeight="1" x14ac:dyDescent="0.3">
      <c r="A574" s="728" t="s">
        <v>553</v>
      </c>
      <c r="B574" s="729" t="s">
        <v>554</v>
      </c>
      <c r="C574" s="730" t="s">
        <v>583</v>
      </c>
      <c r="D574" s="731" t="s">
        <v>584</v>
      </c>
      <c r="E574" s="732">
        <v>50113001</v>
      </c>
      <c r="F574" s="731" t="s">
        <v>586</v>
      </c>
      <c r="G574" s="730" t="s">
        <v>587</v>
      </c>
      <c r="H574" s="730">
        <v>100802</v>
      </c>
      <c r="I574" s="730">
        <v>1000</v>
      </c>
      <c r="J574" s="730" t="s">
        <v>667</v>
      </c>
      <c r="K574" s="730" t="s">
        <v>668</v>
      </c>
      <c r="L574" s="733">
        <v>70.616544644595919</v>
      </c>
      <c r="M574" s="733">
        <v>8</v>
      </c>
      <c r="N574" s="734">
        <v>564.93235715676735</v>
      </c>
    </row>
    <row r="575" spans="1:14" ht="14.4" customHeight="1" x14ac:dyDescent="0.3">
      <c r="A575" s="728" t="s">
        <v>553</v>
      </c>
      <c r="B575" s="729" t="s">
        <v>554</v>
      </c>
      <c r="C575" s="730" t="s">
        <v>583</v>
      </c>
      <c r="D575" s="731" t="s">
        <v>584</v>
      </c>
      <c r="E575" s="732">
        <v>50113001</v>
      </c>
      <c r="F575" s="731" t="s">
        <v>586</v>
      </c>
      <c r="G575" s="730" t="s">
        <v>587</v>
      </c>
      <c r="H575" s="730">
        <v>930444</v>
      </c>
      <c r="I575" s="730">
        <v>0</v>
      </c>
      <c r="J575" s="730" t="s">
        <v>1297</v>
      </c>
      <c r="K575" s="730" t="s">
        <v>555</v>
      </c>
      <c r="L575" s="733">
        <v>37.4345</v>
      </c>
      <c r="M575" s="733">
        <v>4</v>
      </c>
      <c r="N575" s="734">
        <v>149.738</v>
      </c>
    </row>
    <row r="576" spans="1:14" ht="14.4" customHeight="1" x14ac:dyDescent="0.3">
      <c r="A576" s="728" t="s">
        <v>553</v>
      </c>
      <c r="B576" s="729" t="s">
        <v>554</v>
      </c>
      <c r="C576" s="730" t="s">
        <v>583</v>
      </c>
      <c r="D576" s="731" t="s">
        <v>584</v>
      </c>
      <c r="E576" s="732">
        <v>50113001</v>
      </c>
      <c r="F576" s="731" t="s">
        <v>586</v>
      </c>
      <c r="G576" s="730" t="s">
        <v>587</v>
      </c>
      <c r="H576" s="730">
        <v>930224</v>
      </c>
      <c r="I576" s="730">
        <v>0</v>
      </c>
      <c r="J576" s="730" t="s">
        <v>1063</v>
      </c>
      <c r="K576" s="730" t="s">
        <v>1064</v>
      </c>
      <c r="L576" s="733">
        <v>75.017111380862346</v>
      </c>
      <c r="M576" s="733">
        <v>2</v>
      </c>
      <c r="N576" s="734">
        <v>150.03422276172469</v>
      </c>
    </row>
    <row r="577" spans="1:14" ht="14.4" customHeight="1" x14ac:dyDescent="0.3">
      <c r="A577" s="728" t="s">
        <v>553</v>
      </c>
      <c r="B577" s="729" t="s">
        <v>554</v>
      </c>
      <c r="C577" s="730" t="s">
        <v>583</v>
      </c>
      <c r="D577" s="731" t="s">
        <v>584</v>
      </c>
      <c r="E577" s="732">
        <v>50113001</v>
      </c>
      <c r="F577" s="731" t="s">
        <v>586</v>
      </c>
      <c r="G577" s="730" t="s">
        <v>587</v>
      </c>
      <c r="H577" s="730">
        <v>844940</v>
      </c>
      <c r="I577" s="730">
        <v>0</v>
      </c>
      <c r="J577" s="730" t="s">
        <v>1298</v>
      </c>
      <c r="K577" s="730" t="s">
        <v>555</v>
      </c>
      <c r="L577" s="733">
        <v>108.15713586688584</v>
      </c>
      <c r="M577" s="733">
        <v>14</v>
      </c>
      <c r="N577" s="734">
        <v>1514.1999021364018</v>
      </c>
    </row>
    <row r="578" spans="1:14" ht="14.4" customHeight="1" x14ac:dyDescent="0.3">
      <c r="A578" s="728" t="s">
        <v>553</v>
      </c>
      <c r="B578" s="729" t="s">
        <v>554</v>
      </c>
      <c r="C578" s="730" t="s">
        <v>583</v>
      </c>
      <c r="D578" s="731" t="s">
        <v>584</v>
      </c>
      <c r="E578" s="732">
        <v>50113001</v>
      </c>
      <c r="F578" s="731" t="s">
        <v>586</v>
      </c>
      <c r="G578" s="730" t="s">
        <v>587</v>
      </c>
      <c r="H578" s="730">
        <v>930589</v>
      </c>
      <c r="I578" s="730">
        <v>0</v>
      </c>
      <c r="J578" s="730" t="s">
        <v>1299</v>
      </c>
      <c r="K578" s="730" t="s">
        <v>1300</v>
      </c>
      <c r="L578" s="733">
        <v>75.020047030722054</v>
      </c>
      <c r="M578" s="733">
        <v>4</v>
      </c>
      <c r="N578" s="734">
        <v>300.08018812288822</v>
      </c>
    </row>
    <row r="579" spans="1:14" ht="14.4" customHeight="1" x14ac:dyDescent="0.3">
      <c r="A579" s="728" t="s">
        <v>553</v>
      </c>
      <c r="B579" s="729" t="s">
        <v>554</v>
      </c>
      <c r="C579" s="730" t="s">
        <v>583</v>
      </c>
      <c r="D579" s="731" t="s">
        <v>584</v>
      </c>
      <c r="E579" s="732">
        <v>50113001</v>
      </c>
      <c r="F579" s="731" t="s">
        <v>586</v>
      </c>
      <c r="G579" s="730" t="s">
        <v>587</v>
      </c>
      <c r="H579" s="730">
        <v>900441</v>
      </c>
      <c r="I579" s="730">
        <v>0</v>
      </c>
      <c r="J579" s="730" t="s">
        <v>1066</v>
      </c>
      <c r="K579" s="730" t="s">
        <v>1067</v>
      </c>
      <c r="L579" s="733">
        <v>168.35402213692424</v>
      </c>
      <c r="M579" s="733">
        <v>39</v>
      </c>
      <c r="N579" s="734">
        <v>6565.8068633400453</v>
      </c>
    </row>
    <row r="580" spans="1:14" ht="14.4" customHeight="1" x14ac:dyDescent="0.3">
      <c r="A580" s="728" t="s">
        <v>553</v>
      </c>
      <c r="B580" s="729" t="s">
        <v>554</v>
      </c>
      <c r="C580" s="730" t="s">
        <v>583</v>
      </c>
      <c r="D580" s="731" t="s">
        <v>584</v>
      </c>
      <c r="E580" s="732">
        <v>50113001</v>
      </c>
      <c r="F580" s="731" t="s">
        <v>586</v>
      </c>
      <c r="G580" s="730" t="s">
        <v>587</v>
      </c>
      <c r="H580" s="730">
        <v>900321</v>
      </c>
      <c r="I580" s="730">
        <v>0</v>
      </c>
      <c r="J580" s="730" t="s">
        <v>1068</v>
      </c>
      <c r="K580" s="730" t="s">
        <v>555</v>
      </c>
      <c r="L580" s="733">
        <v>222.22827232415861</v>
      </c>
      <c r="M580" s="733">
        <v>3</v>
      </c>
      <c r="N580" s="734">
        <v>666.6848169724758</v>
      </c>
    </row>
    <row r="581" spans="1:14" ht="14.4" customHeight="1" x14ac:dyDescent="0.3">
      <c r="A581" s="728" t="s">
        <v>553</v>
      </c>
      <c r="B581" s="729" t="s">
        <v>554</v>
      </c>
      <c r="C581" s="730" t="s">
        <v>583</v>
      </c>
      <c r="D581" s="731" t="s">
        <v>584</v>
      </c>
      <c r="E581" s="732">
        <v>50113001</v>
      </c>
      <c r="F581" s="731" t="s">
        <v>586</v>
      </c>
      <c r="G581" s="730" t="s">
        <v>587</v>
      </c>
      <c r="H581" s="730">
        <v>920117</v>
      </c>
      <c r="I581" s="730">
        <v>0</v>
      </c>
      <c r="J581" s="730" t="s">
        <v>1301</v>
      </c>
      <c r="K581" s="730" t="s">
        <v>1302</v>
      </c>
      <c r="L581" s="733">
        <v>59.316944773982222</v>
      </c>
      <c r="M581" s="733">
        <v>3</v>
      </c>
      <c r="N581" s="734">
        <v>177.95083432194667</v>
      </c>
    </row>
    <row r="582" spans="1:14" ht="14.4" customHeight="1" x14ac:dyDescent="0.3">
      <c r="A582" s="728" t="s">
        <v>553</v>
      </c>
      <c r="B582" s="729" t="s">
        <v>554</v>
      </c>
      <c r="C582" s="730" t="s">
        <v>583</v>
      </c>
      <c r="D582" s="731" t="s">
        <v>584</v>
      </c>
      <c r="E582" s="732">
        <v>50113001</v>
      </c>
      <c r="F582" s="731" t="s">
        <v>586</v>
      </c>
      <c r="G582" s="730" t="s">
        <v>587</v>
      </c>
      <c r="H582" s="730">
        <v>900007</v>
      </c>
      <c r="I582" s="730">
        <v>0</v>
      </c>
      <c r="J582" s="730" t="s">
        <v>851</v>
      </c>
      <c r="K582" s="730" t="s">
        <v>555</v>
      </c>
      <c r="L582" s="733">
        <v>58.170359638512174</v>
      </c>
      <c r="M582" s="733">
        <v>395</v>
      </c>
      <c r="N582" s="734">
        <v>22977.292057212308</v>
      </c>
    </row>
    <row r="583" spans="1:14" ht="14.4" customHeight="1" x14ac:dyDescent="0.3">
      <c r="A583" s="728" t="s">
        <v>553</v>
      </c>
      <c r="B583" s="729" t="s">
        <v>554</v>
      </c>
      <c r="C583" s="730" t="s">
        <v>583</v>
      </c>
      <c r="D583" s="731" t="s">
        <v>584</v>
      </c>
      <c r="E583" s="732">
        <v>50113001</v>
      </c>
      <c r="F583" s="731" t="s">
        <v>586</v>
      </c>
      <c r="G583" s="730" t="s">
        <v>587</v>
      </c>
      <c r="H583" s="730">
        <v>930241</v>
      </c>
      <c r="I583" s="730">
        <v>0</v>
      </c>
      <c r="J583" s="730" t="s">
        <v>1303</v>
      </c>
      <c r="K583" s="730" t="s">
        <v>555</v>
      </c>
      <c r="L583" s="733">
        <v>626.56900779150737</v>
      </c>
      <c r="M583" s="733">
        <v>31</v>
      </c>
      <c r="N583" s="734">
        <v>19423.63924153673</v>
      </c>
    </row>
    <row r="584" spans="1:14" ht="14.4" customHeight="1" x14ac:dyDescent="0.3">
      <c r="A584" s="728" t="s">
        <v>553</v>
      </c>
      <c r="B584" s="729" t="s">
        <v>554</v>
      </c>
      <c r="C584" s="730" t="s">
        <v>583</v>
      </c>
      <c r="D584" s="731" t="s">
        <v>584</v>
      </c>
      <c r="E584" s="732">
        <v>50113001</v>
      </c>
      <c r="F584" s="731" t="s">
        <v>586</v>
      </c>
      <c r="G584" s="730" t="s">
        <v>587</v>
      </c>
      <c r="H584" s="730">
        <v>921564</v>
      </c>
      <c r="I584" s="730">
        <v>0</v>
      </c>
      <c r="J584" s="730" t="s">
        <v>1304</v>
      </c>
      <c r="K584" s="730" t="s">
        <v>555</v>
      </c>
      <c r="L584" s="733">
        <v>131.60485277023628</v>
      </c>
      <c r="M584" s="733">
        <v>16</v>
      </c>
      <c r="N584" s="734">
        <v>2105.6776443237804</v>
      </c>
    </row>
    <row r="585" spans="1:14" ht="14.4" customHeight="1" x14ac:dyDescent="0.3">
      <c r="A585" s="728" t="s">
        <v>553</v>
      </c>
      <c r="B585" s="729" t="s">
        <v>554</v>
      </c>
      <c r="C585" s="730" t="s">
        <v>583</v>
      </c>
      <c r="D585" s="731" t="s">
        <v>584</v>
      </c>
      <c r="E585" s="732">
        <v>50113001</v>
      </c>
      <c r="F585" s="731" t="s">
        <v>586</v>
      </c>
      <c r="G585" s="730" t="s">
        <v>587</v>
      </c>
      <c r="H585" s="730">
        <v>102439</v>
      </c>
      <c r="I585" s="730">
        <v>2439</v>
      </c>
      <c r="J585" s="730" t="s">
        <v>942</v>
      </c>
      <c r="K585" s="730" t="s">
        <v>943</v>
      </c>
      <c r="L585" s="733">
        <v>277.48111111111109</v>
      </c>
      <c r="M585" s="733">
        <v>18</v>
      </c>
      <c r="N585" s="734">
        <v>4994.66</v>
      </c>
    </row>
    <row r="586" spans="1:14" ht="14.4" customHeight="1" x14ac:dyDescent="0.3">
      <c r="A586" s="728" t="s">
        <v>553</v>
      </c>
      <c r="B586" s="729" t="s">
        <v>554</v>
      </c>
      <c r="C586" s="730" t="s">
        <v>583</v>
      </c>
      <c r="D586" s="731" t="s">
        <v>584</v>
      </c>
      <c r="E586" s="732">
        <v>50113001</v>
      </c>
      <c r="F586" s="731" t="s">
        <v>586</v>
      </c>
      <c r="G586" s="730" t="s">
        <v>587</v>
      </c>
      <c r="H586" s="730">
        <v>100502</v>
      </c>
      <c r="I586" s="730">
        <v>502</v>
      </c>
      <c r="J586" s="730" t="s">
        <v>865</v>
      </c>
      <c r="K586" s="730" t="s">
        <v>866</v>
      </c>
      <c r="L586" s="733">
        <v>200.67125000000001</v>
      </c>
      <c r="M586" s="733">
        <v>32</v>
      </c>
      <c r="N586" s="734">
        <v>6421.4800000000005</v>
      </c>
    </row>
    <row r="587" spans="1:14" ht="14.4" customHeight="1" x14ac:dyDescent="0.3">
      <c r="A587" s="728" t="s">
        <v>553</v>
      </c>
      <c r="B587" s="729" t="s">
        <v>554</v>
      </c>
      <c r="C587" s="730" t="s">
        <v>583</v>
      </c>
      <c r="D587" s="731" t="s">
        <v>584</v>
      </c>
      <c r="E587" s="732">
        <v>50113001</v>
      </c>
      <c r="F587" s="731" t="s">
        <v>586</v>
      </c>
      <c r="G587" s="730" t="s">
        <v>587</v>
      </c>
      <c r="H587" s="730">
        <v>113441</v>
      </c>
      <c r="I587" s="730">
        <v>13441</v>
      </c>
      <c r="J587" s="730" t="s">
        <v>1305</v>
      </c>
      <c r="K587" s="730" t="s">
        <v>1294</v>
      </c>
      <c r="L587" s="733">
        <v>246.5</v>
      </c>
      <c r="M587" s="733">
        <v>62</v>
      </c>
      <c r="N587" s="734">
        <v>15283</v>
      </c>
    </row>
    <row r="588" spans="1:14" ht="14.4" customHeight="1" x14ac:dyDescent="0.3">
      <c r="A588" s="728" t="s">
        <v>553</v>
      </c>
      <c r="B588" s="729" t="s">
        <v>554</v>
      </c>
      <c r="C588" s="730" t="s">
        <v>583</v>
      </c>
      <c r="D588" s="731" t="s">
        <v>584</v>
      </c>
      <c r="E588" s="732">
        <v>50113001</v>
      </c>
      <c r="F588" s="731" t="s">
        <v>586</v>
      </c>
      <c r="G588" s="730" t="s">
        <v>587</v>
      </c>
      <c r="H588" s="730">
        <v>100811</v>
      </c>
      <c r="I588" s="730">
        <v>811</v>
      </c>
      <c r="J588" s="730" t="s">
        <v>1136</v>
      </c>
      <c r="K588" s="730" t="s">
        <v>1306</v>
      </c>
      <c r="L588" s="733">
        <v>58.564967044319175</v>
      </c>
      <c r="M588" s="733">
        <v>4</v>
      </c>
      <c r="N588" s="734">
        <v>234.2598681772767</v>
      </c>
    </row>
    <row r="589" spans="1:14" ht="14.4" customHeight="1" x14ac:dyDescent="0.3">
      <c r="A589" s="728" t="s">
        <v>553</v>
      </c>
      <c r="B589" s="729" t="s">
        <v>554</v>
      </c>
      <c r="C589" s="730" t="s">
        <v>583</v>
      </c>
      <c r="D589" s="731" t="s">
        <v>584</v>
      </c>
      <c r="E589" s="732">
        <v>50113001</v>
      </c>
      <c r="F589" s="731" t="s">
        <v>586</v>
      </c>
      <c r="G589" s="730" t="s">
        <v>587</v>
      </c>
      <c r="H589" s="730">
        <v>100812</v>
      </c>
      <c r="I589" s="730">
        <v>812</v>
      </c>
      <c r="J589" s="730" t="s">
        <v>1136</v>
      </c>
      <c r="K589" s="730" t="s">
        <v>1137</v>
      </c>
      <c r="L589" s="733">
        <v>55.059999999999995</v>
      </c>
      <c r="M589" s="733">
        <v>6</v>
      </c>
      <c r="N589" s="734">
        <v>330.35999999999996</v>
      </c>
    </row>
    <row r="590" spans="1:14" ht="14.4" customHeight="1" x14ac:dyDescent="0.3">
      <c r="A590" s="728" t="s">
        <v>553</v>
      </c>
      <c r="B590" s="729" t="s">
        <v>554</v>
      </c>
      <c r="C590" s="730" t="s">
        <v>583</v>
      </c>
      <c r="D590" s="731" t="s">
        <v>584</v>
      </c>
      <c r="E590" s="732">
        <v>50113001</v>
      </c>
      <c r="F590" s="731" t="s">
        <v>586</v>
      </c>
      <c r="G590" s="730" t="s">
        <v>587</v>
      </c>
      <c r="H590" s="730">
        <v>128178</v>
      </c>
      <c r="I590" s="730">
        <v>28178</v>
      </c>
      <c r="J590" s="730" t="s">
        <v>734</v>
      </c>
      <c r="K590" s="730" t="s">
        <v>735</v>
      </c>
      <c r="L590" s="733">
        <v>1326.4899289988941</v>
      </c>
      <c r="M590" s="733">
        <v>20</v>
      </c>
      <c r="N590" s="734">
        <v>26529.798579977883</v>
      </c>
    </row>
    <row r="591" spans="1:14" ht="14.4" customHeight="1" x14ac:dyDescent="0.3">
      <c r="A591" s="728" t="s">
        <v>553</v>
      </c>
      <c r="B591" s="729" t="s">
        <v>554</v>
      </c>
      <c r="C591" s="730" t="s">
        <v>583</v>
      </c>
      <c r="D591" s="731" t="s">
        <v>584</v>
      </c>
      <c r="E591" s="732">
        <v>50113001</v>
      </c>
      <c r="F591" s="731" t="s">
        <v>586</v>
      </c>
      <c r="G591" s="730" t="s">
        <v>587</v>
      </c>
      <c r="H591" s="730">
        <v>153346</v>
      </c>
      <c r="I591" s="730">
        <v>153346</v>
      </c>
      <c r="J591" s="730" t="s">
        <v>1307</v>
      </c>
      <c r="K591" s="730" t="s">
        <v>1308</v>
      </c>
      <c r="L591" s="733">
        <v>2719.1999999999989</v>
      </c>
      <c r="M591" s="733">
        <v>102</v>
      </c>
      <c r="N591" s="734">
        <v>277358.39999999991</v>
      </c>
    </row>
    <row r="592" spans="1:14" ht="14.4" customHeight="1" x14ac:dyDescent="0.3">
      <c r="A592" s="728" t="s">
        <v>553</v>
      </c>
      <c r="B592" s="729" t="s">
        <v>554</v>
      </c>
      <c r="C592" s="730" t="s">
        <v>583</v>
      </c>
      <c r="D592" s="731" t="s">
        <v>584</v>
      </c>
      <c r="E592" s="732">
        <v>50113001</v>
      </c>
      <c r="F592" s="731" t="s">
        <v>586</v>
      </c>
      <c r="G592" s="730" t="s">
        <v>587</v>
      </c>
      <c r="H592" s="730">
        <v>153347</v>
      </c>
      <c r="I592" s="730">
        <v>153347</v>
      </c>
      <c r="J592" s="730" t="s">
        <v>1307</v>
      </c>
      <c r="K592" s="730" t="s">
        <v>1309</v>
      </c>
      <c r="L592" s="733">
        <v>4851</v>
      </c>
      <c r="M592" s="733">
        <v>55</v>
      </c>
      <c r="N592" s="734">
        <v>266805</v>
      </c>
    </row>
    <row r="593" spans="1:14" ht="14.4" customHeight="1" thickBot="1" x14ac:dyDescent="0.35">
      <c r="A593" s="735" t="s">
        <v>553</v>
      </c>
      <c r="B593" s="736" t="s">
        <v>554</v>
      </c>
      <c r="C593" s="737" t="s">
        <v>583</v>
      </c>
      <c r="D593" s="738" t="s">
        <v>584</v>
      </c>
      <c r="E593" s="739">
        <v>50113013</v>
      </c>
      <c r="F593" s="738" t="s">
        <v>751</v>
      </c>
      <c r="G593" s="737" t="s">
        <v>587</v>
      </c>
      <c r="H593" s="737">
        <v>101066</v>
      </c>
      <c r="I593" s="737">
        <v>1066</v>
      </c>
      <c r="J593" s="737" t="s">
        <v>768</v>
      </c>
      <c r="K593" s="737" t="s">
        <v>769</v>
      </c>
      <c r="L593" s="740">
        <v>51.039999999999992</v>
      </c>
      <c r="M593" s="740">
        <v>6</v>
      </c>
      <c r="N593" s="741">
        <v>306.23999999999995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6" t="s">
        <v>206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742" t="s">
        <v>185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756" t="s">
        <v>1310</v>
      </c>
      <c r="B5" s="726">
        <v>9617.7976839182793</v>
      </c>
      <c r="C5" s="746">
        <v>2.0971485191153456E-2</v>
      </c>
      <c r="D5" s="726">
        <v>448995.29510625859</v>
      </c>
      <c r="E5" s="746">
        <v>0.97902851480884656</v>
      </c>
      <c r="F5" s="727">
        <v>458613.09279017686</v>
      </c>
    </row>
    <row r="6" spans="1:6" ht="14.4" customHeight="1" x14ac:dyDescent="0.3">
      <c r="A6" s="757" t="s">
        <v>1311</v>
      </c>
      <c r="B6" s="733">
        <v>1985.4099999999999</v>
      </c>
      <c r="C6" s="747">
        <v>2.416214569685261E-2</v>
      </c>
      <c r="D6" s="733">
        <v>80184.858522907787</v>
      </c>
      <c r="E6" s="747">
        <v>0.9758378543031474</v>
      </c>
      <c r="F6" s="734">
        <v>82170.268522907791</v>
      </c>
    </row>
    <row r="7" spans="1:6" ht="14.4" customHeight="1" x14ac:dyDescent="0.3">
      <c r="A7" s="757" t="s">
        <v>1312</v>
      </c>
      <c r="B7" s="733">
        <v>1301.26</v>
      </c>
      <c r="C7" s="747">
        <v>3.7059458778606225E-2</v>
      </c>
      <c r="D7" s="733">
        <v>33811.503188845985</v>
      </c>
      <c r="E7" s="747">
        <v>0.96294054122139372</v>
      </c>
      <c r="F7" s="734">
        <v>35112.763188845987</v>
      </c>
    </row>
    <row r="8" spans="1:6" ht="14.4" customHeight="1" x14ac:dyDescent="0.3">
      <c r="A8" s="757" t="s">
        <v>1313</v>
      </c>
      <c r="B8" s="733"/>
      <c r="C8" s="747">
        <v>0</v>
      </c>
      <c r="D8" s="733">
        <v>2453.6819999999998</v>
      </c>
      <c r="E8" s="747">
        <v>1</v>
      </c>
      <c r="F8" s="734">
        <v>2453.6819999999998</v>
      </c>
    </row>
    <row r="9" spans="1:6" ht="14.4" customHeight="1" thickBot="1" x14ac:dyDescent="0.35">
      <c r="A9" s="758" t="s">
        <v>1314</v>
      </c>
      <c r="B9" s="749"/>
      <c r="C9" s="750">
        <v>0</v>
      </c>
      <c r="D9" s="749">
        <v>44.59</v>
      </c>
      <c r="E9" s="750">
        <v>1</v>
      </c>
      <c r="F9" s="751">
        <v>44.59</v>
      </c>
    </row>
    <row r="10" spans="1:6" ht="14.4" customHeight="1" thickBot="1" x14ac:dyDescent="0.35">
      <c r="A10" s="752" t="s">
        <v>3</v>
      </c>
      <c r="B10" s="753">
        <v>12904.467683918279</v>
      </c>
      <c r="C10" s="754">
        <v>2.2310844921671374E-2</v>
      </c>
      <c r="D10" s="753">
        <v>565489.92881801235</v>
      </c>
      <c r="E10" s="754">
        <v>0.97768915507832854</v>
      </c>
      <c r="F10" s="755">
        <v>578394.39650193066</v>
      </c>
    </row>
    <row r="11" spans="1:6" ht="14.4" customHeight="1" thickBot="1" x14ac:dyDescent="0.35"/>
    <row r="12" spans="1:6" ht="14.4" customHeight="1" x14ac:dyDescent="0.3">
      <c r="A12" s="756" t="s">
        <v>1315</v>
      </c>
      <c r="B12" s="726">
        <v>5615</v>
      </c>
      <c r="C12" s="746">
        <v>1</v>
      </c>
      <c r="D12" s="726"/>
      <c r="E12" s="746">
        <v>0</v>
      </c>
      <c r="F12" s="727">
        <v>5615</v>
      </c>
    </row>
    <row r="13" spans="1:6" ht="14.4" customHeight="1" x14ac:dyDescent="0.3">
      <c r="A13" s="757" t="s">
        <v>1316</v>
      </c>
      <c r="B13" s="733">
        <v>1702.8</v>
      </c>
      <c r="C13" s="747">
        <v>1</v>
      </c>
      <c r="D13" s="733"/>
      <c r="E13" s="747">
        <v>0</v>
      </c>
      <c r="F13" s="734">
        <v>1702.8</v>
      </c>
    </row>
    <row r="14" spans="1:6" ht="14.4" customHeight="1" x14ac:dyDescent="0.3">
      <c r="A14" s="757" t="s">
        <v>1317</v>
      </c>
      <c r="B14" s="733">
        <v>1362.9976839182793</v>
      </c>
      <c r="C14" s="747">
        <v>0.40845518973373313</v>
      </c>
      <c r="D14" s="733">
        <v>1973.96</v>
      </c>
      <c r="E14" s="747">
        <v>0.59154481026626693</v>
      </c>
      <c r="F14" s="734">
        <v>3336.9576839182791</v>
      </c>
    </row>
    <row r="15" spans="1:6" ht="14.4" customHeight="1" x14ac:dyDescent="0.3">
      <c r="A15" s="757" t="s">
        <v>1318</v>
      </c>
      <c r="B15" s="733">
        <v>1349.6599999999999</v>
      </c>
      <c r="C15" s="747">
        <v>0.4283804534489013</v>
      </c>
      <c r="D15" s="733">
        <v>1800.9506059084981</v>
      </c>
      <c r="E15" s="747">
        <v>0.57161954655109881</v>
      </c>
      <c r="F15" s="734">
        <v>3150.6106059084977</v>
      </c>
    </row>
    <row r="16" spans="1:6" ht="14.4" customHeight="1" x14ac:dyDescent="0.3">
      <c r="A16" s="757" t="s">
        <v>1319</v>
      </c>
      <c r="B16" s="733">
        <v>1017.0500000000001</v>
      </c>
      <c r="C16" s="747">
        <v>1</v>
      </c>
      <c r="D16" s="733"/>
      <c r="E16" s="747">
        <v>0</v>
      </c>
      <c r="F16" s="734">
        <v>1017.0500000000001</v>
      </c>
    </row>
    <row r="17" spans="1:6" ht="14.4" customHeight="1" x14ac:dyDescent="0.3">
      <c r="A17" s="757" t="s">
        <v>1320</v>
      </c>
      <c r="B17" s="733">
        <v>516.5999999999998</v>
      </c>
      <c r="C17" s="747">
        <v>0.29592374493045842</v>
      </c>
      <c r="D17" s="733">
        <v>1229.1199999999999</v>
      </c>
      <c r="E17" s="747">
        <v>0.70407625506954152</v>
      </c>
      <c r="F17" s="734">
        <v>1745.7199999999998</v>
      </c>
    </row>
    <row r="18" spans="1:6" ht="14.4" customHeight="1" x14ac:dyDescent="0.3">
      <c r="A18" s="757" t="s">
        <v>1321</v>
      </c>
      <c r="B18" s="733">
        <v>397.87999999999988</v>
      </c>
      <c r="C18" s="747">
        <v>1</v>
      </c>
      <c r="D18" s="733"/>
      <c r="E18" s="747">
        <v>0</v>
      </c>
      <c r="F18" s="734">
        <v>397.87999999999988</v>
      </c>
    </row>
    <row r="19" spans="1:6" ht="14.4" customHeight="1" x14ac:dyDescent="0.3">
      <c r="A19" s="757" t="s">
        <v>1322</v>
      </c>
      <c r="B19" s="733">
        <v>276.10000000000002</v>
      </c>
      <c r="C19" s="747">
        <v>1</v>
      </c>
      <c r="D19" s="733"/>
      <c r="E19" s="747">
        <v>0</v>
      </c>
      <c r="F19" s="734">
        <v>276.10000000000002</v>
      </c>
    </row>
    <row r="20" spans="1:6" ht="14.4" customHeight="1" x14ac:dyDescent="0.3">
      <c r="A20" s="757" t="s">
        <v>1323</v>
      </c>
      <c r="B20" s="733">
        <v>231.44</v>
      </c>
      <c r="C20" s="747">
        <v>0.17683779426484406</v>
      </c>
      <c r="D20" s="733">
        <v>1077.3300000000002</v>
      </c>
      <c r="E20" s="747">
        <v>0.82316220573515586</v>
      </c>
      <c r="F20" s="734">
        <v>1308.7700000000002</v>
      </c>
    </row>
    <row r="21" spans="1:6" ht="14.4" customHeight="1" x14ac:dyDescent="0.3">
      <c r="A21" s="757" t="s">
        <v>1324</v>
      </c>
      <c r="B21" s="733">
        <v>220.95</v>
      </c>
      <c r="C21" s="747">
        <v>9.4167938150481162E-2</v>
      </c>
      <c r="D21" s="733">
        <v>2125.3900000000003</v>
      </c>
      <c r="E21" s="747">
        <v>0.90583206184951892</v>
      </c>
      <c r="F21" s="734">
        <v>2346.34</v>
      </c>
    </row>
    <row r="22" spans="1:6" ht="14.4" customHeight="1" x14ac:dyDescent="0.3">
      <c r="A22" s="757" t="s">
        <v>1325</v>
      </c>
      <c r="B22" s="733">
        <v>107.45</v>
      </c>
      <c r="C22" s="747">
        <v>0.10589253387051131</v>
      </c>
      <c r="D22" s="733">
        <v>907.25798811362097</v>
      </c>
      <c r="E22" s="747">
        <v>0.89410746612948866</v>
      </c>
      <c r="F22" s="734">
        <v>1014.707988113621</v>
      </c>
    </row>
    <row r="23" spans="1:6" ht="14.4" customHeight="1" x14ac:dyDescent="0.3">
      <c r="A23" s="757" t="s">
        <v>1326</v>
      </c>
      <c r="B23" s="733">
        <v>106.54000000000003</v>
      </c>
      <c r="C23" s="747">
        <v>0.51968196673333023</v>
      </c>
      <c r="D23" s="733">
        <v>98.46999999999997</v>
      </c>
      <c r="E23" s="747">
        <v>0.48031803326666977</v>
      </c>
      <c r="F23" s="734">
        <v>205.01</v>
      </c>
    </row>
    <row r="24" spans="1:6" ht="14.4" customHeight="1" x14ac:dyDescent="0.3">
      <c r="A24" s="757" t="s">
        <v>1327</v>
      </c>
      <c r="B24" s="733"/>
      <c r="C24" s="747">
        <v>0</v>
      </c>
      <c r="D24" s="733">
        <v>63.040000000000013</v>
      </c>
      <c r="E24" s="747">
        <v>1</v>
      </c>
      <c r="F24" s="734">
        <v>63.040000000000013</v>
      </c>
    </row>
    <row r="25" spans="1:6" ht="14.4" customHeight="1" x14ac:dyDescent="0.3">
      <c r="A25" s="757" t="s">
        <v>1328</v>
      </c>
      <c r="B25" s="733"/>
      <c r="C25" s="747">
        <v>0</v>
      </c>
      <c r="D25" s="733">
        <v>1125.0200000000007</v>
      </c>
      <c r="E25" s="747">
        <v>1</v>
      </c>
      <c r="F25" s="734">
        <v>1125.0200000000007</v>
      </c>
    </row>
    <row r="26" spans="1:6" ht="14.4" customHeight="1" x14ac:dyDescent="0.3">
      <c r="A26" s="757" t="s">
        <v>1329</v>
      </c>
      <c r="B26" s="733"/>
      <c r="C26" s="747">
        <v>0</v>
      </c>
      <c r="D26" s="733">
        <v>4400.53</v>
      </c>
      <c r="E26" s="747">
        <v>1</v>
      </c>
      <c r="F26" s="734">
        <v>4400.53</v>
      </c>
    </row>
    <row r="27" spans="1:6" ht="14.4" customHeight="1" x14ac:dyDescent="0.3">
      <c r="A27" s="757" t="s">
        <v>1330</v>
      </c>
      <c r="B27" s="733"/>
      <c r="C27" s="747">
        <v>0</v>
      </c>
      <c r="D27" s="733">
        <v>60.300000000000018</v>
      </c>
      <c r="E27" s="747">
        <v>1</v>
      </c>
      <c r="F27" s="734">
        <v>60.300000000000018</v>
      </c>
    </row>
    <row r="28" spans="1:6" ht="14.4" customHeight="1" x14ac:dyDescent="0.3">
      <c r="A28" s="757" t="s">
        <v>1331</v>
      </c>
      <c r="B28" s="733"/>
      <c r="C28" s="747">
        <v>0</v>
      </c>
      <c r="D28" s="733">
        <v>186.13999999999993</v>
      </c>
      <c r="E28" s="747">
        <v>1</v>
      </c>
      <c r="F28" s="734">
        <v>186.13999999999993</v>
      </c>
    </row>
    <row r="29" spans="1:6" ht="14.4" customHeight="1" x14ac:dyDescent="0.3">
      <c r="A29" s="757" t="s">
        <v>1332</v>
      </c>
      <c r="B29" s="733"/>
      <c r="C29" s="747">
        <v>0</v>
      </c>
      <c r="D29" s="733">
        <v>287.68999999999988</v>
      </c>
      <c r="E29" s="747">
        <v>1</v>
      </c>
      <c r="F29" s="734">
        <v>287.68999999999988</v>
      </c>
    </row>
    <row r="30" spans="1:6" ht="14.4" customHeight="1" x14ac:dyDescent="0.3">
      <c r="A30" s="757" t="s">
        <v>1333</v>
      </c>
      <c r="B30" s="733"/>
      <c r="C30" s="747">
        <v>0</v>
      </c>
      <c r="D30" s="733">
        <v>1291.473</v>
      </c>
      <c r="E30" s="747">
        <v>1</v>
      </c>
      <c r="F30" s="734">
        <v>1291.473</v>
      </c>
    </row>
    <row r="31" spans="1:6" ht="14.4" customHeight="1" x14ac:dyDescent="0.3">
      <c r="A31" s="757" t="s">
        <v>1334</v>
      </c>
      <c r="B31" s="733"/>
      <c r="C31" s="747">
        <v>0</v>
      </c>
      <c r="D31" s="733">
        <v>158.97999999999999</v>
      </c>
      <c r="E31" s="747">
        <v>1</v>
      </c>
      <c r="F31" s="734">
        <v>158.97999999999999</v>
      </c>
    </row>
    <row r="32" spans="1:6" ht="14.4" customHeight="1" x14ac:dyDescent="0.3">
      <c r="A32" s="757" t="s">
        <v>1335</v>
      </c>
      <c r="B32" s="733"/>
      <c r="C32" s="747">
        <v>0</v>
      </c>
      <c r="D32" s="733">
        <v>2730.54</v>
      </c>
      <c r="E32" s="747">
        <v>1</v>
      </c>
      <c r="F32" s="734">
        <v>2730.54</v>
      </c>
    </row>
    <row r="33" spans="1:6" ht="14.4" customHeight="1" x14ac:dyDescent="0.3">
      <c r="A33" s="757" t="s">
        <v>1336</v>
      </c>
      <c r="B33" s="733"/>
      <c r="C33" s="747">
        <v>0</v>
      </c>
      <c r="D33" s="733">
        <v>21.67</v>
      </c>
      <c r="E33" s="747">
        <v>1</v>
      </c>
      <c r="F33" s="734">
        <v>21.67</v>
      </c>
    </row>
    <row r="34" spans="1:6" ht="14.4" customHeight="1" x14ac:dyDescent="0.3">
      <c r="A34" s="757" t="s">
        <v>1337</v>
      </c>
      <c r="B34" s="733"/>
      <c r="C34" s="747">
        <v>0</v>
      </c>
      <c r="D34" s="733">
        <v>940.49982866101959</v>
      </c>
      <c r="E34" s="747">
        <v>1</v>
      </c>
      <c r="F34" s="734">
        <v>940.49982866101959</v>
      </c>
    </row>
    <row r="35" spans="1:6" ht="14.4" customHeight="1" x14ac:dyDescent="0.3">
      <c r="A35" s="757" t="s">
        <v>1338</v>
      </c>
      <c r="B35" s="733"/>
      <c r="C35" s="747">
        <v>0</v>
      </c>
      <c r="D35" s="733">
        <v>176.48004184370743</v>
      </c>
      <c r="E35" s="747">
        <v>1</v>
      </c>
      <c r="F35" s="734">
        <v>176.48004184370743</v>
      </c>
    </row>
    <row r="36" spans="1:6" ht="14.4" customHeight="1" x14ac:dyDescent="0.3">
      <c r="A36" s="757" t="s">
        <v>1339</v>
      </c>
      <c r="B36" s="733"/>
      <c r="C36" s="747">
        <v>0</v>
      </c>
      <c r="D36" s="733">
        <v>4877.3999999999996</v>
      </c>
      <c r="E36" s="747">
        <v>1</v>
      </c>
      <c r="F36" s="734">
        <v>4877.3999999999996</v>
      </c>
    </row>
    <row r="37" spans="1:6" ht="14.4" customHeight="1" x14ac:dyDescent="0.3">
      <c r="A37" s="757" t="s">
        <v>1340</v>
      </c>
      <c r="B37" s="733"/>
      <c r="C37" s="747">
        <v>0</v>
      </c>
      <c r="D37" s="733">
        <v>107.46000000000002</v>
      </c>
      <c r="E37" s="747">
        <v>1</v>
      </c>
      <c r="F37" s="734">
        <v>107.46000000000002</v>
      </c>
    </row>
    <row r="38" spans="1:6" ht="14.4" customHeight="1" x14ac:dyDescent="0.3">
      <c r="A38" s="757" t="s">
        <v>1341</v>
      </c>
      <c r="B38" s="733"/>
      <c r="C38" s="747">
        <v>0</v>
      </c>
      <c r="D38" s="733">
        <v>76.099999999999966</v>
      </c>
      <c r="E38" s="747">
        <v>1</v>
      </c>
      <c r="F38" s="734">
        <v>76.099999999999966</v>
      </c>
    </row>
    <row r="39" spans="1:6" ht="14.4" customHeight="1" x14ac:dyDescent="0.3">
      <c r="A39" s="757" t="s">
        <v>1342</v>
      </c>
      <c r="B39" s="733"/>
      <c r="C39" s="747">
        <v>0</v>
      </c>
      <c r="D39" s="733">
        <v>28155.54</v>
      </c>
      <c r="E39" s="747">
        <v>1</v>
      </c>
      <c r="F39" s="734">
        <v>28155.54</v>
      </c>
    </row>
    <row r="40" spans="1:6" ht="14.4" customHeight="1" x14ac:dyDescent="0.3">
      <c r="A40" s="757" t="s">
        <v>1343</v>
      </c>
      <c r="B40" s="733"/>
      <c r="C40" s="747">
        <v>0</v>
      </c>
      <c r="D40" s="733">
        <v>1088.3</v>
      </c>
      <c r="E40" s="747">
        <v>1</v>
      </c>
      <c r="F40" s="734">
        <v>1088.3</v>
      </c>
    </row>
    <row r="41" spans="1:6" ht="14.4" customHeight="1" x14ac:dyDescent="0.3">
      <c r="A41" s="757" t="s">
        <v>1344</v>
      </c>
      <c r="B41" s="733"/>
      <c r="C41" s="747">
        <v>0</v>
      </c>
      <c r="D41" s="733">
        <v>369.55999999999995</v>
      </c>
      <c r="E41" s="747">
        <v>1</v>
      </c>
      <c r="F41" s="734">
        <v>369.55999999999995</v>
      </c>
    </row>
    <row r="42" spans="1:6" ht="14.4" customHeight="1" x14ac:dyDescent="0.3">
      <c r="A42" s="757" t="s">
        <v>1345</v>
      </c>
      <c r="B42" s="733"/>
      <c r="C42" s="747">
        <v>0</v>
      </c>
      <c r="D42" s="733">
        <v>33249.15</v>
      </c>
      <c r="E42" s="747">
        <v>1</v>
      </c>
      <c r="F42" s="734">
        <v>33249.15</v>
      </c>
    </row>
    <row r="43" spans="1:6" ht="14.4" customHeight="1" x14ac:dyDescent="0.3">
      <c r="A43" s="757" t="s">
        <v>1346</v>
      </c>
      <c r="B43" s="733"/>
      <c r="C43" s="747">
        <v>0</v>
      </c>
      <c r="D43" s="733">
        <v>99303.600262560329</v>
      </c>
      <c r="E43" s="747">
        <v>1</v>
      </c>
      <c r="F43" s="734">
        <v>99303.600262560329</v>
      </c>
    </row>
    <row r="44" spans="1:6" ht="14.4" customHeight="1" x14ac:dyDescent="0.3">
      <c r="A44" s="757" t="s">
        <v>1347</v>
      </c>
      <c r="B44" s="733"/>
      <c r="C44" s="747">
        <v>0</v>
      </c>
      <c r="D44" s="733">
        <v>144.95999999999998</v>
      </c>
      <c r="E44" s="747">
        <v>1</v>
      </c>
      <c r="F44" s="734">
        <v>144.95999999999998</v>
      </c>
    </row>
    <row r="45" spans="1:6" ht="14.4" customHeight="1" x14ac:dyDescent="0.3">
      <c r="A45" s="757" t="s">
        <v>1348</v>
      </c>
      <c r="B45" s="733"/>
      <c r="C45" s="747">
        <v>0</v>
      </c>
      <c r="D45" s="733">
        <v>490.31000000000006</v>
      </c>
      <c r="E45" s="747">
        <v>1</v>
      </c>
      <c r="F45" s="734">
        <v>490.31000000000006</v>
      </c>
    </row>
    <row r="46" spans="1:6" ht="14.4" customHeight="1" x14ac:dyDescent="0.3">
      <c r="A46" s="757" t="s">
        <v>1349</v>
      </c>
      <c r="B46" s="733"/>
      <c r="C46" s="747">
        <v>0</v>
      </c>
      <c r="D46" s="733">
        <v>98.439999999999955</v>
      </c>
      <c r="E46" s="747">
        <v>1</v>
      </c>
      <c r="F46" s="734">
        <v>98.439999999999955</v>
      </c>
    </row>
    <row r="47" spans="1:6" ht="14.4" customHeight="1" x14ac:dyDescent="0.3">
      <c r="A47" s="757" t="s">
        <v>1350</v>
      </c>
      <c r="B47" s="733"/>
      <c r="C47" s="747">
        <v>0</v>
      </c>
      <c r="D47" s="733">
        <v>3696</v>
      </c>
      <c r="E47" s="747">
        <v>1</v>
      </c>
      <c r="F47" s="734">
        <v>3696</v>
      </c>
    </row>
    <row r="48" spans="1:6" ht="14.4" customHeight="1" x14ac:dyDescent="0.3">
      <c r="A48" s="757" t="s">
        <v>1351</v>
      </c>
      <c r="B48" s="733"/>
      <c r="C48" s="747">
        <v>0</v>
      </c>
      <c r="D48" s="733">
        <v>58944.4</v>
      </c>
      <c r="E48" s="747">
        <v>1</v>
      </c>
      <c r="F48" s="734">
        <v>58944.4</v>
      </c>
    </row>
    <row r="49" spans="1:6" ht="14.4" customHeight="1" x14ac:dyDescent="0.3">
      <c r="A49" s="757" t="s">
        <v>1352</v>
      </c>
      <c r="B49" s="733"/>
      <c r="C49" s="747">
        <v>0</v>
      </c>
      <c r="D49" s="733">
        <v>89.67</v>
      </c>
      <c r="E49" s="747">
        <v>1</v>
      </c>
      <c r="F49" s="734">
        <v>89.67</v>
      </c>
    </row>
    <row r="50" spans="1:6" ht="14.4" customHeight="1" x14ac:dyDescent="0.3">
      <c r="A50" s="757" t="s">
        <v>1353</v>
      </c>
      <c r="B50" s="733"/>
      <c r="C50" s="747">
        <v>0</v>
      </c>
      <c r="D50" s="733">
        <v>17982.561958980688</v>
      </c>
      <c r="E50" s="747">
        <v>1</v>
      </c>
      <c r="F50" s="734">
        <v>17982.561958980688</v>
      </c>
    </row>
    <row r="51" spans="1:6" ht="14.4" customHeight="1" x14ac:dyDescent="0.3">
      <c r="A51" s="757" t="s">
        <v>1354</v>
      </c>
      <c r="B51" s="733"/>
      <c r="C51" s="747">
        <v>0</v>
      </c>
      <c r="D51" s="733">
        <v>253.51000000000022</v>
      </c>
      <c r="E51" s="747">
        <v>1</v>
      </c>
      <c r="F51" s="734">
        <v>253.51000000000022</v>
      </c>
    </row>
    <row r="52" spans="1:6" ht="14.4" customHeight="1" x14ac:dyDescent="0.3">
      <c r="A52" s="757" t="s">
        <v>1355</v>
      </c>
      <c r="B52" s="733"/>
      <c r="C52" s="747">
        <v>0</v>
      </c>
      <c r="D52" s="733">
        <v>98351.21675538359</v>
      </c>
      <c r="E52" s="747">
        <v>1</v>
      </c>
      <c r="F52" s="734">
        <v>98351.21675538359</v>
      </c>
    </row>
    <row r="53" spans="1:6" ht="14.4" customHeight="1" x14ac:dyDescent="0.3">
      <c r="A53" s="757" t="s">
        <v>1356</v>
      </c>
      <c r="B53" s="733"/>
      <c r="C53" s="747">
        <v>0</v>
      </c>
      <c r="D53" s="733">
        <v>7308.550061499438</v>
      </c>
      <c r="E53" s="747">
        <v>1</v>
      </c>
      <c r="F53" s="734">
        <v>7308.550061499438</v>
      </c>
    </row>
    <row r="54" spans="1:6" ht="14.4" customHeight="1" x14ac:dyDescent="0.3">
      <c r="A54" s="757" t="s">
        <v>1357</v>
      </c>
      <c r="B54" s="733"/>
      <c r="C54" s="747">
        <v>0</v>
      </c>
      <c r="D54" s="733">
        <v>85.16</v>
      </c>
      <c r="E54" s="747">
        <v>1</v>
      </c>
      <c r="F54" s="734">
        <v>85.16</v>
      </c>
    </row>
    <row r="55" spans="1:6" ht="14.4" customHeight="1" x14ac:dyDescent="0.3">
      <c r="A55" s="757" t="s">
        <v>1358</v>
      </c>
      <c r="B55" s="733"/>
      <c r="C55" s="747">
        <v>0</v>
      </c>
      <c r="D55" s="733">
        <v>7624.6902737611663</v>
      </c>
      <c r="E55" s="747">
        <v>1</v>
      </c>
      <c r="F55" s="734">
        <v>7624.6902737611663</v>
      </c>
    </row>
    <row r="56" spans="1:6" ht="14.4" customHeight="1" x14ac:dyDescent="0.3">
      <c r="A56" s="757" t="s">
        <v>1359</v>
      </c>
      <c r="B56" s="733"/>
      <c r="C56" s="747">
        <v>0</v>
      </c>
      <c r="D56" s="733">
        <v>412.26</v>
      </c>
      <c r="E56" s="747">
        <v>1</v>
      </c>
      <c r="F56" s="734">
        <v>412.26</v>
      </c>
    </row>
    <row r="57" spans="1:6" ht="14.4" customHeight="1" x14ac:dyDescent="0.3">
      <c r="A57" s="757" t="s">
        <v>1360</v>
      </c>
      <c r="B57" s="733"/>
      <c r="C57" s="747">
        <v>0</v>
      </c>
      <c r="D57" s="733">
        <v>133.45992856480169</v>
      </c>
      <c r="E57" s="747">
        <v>1</v>
      </c>
      <c r="F57" s="734">
        <v>133.45992856480169</v>
      </c>
    </row>
    <row r="58" spans="1:6" ht="14.4" customHeight="1" x14ac:dyDescent="0.3">
      <c r="A58" s="757" t="s">
        <v>1361</v>
      </c>
      <c r="B58" s="733"/>
      <c r="C58" s="747">
        <v>0</v>
      </c>
      <c r="D58" s="733">
        <v>114.26</v>
      </c>
      <c r="E58" s="747">
        <v>1</v>
      </c>
      <c r="F58" s="734">
        <v>114.26</v>
      </c>
    </row>
    <row r="59" spans="1:6" ht="14.4" customHeight="1" x14ac:dyDescent="0.3">
      <c r="A59" s="757" t="s">
        <v>1362</v>
      </c>
      <c r="B59" s="733"/>
      <c r="C59" s="747">
        <v>0</v>
      </c>
      <c r="D59" s="733">
        <v>99490.543301254191</v>
      </c>
      <c r="E59" s="747">
        <v>1</v>
      </c>
      <c r="F59" s="734">
        <v>99490.543301254191</v>
      </c>
    </row>
    <row r="60" spans="1:6" ht="14.4" customHeight="1" x14ac:dyDescent="0.3">
      <c r="A60" s="757" t="s">
        <v>1363</v>
      </c>
      <c r="B60" s="733"/>
      <c r="C60" s="747">
        <v>0</v>
      </c>
      <c r="D60" s="733">
        <v>576.99941424887834</v>
      </c>
      <c r="E60" s="747">
        <v>1</v>
      </c>
      <c r="F60" s="734">
        <v>576.99941424887834</v>
      </c>
    </row>
    <row r="61" spans="1:6" ht="14.4" customHeight="1" x14ac:dyDescent="0.3">
      <c r="A61" s="757" t="s">
        <v>1364</v>
      </c>
      <c r="B61" s="733"/>
      <c r="C61" s="747">
        <v>0</v>
      </c>
      <c r="D61" s="733">
        <v>361.51999999999987</v>
      </c>
      <c r="E61" s="747">
        <v>1</v>
      </c>
      <c r="F61" s="734">
        <v>361.51999999999987</v>
      </c>
    </row>
    <row r="62" spans="1:6" ht="14.4" customHeight="1" x14ac:dyDescent="0.3">
      <c r="A62" s="757" t="s">
        <v>1365</v>
      </c>
      <c r="B62" s="733"/>
      <c r="C62" s="747">
        <v>0</v>
      </c>
      <c r="D62" s="733">
        <v>487.34000000000003</v>
      </c>
      <c r="E62" s="747">
        <v>1</v>
      </c>
      <c r="F62" s="734">
        <v>487.34000000000003</v>
      </c>
    </row>
    <row r="63" spans="1:6" ht="14.4" customHeight="1" x14ac:dyDescent="0.3">
      <c r="A63" s="757" t="s">
        <v>1366</v>
      </c>
      <c r="B63" s="733"/>
      <c r="C63" s="747">
        <v>0</v>
      </c>
      <c r="D63" s="733">
        <v>207.2299999999999</v>
      </c>
      <c r="E63" s="747">
        <v>1</v>
      </c>
      <c r="F63" s="734">
        <v>207.2299999999999</v>
      </c>
    </row>
    <row r="64" spans="1:6" ht="14.4" customHeight="1" x14ac:dyDescent="0.3">
      <c r="A64" s="757" t="s">
        <v>1367</v>
      </c>
      <c r="B64" s="733"/>
      <c r="C64" s="747">
        <v>0</v>
      </c>
      <c r="D64" s="733">
        <v>287.71000000000015</v>
      </c>
      <c r="E64" s="747">
        <v>1</v>
      </c>
      <c r="F64" s="734">
        <v>287.71000000000015</v>
      </c>
    </row>
    <row r="65" spans="1:6" ht="14.4" customHeight="1" x14ac:dyDescent="0.3">
      <c r="A65" s="757" t="s">
        <v>1368</v>
      </c>
      <c r="B65" s="733"/>
      <c r="C65" s="747">
        <v>0</v>
      </c>
      <c r="D65" s="733">
        <v>9450.4199999999983</v>
      </c>
      <c r="E65" s="747">
        <v>1</v>
      </c>
      <c r="F65" s="734">
        <v>9450.4199999999983</v>
      </c>
    </row>
    <row r="66" spans="1:6" ht="14.4" customHeight="1" x14ac:dyDescent="0.3">
      <c r="A66" s="757" t="s">
        <v>1369</v>
      </c>
      <c r="B66" s="733"/>
      <c r="C66" s="747">
        <v>0</v>
      </c>
      <c r="D66" s="733">
        <v>352.82999999999976</v>
      </c>
      <c r="E66" s="747">
        <v>1</v>
      </c>
      <c r="F66" s="734">
        <v>352.82999999999976</v>
      </c>
    </row>
    <row r="67" spans="1:6" ht="14.4" customHeight="1" x14ac:dyDescent="0.3">
      <c r="A67" s="757" t="s">
        <v>1370</v>
      </c>
      <c r="B67" s="733"/>
      <c r="C67" s="747">
        <v>0</v>
      </c>
      <c r="D67" s="733">
        <v>4198.5599999999995</v>
      </c>
      <c r="E67" s="747">
        <v>1</v>
      </c>
      <c r="F67" s="734">
        <v>4198.5599999999995</v>
      </c>
    </row>
    <row r="68" spans="1:6" ht="14.4" customHeight="1" x14ac:dyDescent="0.3">
      <c r="A68" s="757" t="s">
        <v>1371</v>
      </c>
      <c r="B68" s="733"/>
      <c r="C68" s="747">
        <v>0</v>
      </c>
      <c r="D68" s="733">
        <v>62968.475397232374</v>
      </c>
      <c r="E68" s="747">
        <v>1</v>
      </c>
      <c r="F68" s="734">
        <v>62968.475397232374</v>
      </c>
    </row>
    <row r="69" spans="1:6" ht="14.4" customHeight="1" thickBot="1" x14ac:dyDescent="0.35">
      <c r="A69" s="758" t="s">
        <v>1372</v>
      </c>
      <c r="B69" s="749"/>
      <c r="C69" s="750">
        <v>0</v>
      </c>
      <c r="D69" s="749">
        <v>3496.8999999999983</v>
      </c>
      <c r="E69" s="750">
        <v>1</v>
      </c>
      <c r="F69" s="751">
        <v>3496.8999999999983</v>
      </c>
    </row>
    <row r="70" spans="1:6" ht="14.4" customHeight="1" thickBot="1" x14ac:dyDescent="0.35">
      <c r="A70" s="752" t="s">
        <v>3</v>
      </c>
      <c r="B70" s="753">
        <v>12904.467683918281</v>
      </c>
      <c r="C70" s="754">
        <v>2.2310844921671381E-2</v>
      </c>
      <c r="D70" s="753">
        <v>565489.92881801247</v>
      </c>
      <c r="E70" s="754">
        <v>0.97768915507832899</v>
      </c>
      <c r="F70" s="755">
        <v>578394.39650193055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2017-06-21T14:03:37Z</dcterms:modified>
</cp:coreProperties>
</file>